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 defaultThemeVersion="124226"/>
  <bookViews>
    <workbookView xWindow="120" yWindow="375" windowWidth="23595" windowHeight="9720"/>
  </bookViews>
  <sheets>
    <sheet name="Pay_slip" sheetId="1" r:id="rId1"/>
    <sheet name="pivot" sheetId="4" r:id="rId2"/>
    <sheet name="data" sheetId="3" r:id="rId3"/>
  </sheets>
  <externalReferences>
    <externalReference r:id="rId4"/>
  </externalReferences>
  <definedNames>
    <definedName name="EmpDB">OFFSET([1]Employee!$A$1,0,0,COUNTA([1]Employee!$A:$A),COUNTA([1]Employee!$1:$1))</definedName>
    <definedName name="ListEmp1">OFFSET([1]TempData!$B$5,1,0,COUNTA([1]TempData!$B:$B))</definedName>
    <definedName name="ListEmp2">OFFSET([1]YearToDate!$B$5,1,0,COUNTA([1]YearToDate!$B:$B))</definedName>
    <definedName name="PDate">[1]TaxCalculation!$D$114</definedName>
    <definedName name="_xlnm.Print_Area" localSheetId="0">Pay_slip!$A$1:$F$50</definedName>
    <definedName name="SFRate">[1]CompanyProfile!$C$8</definedName>
    <definedName name="V_Month">[1]TaxCalculation!$C$109</definedName>
  </definedNames>
  <calcPr calcId="145621"/>
  <pivotCaches>
    <pivotCache cacheId="59" r:id="rId5"/>
  </pivotCaches>
</workbook>
</file>

<file path=xl/calcChain.xml><?xml version="1.0" encoding="utf-8"?>
<calcChain xmlns="http://schemas.openxmlformats.org/spreadsheetml/2006/main">
  <c r="F3" i="1" l="1"/>
  <c r="E15" i="1"/>
  <c r="D15" i="1"/>
  <c r="C15" i="1"/>
  <c r="B15" i="1"/>
  <c r="E12" i="1"/>
  <c r="D12" i="1"/>
  <c r="C12" i="1"/>
  <c r="B12" i="1"/>
  <c r="E9" i="1"/>
  <c r="D9" i="1"/>
  <c r="C9" i="1"/>
  <c r="B9" i="1"/>
  <c r="B5" i="1"/>
  <c r="E3" i="3"/>
  <c r="E4" i="3"/>
  <c r="E5" i="3"/>
  <c r="E6" i="3"/>
  <c r="E7" i="3"/>
  <c r="E8" i="3"/>
  <c r="E9" i="3"/>
  <c r="E10" i="3"/>
  <c r="E11" i="3"/>
  <c r="E12" i="3"/>
  <c r="E13" i="3"/>
  <c r="E2" i="3"/>
  <c r="E50" i="1" l="1"/>
  <c r="C50" i="1"/>
  <c r="B50" i="1"/>
  <c r="A50" i="1"/>
  <c r="E49" i="1"/>
  <c r="E48" i="1"/>
  <c r="E42" i="1"/>
  <c r="D42" i="1"/>
  <c r="C42" i="1"/>
  <c r="B42" i="1"/>
  <c r="E41" i="1"/>
  <c r="D41" i="1"/>
  <c r="C41" i="1"/>
  <c r="B41" i="1"/>
  <c r="E40" i="1"/>
  <c r="D40" i="1"/>
  <c r="C40" i="1"/>
  <c r="B40" i="1"/>
  <c r="E39" i="1"/>
  <c r="D39" i="1"/>
  <c r="C39" i="1"/>
  <c r="B39" i="1"/>
  <c r="E38" i="1"/>
  <c r="D38" i="1"/>
  <c r="C38" i="1"/>
  <c r="B38" i="1"/>
  <c r="E36" i="1"/>
  <c r="D36" i="1"/>
  <c r="C36" i="1"/>
  <c r="B36" i="1"/>
  <c r="E35" i="1"/>
  <c r="D35" i="1"/>
  <c r="C35" i="1"/>
  <c r="B35" i="1"/>
  <c r="F32" i="1"/>
  <c r="B32" i="1"/>
  <c r="A32" i="1"/>
  <c r="F31" i="1"/>
  <c r="F30" i="1"/>
  <c r="E30" i="1"/>
  <c r="F15" i="1"/>
  <c r="E10" i="1"/>
  <c r="E37" i="1" s="1"/>
  <c r="D10" i="1"/>
  <c r="D37" i="1" s="1"/>
  <c r="C10" i="1"/>
  <c r="C37" i="1" s="1"/>
  <c r="B10" i="1"/>
  <c r="B37" i="1" s="1"/>
  <c r="E7" i="1"/>
  <c r="E34" i="1" s="1"/>
  <c r="D7" i="1"/>
  <c r="D34" i="1" s="1"/>
  <c r="C7" i="1"/>
  <c r="C34" i="1" s="1"/>
  <c r="B7" i="1"/>
  <c r="B34" i="1" s="1"/>
  <c r="E3" i="1"/>
  <c r="F36" i="1" l="1"/>
  <c r="F42" i="1"/>
  <c r="F9" i="1"/>
  <c r="F22" i="1" s="1"/>
  <c r="F49" i="1" l="1"/>
</calcChain>
</file>

<file path=xl/sharedStrings.xml><?xml version="1.0" encoding="utf-8"?>
<sst xmlns="http://schemas.openxmlformats.org/spreadsheetml/2006/main" count="144" uniqueCount="95">
  <si>
    <t>ใบรับเงินเดือน  /  PAY SLIP</t>
  </si>
  <si>
    <t>รหัสพนักงาน / EMP. No :</t>
  </si>
  <si>
    <t>ชื่อ/NAME</t>
  </si>
  <si>
    <t>สำนักงาน/OFFICE :</t>
  </si>
  <si>
    <t>รวมรายได้</t>
  </si>
  <si>
    <t>SALARY / WAGE</t>
  </si>
  <si>
    <t>OVERTIME</t>
  </si>
  <si>
    <t>RENTAL</t>
  </si>
  <si>
    <t>Fuel</t>
  </si>
  <si>
    <t>TOTAL INCOME</t>
  </si>
  <si>
    <t>TRAVEL/PERDIAM</t>
  </si>
  <si>
    <t>SPECIAL ALLOWANCE</t>
  </si>
  <si>
    <t>BONUS</t>
  </si>
  <si>
    <t>OTHER INCOME</t>
  </si>
  <si>
    <t>ภาษีหัก ณ ที่จ่าย</t>
  </si>
  <si>
    <t>เงินประกันสังคม</t>
  </si>
  <si>
    <t>เงินสำรองเลี้ยงชีพ</t>
  </si>
  <si>
    <t>อื่น ๆ</t>
  </si>
  <si>
    <t>รวมรายการหัก</t>
  </si>
  <si>
    <t xml:space="preserve"> INCOME TAX</t>
  </si>
  <si>
    <t>SOCIAL SEC FUND</t>
  </si>
  <si>
    <t>PROVIDENT FUND</t>
  </si>
  <si>
    <t>OTHER</t>
  </si>
  <si>
    <t>TOTAL DEDUCTION</t>
  </si>
  <si>
    <t>รายได้สะสม</t>
  </si>
  <si>
    <t>ภาษีสะสม</t>
  </si>
  <si>
    <t>ปกส.สะสม</t>
  </si>
  <si>
    <t>รายได้สุทธิ</t>
  </si>
  <si>
    <t>YTD. INCOME</t>
  </si>
  <si>
    <t>YTD. TAX</t>
  </si>
  <si>
    <t>YTD. SSF</t>
  </si>
  <si>
    <t>เลขประจำตัวประชาชน/ID Card :</t>
  </si>
  <si>
    <t>NET PAID</t>
  </si>
  <si>
    <t>ธนาคาร/BANK :</t>
  </si>
  <si>
    <t>เลขที่บัญชี/ACCOUNT NO. :</t>
  </si>
  <si>
    <t>รหัสพนักงาน / EMP. No</t>
  </si>
  <si>
    <t>* ข้อมูลเงินเดือนเป็นความลับเฉพาะบุคคลห้ามมิให้เปิดเผยต่อบุคคลอื่น *</t>
  </si>
  <si>
    <t>ชื่อ</t>
  </si>
  <si>
    <t>BKK</t>
  </si>
  <si>
    <t>เดิอน</t>
  </si>
  <si>
    <t>รหัสพนักงาน</t>
  </si>
  <si>
    <t>นามสกุล</t>
  </si>
  <si>
    <t>ชื่อ-นามสกุล</t>
  </si>
  <si>
    <t>เงินเดือน</t>
  </si>
  <si>
    <t>ค่าล่วงเวลา</t>
  </si>
  <si>
    <t>ค่าน้ำมัน</t>
  </si>
  <si>
    <t>ค่าเคสประเมิน</t>
  </si>
  <si>
    <t>ค่าเบี้ยเลี้ยง</t>
  </si>
  <si>
    <t>ค่าครองชีพ</t>
  </si>
  <si>
    <t>โบนัส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</si>
  <si>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</si>
  <si>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</si>
  <si>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</si>
  <si>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</si>
  <si>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</si>
  <si>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</si>
  <si>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</si>
  <si>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</si>
  <si>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</si>
  <si>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</si>
  <si>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</si>
  <si>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</si>
  <si>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aaa</t>
  </si>
  <si>
    <t>bbb</t>
  </si>
  <si>
    <t>ccc</t>
  </si>
  <si>
    <t>ddd</t>
  </si>
  <si>
    <t>อื่น ๆ2</t>
  </si>
  <si>
    <t>(All)</t>
  </si>
  <si>
    <t>aaa  bbb</t>
  </si>
  <si>
    <t>Grand Total</t>
  </si>
  <si>
    <t>ccc  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</si>
  <si>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</si>
  <si>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</si>
  <si>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</si>
  <si>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</si>
  <si>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</si>
  <si>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</si>
  <si>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</si>
  <si>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</si>
  <si>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</si>
  <si>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</si>
  <si>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eee  bbb</t>
  </si>
  <si>
    <t>fff  bbb</t>
  </si>
  <si>
    <t>ggg  bbb</t>
  </si>
  <si>
    <t>hhh  bbb</t>
  </si>
  <si>
    <t>iii  bbb</t>
  </si>
  <si>
    <t>jjj  bbb</t>
  </si>
  <si>
    <t>kkk  bbb</t>
  </si>
  <si>
    <t>lll  bbb</t>
  </si>
  <si>
    <t>mmm  bbb</t>
  </si>
  <si>
    <t>nnn  bbb</t>
  </si>
  <si>
    <t>Sum of ภาษีหัก ณ ที่จ่าย</t>
  </si>
  <si>
    <t>Sum of เงินประกันสังคม</t>
  </si>
  <si>
    <t>Sum of เงินสำรองเลี้ยงชีพ</t>
  </si>
  <si>
    <t>บริษัท ABC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</si>
</sst>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_-;\-* #,##0.00_-;_-* &quot;-&quot;??_-;_-@_-"/>
    <numFmt numFmtId="187" formatCode="ดดด\ bbbb"/>
    <numFmt numFmtId="188" formatCode="000"/>
    <numFmt numFmtId="189" formatCode="#,##0.00_ ;\-#,##0.00\ "/>
    <numFmt numFmtId="190" formatCode="0;[Red]0"/>
    <numFmt numFmtId="191" formatCode="000\-0\-00000\-0"/>
    <numFmt numFmtId="194" formatCode="_-* #,##0_-;\-* #,##0_-;_-* &quot;-&quot;??_-;_-@_-"/>
  </numFmts>
  <fonts count="12">
    <font>
      <sz val="14"/>
      <name val="Cordia New"/>
      <family val="2"/>
    </font>
    <font>
      <sz val="14"/>
      <name val="Cordia New"/>
      <family val="2"/>
    </font>
    <font>
      <sz val="9"/>
      <name val="Tahoma"/>
      <family val="2"/>
      <charset val="222"/>
    </font>
    <font>
      <b/>
      <sz val="9"/>
      <color indexed="10"/>
      <name val="Tahoma"/>
      <family val="2"/>
      <charset val="222"/>
    </font>
    <font>
      <b/>
      <sz val="11"/>
      <name val="Tahoma"/>
      <family val="2"/>
      <charset val="222"/>
    </font>
    <font>
      <b/>
      <sz val="9"/>
      <name val="Tahoma"/>
      <family val="2"/>
      <charset val="222"/>
    </font>
    <font>
      <sz val="8"/>
      <name val="Tahoma"/>
      <family val="2"/>
      <charset val="222"/>
    </font>
    <font>
      <b/>
      <sz val="9"/>
      <name val="Tahoma"/>
      <family val="2"/>
    </font>
    <font>
      <b/>
      <sz val="8"/>
      <name val="Tahoma"/>
      <family val="2"/>
    </font>
    <font>
      <b/>
      <sz val="14"/>
      <name val="Tahoma"/>
      <family val="2"/>
      <charset val="222"/>
    </font>
    <font>
      <b/>
      <sz val="8"/>
      <name val="Tahoma"/>
      <family val="2"/>
      <charset val="222"/>
    </font>
    <font>
      <b/>
      <sz val="18"/>
      <name val="TH Sarabun New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Continuous"/>
    </xf>
    <xf numFmtId="0" fontId="2" fillId="0" borderId="1" xfId="0" applyFont="1" applyBorder="1" applyAlignment="1">
      <alignment horizontal="centerContinuous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2" xfId="0" applyFont="1" applyBorder="1"/>
    <xf numFmtId="187" fontId="7" fillId="0" borderId="3" xfId="0" applyNumberFormat="1" applyFont="1" applyBorder="1" applyAlignment="1">
      <alignment horizontal="center"/>
    </xf>
    <xf numFmtId="0" fontId="6" fillId="0" borderId="4" xfId="0" applyFont="1" applyBorder="1"/>
    <xf numFmtId="188" fontId="7" fillId="0" borderId="5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/>
    <xf numFmtId="0" fontId="6" fillId="0" borderId="6" xfId="0" applyFont="1" applyBorder="1"/>
    <xf numFmtId="0" fontId="7" fillId="0" borderId="7" xfId="0" applyFont="1" applyBorder="1" applyAlignment="1">
      <alignment horizontal="center"/>
    </xf>
    <xf numFmtId="0" fontId="2" fillId="0" borderId="2" xfId="0" applyFont="1" applyBorder="1"/>
    <xf numFmtId="43" fontId="2" fillId="0" borderId="8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4" xfId="0" applyFont="1" applyBorder="1"/>
    <xf numFmtId="0" fontId="2" fillId="0" borderId="9" xfId="0" applyFont="1" applyBorder="1" applyAlignment="1">
      <alignment horizontal="center" shrinkToFit="1"/>
    </xf>
    <xf numFmtId="0" fontId="2" fillId="0" borderId="9" xfId="0" applyFont="1" applyBorder="1" applyAlignment="1">
      <alignment horizontal="center"/>
    </xf>
    <xf numFmtId="43" fontId="2" fillId="0" borderId="10" xfId="1" applyFont="1" applyBorder="1" applyAlignment="1">
      <alignment horizontal="center" vertical="center"/>
    </xf>
    <xf numFmtId="189" fontId="5" fillId="0" borderId="8" xfId="0" applyNumberFormat="1" applyFont="1" applyBorder="1" applyAlignment="1">
      <alignment horizontal="center"/>
    </xf>
    <xf numFmtId="43" fontId="2" fillId="0" borderId="8" xfId="0" applyNumberFormat="1" applyFont="1" applyBorder="1" applyAlignment="1">
      <alignment horizontal="center" shrinkToFit="1"/>
    </xf>
    <xf numFmtId="189" fontId="5" fillId="0" borderId="9" xfId="0" applyNumberFormat="1" applyFont="1" applyBorder="1" applyAlignment="1">
      <alignment horizontal="center"/>
    </xf>
    <xf numFmtId="189" fontId="2" fillId="0" borderId="9" xfId="0" applyNumberFormat="1" applyFont="1" applyBorder="1" applyAlignment="1">
      <alignment horizontal="center"/>
    </xf>
    <xf numFmtId="0" fontId="2" fillId="0" borderId="11" xfId="0" applyFont="1" applyBorder="1"/>
    <xf numFmtId="0" fontId="2" fillId="0" borderId="1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4" fontId="2" fillId="0" borderId="8" xfId="0" applyNumberFormat="1" applyFont="1" applyBorder="1" applyAlignment="1">
      <alignment horizontal="center"/>
    </xf>
    <xf numFmtId="4" fontId="2" fillId="0" borderId="12" xfId="0" applyNumberFormat="1" applyFont="1" applyBorder="1" applyAlignment="1">
      <alignment horizontal="center"/>
    </xf>
    <xf numFmtId="4" fontId="2" fillId="0" borderId="3" xfId="0" applyNumberFormat="1" applyFont="1" applyBorder="1" applyAlignment="1">
      <alignment horizontal="center"/>
    </xf>
    <xf numFmtId="4" fontId="2" fillId="0" borderId="1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4" fontId="2" fillId="0" borderId="7" xfId="0" applyNumberFormat="1" applyFont="1" applyBorder="1" applyAlignment="1">
      <alignment horizontal="center"/>
    </xf>
    <xf numFmtId="4" fontId="2" fillId="0" borderId="9" xfId="0" applyNumberFormat="1" applyFont="1" applyBorder="1" applyAlignment="1">
      <alignment horizontal="center"/>
    </xf>
    <xf numFmtId="0" fontId="2" fillId="0" borderId="6" xfId="0" applyFont="1" applyBorder="1"/>
    <xf numFmtId="0" fontId="2" fillId="0" borderId="1" xfId="0" applyFont="1" applyBorder="1"/>
    <xf numFmtId="0" fontId="2" fillId="0" borderId="0" xfId="0" applyFont="1" applyBorder="1"/>
    <xf numFmtId="0" fontId="2" fillId="0" borderId="3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6" fillId="0" borderId="0" xfId="0" applyFont="1" applyAlignment="1">
      <alignment horizontal="right" shrinkToFit="1"/>
    </xf>
    <xf numFmtId="190" fontId="8" fillId="0" borderId="0" xfId="0" applyNumberFormat="1" applyFont="1" applyAlignment="1">
      <alignment horizontal="left"/>
    </xf>
    <xf numFmtId="0" fontId="2" fillId="0" borderId="8" xfId="0" applyFont="1" applyBorder="1"/>
    <xf numFmtId="0" fontId="8" fillId="0" borderId="0" xfId="0" applyFont="1" applyAlignment="1">
      <alignment horizontal="left"/>
    </xf>
    <xf numFmtId="191" fontId="8" fillId="0" borderId="0" xfId="0" applyNumberFormat="1" applyFont="1" applyAlignment="1">
      <alignment horizontal="left"/>
    </xf>
    <xf numFmtId="189" fontId="5" fillId="0" borderId="11" xfId="0" applyNumberFormat="1" applyFont="1" applyBorder="1" applyAlignment="1">
      <alignment horizontal="center"/>
    </xf>
    <xf numFmtId="0" fontId="9" fillId="0" borderId="0" xfId="0" applyFont="1"/>
    <xf numFmtId="187" fontId="5" fillId="0" borderId="3" xfId="0" applyNumberFormat="1" applyFont="1" applyBorder="1" applyAlignment="1">
      <alignment horizontal="center"/>
    </xf>
    <xf numFmtId="188" fontId="5" fillId="0" borderId="5" xfId="0" applyNumberFormat="1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2" fillId="0" borderId="0" xfId="0" applyFont="1" applyAlignment="1">
      <alignment horizontal="right" shrinkToFit="1"/>
    </xf>
    <xf numFmtId="190" fontId="10" fillId="0" borderId="0" xfId="0" applyNumberFormat="1" applyFont="1" applyAlignment="1">
      <alignment horizontal="left"/>
    </xf>
    <xf numFmtId="0" fontId="10" fillId="0" borderId="0" xfId="0" applyFont="1" applyAlignment="1">
      <alignment horizontal="left"/>
    </xf>
    <xf numFmtId="4" fontId="2" fillId="0" borderId="6" xfId="0" applyNumberFormat="1" applyFont="1" applyBorder="1" applyAlignment="1">
      <alignment horizontal="center"/>
    </xf>
    <xf numFmtId="191" fontId="10" fillId="0" borderId="0" xfId="0" applyNumberFormat="1" applyFont="1" applyAlignment="1">
      <alignment horizontal="left"/>
    </xf>
    <xf numFmtId="0" fontId="11" fillId="0" borderId="0" xfId="0" applyFont="1" applyAlignment="1">
      <alignment horizontal="left" vertical="center"/>
    </xf>
    <xf numFmtId="0" fontId="0" fillId="0" borderId="0" xfId="0"/>
    <xf numFmtId="0" fontId="0" fillId="0" borderId="0" xfId="0" pivotButton="1"/>
    <xf numFmtId="194" fontId="0" fillId="0" borderId="0" xfId="1" applyNumberFormat="1" applyFont="1"/>
    <xf numFmtId="194" fontId="0" fillId="0" borderId="0" xfId="0" applyNumberFormat="1"/>
    <xf numFmtId="0" fontId="0" fillId="0" borderId="0" xfId="0" applyNumberFormat="1"/>
  </cellXfs>
  <cellStyles count="3">
    <cellStyle name="Comma" xfId="1" builtinId="3"/>
    <cellStyle name="Normal" xfId="0" builtinId="0"/>
    <cellStyle name="Percent 2" xfId="2"/>
  </cellStyles>
  <dxfs count="26">
    <dxf>
      <numFmt numFmtId="194" formatCode="_-* #,##0_-;\-* #,##0_-;_-* &quot;-&quot;??_-;_-@_-"/>
    </dxf>
    <dxf>
      <numFmt numFmtId="194" formatCode="_-* #,##0_-;\-* #,##0_-;_-* &quot;-&quot;??_-;_-@_-"/>
    </dxf>
    <dxf>
      <numFmt numFmtId="194" formatCode="_-* #,##0_-;\-* #,##0_-;_-* &quot;-&quot;??_-;_-@_-"/>
    </dxf>
    <dxf>
      <numFmt numFmtId="194" formatCode="_-* #,##0_-;\-* #,##0_-;_-* &quot;-&quot;??_-;_-@_-"/>
    </dxf>
    <dxf>
      <numFmt numFmtId="194" formatCode="_-* #,##0_-;\-* #,##0_-;_-* &quot;-&quot;??_-;_-@_-"/>
    </dxf>
    <dxf>
      <numFmt numFmtId="194" formatCode="_-* #,##0_-;\-* #,##0_-;_-* &quot;-&quot;??_-;_-@_-"/>
    </dxf>
    <dxf>
      <numFmt numFmtId="194" formatCode="_-* #,##0_-;\-* #,##0_-;_-* &quot;-&quot;??_-;_-@_-"/>
    </dxf>
    <dxf>
      <numFmt numFmtId="194" formatCode="_-* #,##0_-;\-* #,##0_-;_-* &quot;-&quot;??_-;_-@_-"/>
    </dxf>
    <dxf>
      <numFmt numFmtId="194" formatCode="_-* #,##0_-;\-* #,##0_-;_-* &quot;-&quot;??_-;_-@_-"/>
    </dxf>
    <dxf>
      <numFmt numFmtId="207" formatCode="_-* #,##0.0_-;\-* #,##0.0_-;_-* &quot;-&quot;??_-;_-@_-"/>
    </dxf>
    <dxf>
      <numFmt numFmtId="194" formatCode="_-* #,##0_-;\-* #,##0_-;_-* &quot;-&quot;??_-;_-@_-"/>
    </dxf>
    <dxf>
      <numFmt numFmtId="207" formatCode="_-* #,##0.0_-;\-* #,##0.0_-;_-* &quot;-&quot;??_-;_-@_-"/>
    </dxf>
    <dxf>
      <numFmt numFmtId="35" formatCode="_-* #,##0.00_-;\-* #,##0.00_-;_-* &quot;-&quot;??_-;_-@_-"/>
    </dxf>
    <dxf>
      <numFmt numFmtId="35" formatCode="_-* #,##0.00_-;\-* #,##0.00_-;_-* &quot;-&quot;??_-;_-@_-"/>
    </dxf>
    <dxf>
      <numFmt numFmtId="194" formatCode="_-* #,##0_-;\-* #,##0_-;_-* &quot;-&quot;??_-;_-@_-"/>
    </dxf>
    <dxf>
      <numFmt numFmtId="194" formatCode="_-* #,##0_-;\-* #,##0_-;_-* &quot;-&quot;??_-;_-@_-"/>
    </dxf>
    <dxf>
      <numFmt numFmtId="194" formatCode="_-* #,##0_-;\-* #,##0_-;_-* &quot;-&quot;??_-;_-@_-"/>
    </dxf>
    <dxf>
      <numFmt numFmtId="194" formatCode="_-* #,##0_-;\-* #,##0_-;_-* &quot;-&quot;??_-;_-@_-"/>
    </dxf>
    <dxf>
      <numFmt numFmtId="194" formatCode="_-* #,##0_-;\-* #,##0_-;_-* &quot;-&quot;??_-;_-@_-"/>
    </dxf>
    <dxf>
      <numFmt numFmtId="194" formatCode="_-* #,##0_-;\-* #,##0_-;_-* &quot;-&quot;??_-;_-@_-"/>
    </dxf>
    <dxf>
      <numFmt numFmtId="194" formatCode="_-* #,##0_-;\-* #,##0_-;_-* &quot;-&quot;??_-;_-@_-"/>
    </dxf>
    <dxf>
      <numFmt numFmtId="194" formatCode="_-* #,##0_-;\-* #,##0_-;_-* &quot;-&quot;??_-;_-@_-"/>
    </dxf>
    <dxf>
      <numFmt numFmtId="194" formatCode="_-* #,##0_-;\-* #,##0_-;_-* &quot;-&quot;??_-;_-@_-"/>
    </dxf>
    <dxf>
      <numFmt numFmtId="194" formatCode="_-* #,##0_-;\-* #,##0_-;_-* &quot;-&quot;??_-;_-@_-"/>
    </dxf>
    <dxf>
      <numFmt numFmtId="194" formatCode="_-* #,##0_-;\-* #,##0_-;_-* &quot;-&quot;??_-;_-@_-"/>
    </dxf>
    <dxf>
      <numFmt numFmtId="194" formatCode="_-* #,##0_-;\-* #,##0_-;_-* &quot;-&quot;??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7</xdr:row>
      <xdr:rowOff>38100</xdr:rowOff>
    </xdr:from>
    <xdr:to>
      <xdr:col>0</xdr:col>
      <xdr:colOff>876300</xdr:colOff>
      <xdr:row>10</xdr:row>
      <xdr:rowOff>95250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61925" y="1514475"/>
          <a:ext cx="714375" cy="6762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36576" tIns="22860" rIns="36576" bIns="0" anchor="t" upright="1"/>
        <a:lstStyle/>
        <a:p>
          <a:pPr algn="ctr" rtl="0">
            <a:defRPr sz="1000"/>
          </a:pPr>
          <a:endParaRPr lang="th-TH" sz="1200" b="0" i="0" u="none" strike="noStrike" baseline="0">
            <a:solidFill>
              <a:srgbClr val="000000"/>
            </a:solidFill>
            <a:latin typeface="Tahoma"/>
            <a:cs typeface="Tahoma"/>
          </a:endParaRPr>
        </a:p>
        <a:p>
          <a:pPr algn="ctr" rtl="0">
            <a:defRPr sz="1000"/>
          </a:pPr>
          <a:r>
            <a:rPr lang="th-TH" sz="1200" b="0" i="0" u="none" strike="noStrike" baseline="0">
              <a:solidFill>
                <a:srgbClr val="000000"/>
              </a:solidFill>
              <a:latin typeface="Tahoma"/>
              <a:cs typeface="Tahoma"/>
            </a:rPr>
            <a:t>รายได้</a:t>
          </a:r>
        </a:p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ahoma"/>
              <a:cs typeface="Tahoma"/>
            </a:rPr>
            <a:t>INCOME</a:t>
          </a:r>
        </a:p>
      </xdr:txBody>
    </xdr:sp>
    <xdr:clientData/>
  </xdr:twoCellAnchor>
  <xdr:twoCellAnchor>
    <xdr:from>
      <xdr:col>0</xdr:col>
      <xdr:colOff>123825</xdr:colOff>
      <xdr:row>13</xdr:row>
      <xdr:rowOff>28575</xdr:rowOff>
    </xdr:from>
    <xdr:to>
      <xdr:col>0</xdr:col>
      <xdr:colOff>952500</xdr:colOff>
      <xdr:row>16</xdr:row>
      <xdr:rowOff>47625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23825" y="2714625"/>
          <a:ext cx="828675" cy="638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th-TH" sz="1000" b="0" i="0" u="none" strike="noStrike" baseline="0">
            <a:solidFill>
              <a:srgbClr val="000000"/>
            </a:solidFill>
            <a:latin typeface="Tahoma"/>
            <a:cs typeface="Tahoma"/>
          </a:endParaRPr>
        </a:p>
        <a:p>
          <a:pPr algn="ctr" rtl="0">
            <a:defRPr sz="1000"/>
          </a:pPr>
          <a:r>
            <a:rPr lang="th-TH" sz="1200" b="0" i="0" u="none" strike="noStrike" baseline="0">
              <a:solidFill>
                <a:srgbClr val="000000"/>
              </a:solidFill>
              <a:latin typeface="Tahoma"/>
              <a:cs typeface="Tahoma"/>
            </a:rPr>
            <a:t>รายการหัก</a:t>
          </a:r>
          <a:endParaRPr lang="th-TH" sz="1000" b="0" i="0" u="none" strike="noStrike" baseline="0">
            <a:solidFill>
              <a:srgbClr val="000000"/>
            </a:solidFill>
            <a:latin typeface="Tahoma"/>
            <a:cs typeface="Tahoma"/>
          </a:endParaRPr>
        </a:p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ahoma"/>
              <a:cs typeface="Tahoma"/>
            </a:rPr>
            <a:t>DEDUCTION</a:t>
          </a:r>
        </a:p>
      </xdr:txBody>
    </xdr:sp>
    <xdr:clientData/>
  </xdr:twoCellAnchor>
  <xdr:twoCellAnchor>
    <xdr:from>
      <xdr:col>0</xdr:col>
      <xdr:colOff>152400</xdr:colOff>
      <xdr:row>33</xdr:row>
      <xdr:rowOff>171450</xdr:rowOff>
    </xdr:from>
    <xdr:to>
      <xdr:col>0</xdr:col>
      <xdr:colOff>866775</xdr:colOff>
      <xdr:row>37</xdr:row>
      <xdr:rowOff>0</xdr:rowOff>
    </xdr:to>
    <xdr:sp macro="" textlink="">
      <xdr:nvSpPr>
        <xdr:cNvPr id="4" name="Text Box 323"/>
        <xdr:cNvSpPr txBox="1">
          <a:spLocks noChangeArrowheads="1"/>
        </xdr:cNvSpPr>
      </xdr:nvSpPr>
      <xdr:spPr bwMode="auto">
        <a:xfrm>
          <a:off x="152400" y="6791325"/>
          <a:ext cx="714375" cy="6762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36576" tIns="22860" rIns="36576" bIns="0" anchor="t" upright="1"/>
        <a:lstStyle/>
        <a:p>
          <a:pPr algn="ctr" rtl="0">
            <a:defRPr sz="1000"/>
          </a:pPr>
          <a:endParaRPr lang="th-TH" sz="1200" b="0" i="0" u="none" strike="noStrike" baseline="0">
            <a:solidFill>
              <a:srgbClr val="000000"/>
            </a:solidFill>
            <a:latin typeface="Tahoma"/>
            <a:cs typeface="Tahoma"/>
          </a:endParaRPr>
        </a:p>
        <a:p>
          <a:pPr algn="ctr" rtl="0">
            <a:defRPr sz="1000"/>
          </a:pPr>
          <a:r>
            <a:rPr lang="th-TH" sz="1200" b="0" i="0" u="none" strike="noStrike" baseline="0">
              <a:solidFill>
                <a:srgbClr val="000000"/>
              </a:solidFill>
              <a:latin typeface="Tahoma"/>
              <a:cs typeface="Tahoma"/>
            </a:rPr>
            <a:t>รายได้</a:t>
          </a:r>
        </a:p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ahoma"/>
              <a:cs typeface="Tahoma"/>
            </a:rPr>
            <a:t>INCOME</a:t>
          </a:r>
        </a:p>
      </xdr:txBody>
    </xdr:sp>
    <xdr:clientData/>
  </xdr:twoCellAnchor>
  <xdr:twoCellAnchor>
    <xdr:from>
      <xdr:col>0</xdr:col>
      <xdr:colOff>123825</xdr:colOff>
      <xdr:row>40</xdr:row>
      <xdr:rowOff>19050</xdr:rowOff>
    </xdr:from>
    <xdr:to>
      <xdr:col>0</xdr:col>
      <xdr:colOff>952500</xdr:colOff>
      <xdr:row>43</xdr:row>
      <xdr:rowOff>38100</xdr:rowOff>
    </xdr:to>
    <xdr:sp macro="" textlink="">
      <xdr:nvSpPr>
        <xdr:cNvPr id="5" name="Text Box 324"/>
        <xdr:cNvSpPr txBox="1">
          <a:spLocks noChangeArrowheads="1"/>
        </xdr:cNvSpPr>
      </xdr:nvSpPr>
      <xdr:spPr bwMode="auto">
        <a:xfrm>
          <a:off x="123825" y="8077200"/>
          <a:ext cx="828675" cy="638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th-TH" sz="1000" b="0" i="0" u="none" strike="noStrike" baseline="0">
            <a:solidFill>
              <a:srgbClr val="000000"/>
            </a:solidFill>
            <a:latin typeface="Tahoma"/>
            <a:cs typeface="Tahoma"/>
          </a:endParaRPr>
        </a:p>
        <a:p>
          <a:pPr algn="ctr" rtl="0">
            <a:defRPr sz="1000"/>
          </a:pPr>
          <a:r>
            <a:rPr lang="th-TH" sz="1200" b="0" i="0" u="none" strike="noStrike" baseline="0">
              <a:solidFill>
                <a:srgbClr val="000000"/>
              </a:solidFill>
              <a:latin typeface="Tahoma"/>
              <a:cs typeface="Tahoma"/>
            </a:rPr>
            <a:t>รายการหัก</a:t>
          </a:r>
          <a:endParaRPr lang="th-TH" sz="1000" b="0" i="0" u="none" strike="noStrike" baseline="0">
            <a:solidFill>
              <a:srgbClr val="000000"/>
            </a:solidFill>
            <a:latin typeface="Tahoma"/>
            <a:cs typeface="Tahoma"/>
          </a:endParaRPr>
        </a:p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ahoma"/>
              <a:cs typeface="Tahoma"/>
            </a:rPr>
            <a:t>DEDUCTION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ayroll_ABC_2556_01_V200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_Sheet"/>
      <sheetName val="Help"/>
      <sheetName val="CompanyProfile"/>
      <sheetName val="Employee"/>
      <sheetName val="Employee2"/>
      <sheetName val="SheetData"/>
      <sheetName val="TempData"/>
      <sheetName val="Salary Report"/>
      <sheetName val="Report1"/>
      <sheetName val="Tax01"/>
      <sheetName val="Bank_Payment"/>
      <sheetName val="WhTax"/>
      <sheetName val="Pay_slip"/>
      <sheetName val="สปส.1-10 ส่วนที่1"/>
      <sheetName val="สาขา1"/>
      <sheetName val="สปส. 1-03-1"/>
      <sheetName val="สปส. 6-09"/>
      <sheetName val="YearToDate"/>
      <sheetName val="Mar"/>
      <sheetName val="Feb"/>
      <sheetName val="Jan"/>
      <sheetName val="TaxCalculation"/>
      <sheetName val="TempData2"/>
    </sheetNames>
    <sheetDataSet>
      <sheetData sheetId="0"/>
      <sheetData sheetId="1"/>
      <sheetData sheetId="2">
        <row r="8">
          <cell r="C8">
            <v>0.04</v>
          </cell>
        </row>
        <row r="89">
          <cell r="B89">
            <v>1002</v>
          </cell>
          <cell r="F89">
            <v>85000</v>
          </cell>
          <cell r="G89">
            <v>1000</v>
          </cell>
          <cell r="H89">
            <v>2000</v>
          </cell>
          <cell r="I89">
            <v>3000</v>
          </cell>
          <cell r="J89">
            <v>4000</v>
          </cell>
          <cell r="K89">
            <v>5000</v>
          </cell>
          <cell r="L89">
            <v>6000</v>
          </cell>
          <cell r="M89">
            <v>7000</v>
          </cell>
          <cell r="O89">
            <v>11072</v>
          </cell>
          <cell r="P89">
            <v>600</v>
          </cell>
          <cell r="V89">
            <v>234512</v>
          </cell>
          <cell r="W89">
            <v>28412</v>
          </cell>
          <cell r="X89">
            <v>1305</v>
          </cell>
        </row>
      </sheetData>
      <sheetData sheetId="3">
        <row r="1">
          <cell r="A1" t="str">
            <v>รหัส
พนักงาน</v>
          </cell>
          <cell r="B1" t="str">
            <v>คำนำหน้า</v>
          </cell>
          <cell r="C1" t="str">
            <v>ชื่อ</v>
          </cell>
          <cell r="D1" t="str">
            <v>สกุล</v>
          </cell>
          <cell r="E1" t="str">
            <v>ID. TAX</v>
          </cell>
          <cell r="F1" t="str">
            <v>ID.No.</v>
          </cell>
          <cell r="G1" t="str">
            <v>Bank</v>
          </cell>
          <cell r="H1" t="str">
            <v>Bank A/C No.</v>
          </cell>
          <cell r="I1" t="str">
            <v>Office</v>
          </cell>
          <cell r="J1" t="str">
            <v>ฝ่าย</v>
          </cell>
          <cell r="K1" t="str">
            <v>แผนก</v>
          </cell>
          <cell r="L1" t="str">
            <v>รหัสหน่วยงาน</v>
          </cell>
          <cell r="M1" t="str">
            <v>ตำแหน่งงาน</v>
          </cell>
          <cell r="N1" t="str">
            <v>ระดับพนักงาน</v>
          </cell>
          <cell r="O1" t="str">
            <v>วัน/เดือน/ปีเกิด</v>
          </cell>
          <cell r="P1" t="str">
            <v>M=Male
F=Female</v>
          </cell>
          <cell r="Q1" t="str">
            <v>อายุ/ปี</v>
          </cell>
          <cell r="R1" t="str">
            <v>อายุงาน-ปี</v>
          </cell>
          <cell r="S1" t="str">
            <v>อายุงาน-เดือน</v>
          </cell>
          <cell r="T1" t="str">
            <v>อายุงาน-วัน</v>
          </cell>
          <cell r="U1" t="str">
            <v>วันเข้างาน</v>
          </cell>
          <cell r="V1" t="str">
            <v>วันลาออก</v>
          </cell>
        </row>
        <row r="2">
          <cell r="A2">
            <v>1001</v>
          </cell>
          <cell r="B2" t="str">
            <v>นางสาว</v>
          </cell>
          <cell r="C2" t="str">
            <v>ศุภกฤต</v>
          </cell>
          <cell r="D2" t="str">
            <v>กกกกกก</v>
          </cell>
          <cell r="E2">
            <v>1234567890123</v>
          </cell>
          <cell r="F2">
            <v>1234567890123</v>
          </cell>
          <cell r="G2" t="str">
            <v>TMB</v>
          </cell>
          <cell r="H2">
            <v>1234567890</v>
          </cell>
          <cell r="I2" t="str">
            <v>BKK</v>
          </cell>
        </row>
        <row r="3">
          <cell r="A3">
            <v>1002</v>
          </cell>
          <cell r="B3" t="str">
            <v>นางสาว</v>
          </cell>
          <cell r="C3" t="str">
            <v>วรรธนกร</v>
          </cell>
          <cell r="D3" t="str">
            <v>ขขขขขข</v>
          </cell>
          <cell r="E3">
            <v>1234567890123</v>
          </cell>
          <cell r="F3">
            <v>1234567890123</v>
          </cell>
          <cell r="G3" t="str">
            <v>SCB</v>
          </cell>
          <cell r="H3">
            <v>1234567890</v>
          </cell>
          <cell r="I3" t="str">
            <v>BKK</v>
          </cell>
        </row>
        <row r="4">
          <cell r="A4">
            <v>1003</v>
          </cell>
          <cell r="B4" t="str">
            <v>นางสาว</v>
          </cell>
          <cell r="C4" t="str">
            <v>อนุพงษ์</v>
          </cell>
          <cell r="D4" t="str">
            <v>คคคคคค</v>
          </cell>
          <cell r="E4">
            <v>1234567890123</v>
          </cell>
          <cell r="F4">
            <v>1234567890123</v>
          </cell>
          <cell r="G4" t="str">
            <v>KBANK</v>
          </cell>
          <cell r="H4">
            <v>1234567890</v>
          </cell>
          <cell r="I4" t="str">
            <v>Rayong</v>
          </cell>
        </row>
        <row r="5">
          <cell r="A5">
            <v>1004</v>
          </cell>
          <cell r="B5" t="str">
            <v>นาย</v>
          </cell>
          <cell r="C5" t="str">
            <v>ณรงค์ฤทธิ์</v>
          </cell>
          <cell r="D5" t="str">
            <v>งงงงงงงง</v>
          </cell>
          <cell r="E5">
            <v>1234567890123</v>
          </cell>
          <cell r="F5">
            <v>1234567890123</v>
          </cell>
          <cell r="G5" t="str">
            <v>TMB</v>
          </cell>
          <cell r="H5">
            <v>1234567890</v>
          </cell>
          <cell r="I5" t="str">
            <v>BKK</v>
          </cell>
        </row>
        <row r="6">
          <cell r="A6">
            <v>1005</v>
          </cell>
          <cell r="B6" t="str">
            <v>นางสาว</v>
          </cell>
          <cell r="C6" t="str">
            <v>วิไล</v>
          </cell>
          <cell r="D6" t="str">
            <v>จจจจจจจ</v>
          </cell>
          <cell r="E6">
            <v>1234567890123</v>
          </cell>
          <cell r="F6">
            <v>1234567890123</v>
          </cell>
          <cell r="G6" t="str">
            <v>SCB</v>
          </cell>
          <cell r="H6">
            <v>1234567890</v>
          </cell>
          <cell r="I6" t="str">
            <v>Rayong</v>
          </cell>
        </row>
        <row r="7">
          <cell r="A7">
            <v>1006</v>
          </cell>
          <cell r="B7" t="str">
            <v>นาย</v>
          </cell>
          <cell r="C7" t="str">
            <v>วาศิณี</v>
          </cell>
          <cell r="D7" t="str">
            <v>ชชชชชช</v>
          </cell>
          <cell r="E7">
            <v>1234567890123</v>
          </cell>
          <cell r="F7">
            <v>1234567890123</v>
          </cell>
          <cell r="G7" t="str">
            <v>KBANK</v>
          </cell>
          <cell r="H7">
            <v>1234567890</v>
          </cell>
          <cell r="I7" t="str">
            <v>BKK</v>
          </cell>
        </row>
        <row r="8">
          <cell r="A8">
            <v>1007</v>
          </cell>
          <cell r="B8" t="str">
            <v>นาง</v>
          </cell>
          <cell r="C8" t="str">
            <v>ธนวัฒน์</v>
          </cell>
          <cell r="D8" t="str">
            <v>นนนนนน</v>
          </cell>
          <cell r="E8">
            <v>1234567890123</v>
          </cell>
          <cell r="F8">
            <v>1234567890123</v>
          </cell>
          <cell r="G8" t="str">
            <v>TMB</v>
          </cell>
          <cell r="H8">
            <v>1234567890</v>
          </cell>
          <cell r="I8" t="str">
            <v>Rayong</v>
          </cell>
        </row>
        <row r="9">
          <cell r="A9">
            <v>1008</v>
          </cell>
          <cell r="B9" t="str">
            <v>นาย</v>
          </cell>
          <cell r="C9" t="str">
            <v>ชัยรัตน์</v>
          </cell>
          <cell r="D9" t="str">
            <v>ปปปปปป</v>
          </cell>
          <cell r="E9">
            <v>1234567890123</v>
          </cell>
          <cell r="F9">
            <v>1234567890123</v>
          </cell>
          <cell r="G9" t="str">
            <v>SCB</v>
          </cell>
          <cell r="H9">
            <v>1234567890</v>
          </cell>
          <cell r="I9" t="str">
            <v>BKK</v>
          </cell>
        </row>
        <row r="10">
          <cell r="A10">
            <v>1009</v>
          </cell>
          <cell r="B10" t="str">
            <v>นาง</v>
          </cell>
          <cell r="C10" t="str">
            <v>มะโนท</v>
          </cell>
          <cell r="D10" t="str">
            <v>หหหหหห</v>
          </cell>
          <cell r="E10">
            <v>1234567890123</v>
          </cell>
          <cell r="F10">
            <v>1234567890123</v>
          </cell>
          <cell r="G10" t="str">
            <v>KBANK</v>
          </cell>
          <cell r="H10">
            <v>1234567890</v>
          </cell>
          <cell r="I10" t="str">
            <v>Rayong</v>
          </cell>
        </row>
        <row r="11">
          <cell r="A11">
            <v>1010</v>
          </cell>
          <cell r="B11" t="str">
            <v>นางสาว</v>
          </cell>
          <cell r="C11" t="str">
            <v>จักรพงษ์</v>
          </cell>
          <cell r="D11" t="str">
            <v>ฟฟฟฟฟฟ</v>
          </cell>
          <cell r="E11">
            <v>1234567890123</v>
          </cell>
          <cell r="F11">
            <v>1234567890123</v>
          </cell>
          <cell r="G11" t="str">
            <v>TMB</v>
          </cell>
          <cell r="H11">
            <v>1234567890</v>
          </cell>
          <cell r="I11" t="str">
            <v>BKK</v>
          </cell>
        </row>
        <row r="12">
          <cell r="A12">
            <v>1011</v>
          </cell>
          <cell r="B12" t="str">
            <v>นางสาว</v>
          </cell>
          <cell r="C12" t="str">
            <v>ทนงศักดิ์</v>
          </cell>
          <cell r="D12" t="str">
            <v>ลลลลลล</v>
          </cell>
          <cell r="E12">
            <v>1234567890123</v>
          </cell>
          <cell r="F12">
            <v>1234567890123</v>
          </cell>
          <cell r="G12" t="str">
            <v>SCB</v>
          </cell>
          <cell r="H12">
            <v>1234567890</v>
          </cell>
          <cell r="I12" t="str">
            <v>Rayong</v>
          </cell>
        </row>
        <row r="13">
          <cell r="A13">
            <v>1012</v>
          </cell>
          <cell r="B13" t="str">
            <v>นาย</v>
          </cell>
          <cell r="C13" t="str">
            <v>อุกฤษณ์</v>
          </cell>
          <cell r="D13" t="str">
            <v>ถถถถถถถ</v>
          </cell>
          <cell r="E13">
            <v>1234567890123</v>
          </cell>
          <cell r="F13">
            <v>1234567890123</v>
          </cell>
          <cell r="G13" t="str">
            <v>KBANK</v>
          </cell>
          <cell r="H13">
            <v>1234567890</v>
          </cell>
          <cell r="I13" t="str">
            <v>BKK</v>
          </cell>
        </row>
        <row r="14">
          <cell r="A14">
            <v>1013</v>
          </cell>
          <cell r="B14" t="str">
            <v>นาย</v>
          </cell>
          <cell r="C14" t="str">
            <v>อนุสรณ์</v>
          </cell>
          <cell r="D14" t="str">
            <v>ททททท</v>
          </cell>
          <cell r="E14">
            <v>1234567890123</v>
          </cell>
          <cell r="F14">
            <v>1234567890123</v>
          </cell>
          <cell r="G14" t="str">
            <v>TMB</v>
          </cell>
          <cell r="H14">
            <v>1234567890</v>
          </cell>
          <cell r="I14" t="str">
            <v>Rayong</v>
          </cell>
        </row>
        <row r="15">
          <cell r="A15">
            <v>1014</v>
          </cell>
          <cell r="B15" t="str">
            <v>นางสาว</v>
          </cell>
          <cell r="C15" t="str">
            <v>ไกรศล</v>
          </cell>
          <cell r="D15" t="str">
            <v>ผผผผผผ</v>
          </cell>
          <cell r="E15">
            <v>1234567890123</v>
          </cell>
          <cell r="F15">
            <v>1234567890123</v>
          </cell>
          <cell r="G15" t="str">
            <v>SCB</v>
          </cell>
          <cell r="H15">
            <v>1234567890</v>
          </cell>
          <cell r="I15" t="str">
            <v>BKK</v>
          </cell>
        </row>
        <row r="16">
          <cell r="A16">
            <v>1015</v>
          </cell>
          <cell r="B16" t="str">
            <v>นาย</v>
          </cell>
          <cell r="C16" t="str">
            <v>วรพล</v>
          </cell>
          <cell r="D16" t="str">
            <v>ฝฝฝฝฝฝ</v>
          </cell>
          <cell r="E16">
            <v>1234567890123</v>
          </cell>
          <cell r="F16">
            <v>1234567890123</v>
          </cell>
          <cell r="G16" t="str">
            <v>KBANK</v>
          </cell>
          <cell r="H16">
            <v>1234567890</v>
          </cell>
          <cell r="I16" t="str">
            <v>Rayong</v>
          </cell>
        </row>
        <row r="17">
          <cell r="A17">
            <v>1016</v>
          </cell>
          <cell r="B17" t="str">
            <v>นาย</v>
          </cell>
          <cell r="C17" t="str">
            <v>ศุภกฤต</v>
          </cell>
          <cell r="D17" t="str">
            <v>มมมมมม</v>
          </cell>
          <cell r="E17">
            <v>1234567890123</v>
          </cell>
          <cell r="F17">
            <v>1234567890123</v>
          </cell>
          <cell r="G17" t="str">
            <v>TMB</v>
          </cell>
          <cell r="H17">
            <v>1234567890</v>
          </cell>
          <cell r="I17" t="str">
            <v>BKK</v>
          </cell>
        </row>
        <row r="18">
          <cell r="A18">
            <v>1017</v>
          </cell>
          <cell r="B18" t="str">
            <v>นาย</v>
          </cell>
          <cell r="C18" t="str">
            <v>วรรธนกร</v>
          </cell>
          <cell r="D18" t="str">
            <v>ยยยยยยย</v>
          </cell>
          <cell r="E18">
            <v>1234567890123</v>
          </cell>
          <cell r="F18">
            <v>1234567890123</v>
          </cell>
          <cell r="G18" t="str">
            <v>SCB</v>
          </cell>
          <cell r="H18">
            <v>1234567890</v>
          </cell>
          <cell r="I18" t="str">
            <v>Rayong</v>
          </cell>
        </row>
        <row r="19">
          <cell r="A19">
            <v>1018</v>
          </cell>
          <cell r="B19" t="str">
            <v>นาย</v>
          </cell>
          <cell r="C19" t="str">
            <v>อนุพงษ์</v>
          </cell>
          <cell r="D19" t="str">
            <v>ณณณณณ</v>
          </cell>
          <cell r="E19">
            <v>1234567890123</v>
          </cell>
          <cell r="F19">
            <v>1234567890123</v>
          </cell>
          <cell r="G19" t="str">
            <v>KBANK</v>
          </cell>
          <cell r="H19">
            <v>1234567890</v>
          </cell>
          <cell r="I19" t="str">
            <v>BKK</v>
          </cell>
        </row>
        <row r="20">
          <cell r="A20">
            <v>1019</v>
          </cell>
          <cell r="B20" t="str">
            <v>นาย</v>
          </cell>
          <cell r="C20" t="str">
            <v>ณรงค์ฤทธิ์</v>
          </cell>
          <cell r="D20" t="str">
            <v>ศศศศศศ</v>
          </cell>
          <cell r="E20">
            <v>1234567890123</v>
          </cell>
          <cell r="F20">
            <v>1234567890123</v>
          </cell>
          <cell r="G20" t="str">
            <v>TMB</v>
          </cell>
          <cell r="H20">
            <v>1234567890</v>
          </cell>
          <cell r="I20" t="str">
            <v>BKK</v>
          </cell>
        </row>
      </sheetData>
      <sheetData sheetId="4"/>
      <sheetData sheetId="5">
        <row r="5">
          <cell r="F5" t="str">
            <v>เงินเดือน</v>
          </cell>
          <cell r="G5" t="str">
            <v>ค่าล่วงเวลา</v>
          </cell>
          <cell r="H5" t="str">
            <v>ค่าเช่าบ้าน</v>
          </cell>
          <cell r="I5" t="str">
            <v>ค่าน้ำมัน</v>
          </cell>
          <cell r="J5" t="str">
            <v>ค่าเบี้ยเลี้ยง</v>
          </cell>
          <cell r="K5" t="str">
            <v>ค่าครองชีพ</v>
          </cell>
          <cell r="L5" t="str">
            <v>โบนัส</v>
          </cell>
          <cell r="M5" t="str">
            <v>อื่น ๆ</v>
          </cell>
        </row>
      </sheetData>
      <sheetData sheetId="6">
        <row r="2">
          <cell r="T2">
            <v>41348</v>
          </cell>
        </row>
        <row r="4">
          <cell r="B4" t="str">
            <v>รหัส</v>
          </cell>
        </row>
        <row r="6">
          <cell r="B6">
            <v>1001</v>
          </cell>
        </row>
        <row r="7">
          <cell r="B7">
            <v>1002</v>
          </cell>
        </row>
        <row r="8">
          <cell r="B8">
            <v>1003</v>
          </cell>
        </row>
        <row r="9">
          <cell r="B9">
            <v>1004</v>
          </cell>
        </row>
        <row r="10">
          <cell r="B10">
            <v>1008</v>
          </cell>
        </row>
        <row r="11">
          <cell r="B11">
            <v>1010</v>
          </cell>
        </row>
        <row r="12">
          <cell r="B12">
            <v>1011</v>
          </cell>
        </row>
        <row r="13">
          <cell r="B13">
            <v>1012</v>
          </cell>
        </row>
        <row r="14">
          <cell r="B14">
            <v>1013</v>
          </cell>
        </row>
        <row r="15">
          <cell r="B15">
            <v>1014</v>
          </cell>
        </row>
        <row r="16">
          <cell r="B16">
            <v>1015</v>
          </cell>
        </row>
        <row r="17">
          <cell r="B17">
            <v>1016</v>
          </cell>
        </row>
        <row r="18">
          <cell r="B18">
            <v>1017</v>
          </cell>
        </row>
        <row r="19">
          <cell r="B19">
            <v>1018</v>
          </cell>
        </row>
        <row r="20">
          <cell r="B20">
            <v>1019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4">
          <cell r="B4" t="str">
            <v>รหัส</v>
          </cell>
        </row>
        <row r="5">
          <cell r="B5" t="str">
            <v>พนักงาน</v>
          </cell>
        </row>
        <row r="6">
          <cell r="B6">
            <v>1001</v>
          </cell>
        </row>
        <row r="7">
          <cell r="B7">
            <v>1002</v>
          </cell>
        </row>
        <row r="8">
          <cell r="B8">
            <v>1003</v>
          </cell>
        </row>
        <row r="9">
          <cell r="B9">
            <v>1004</v>
          </cell>
        </row>
        <row r="10">
          <cell r="B10">
            <v>1005</v>
          </cell>
        </row>
        <row r="11">
          <cell r="B11">
            <v>1006</v>
          </cell>
        </row>
        <row r="12">
          <cell r="B12">
            <v>1007</v>
          </cell>
        </row>
        <row r="13">
          <cell r="B13">
            <v>1008</v>
          </cell>
        </row>
        <row r="14">
          <cell r="B14">
            <v>1009</v>
          </cell>
        </row>
        <row r="15">
          <cell r="B15">
            <v>1010</v>
          </cell>
        </row>
        <row r="16">
          <cell r="B16">
            <v>1011</v>
          </cell>
        </row>
        <row r="17">
          <cell r="B17">
            <v>1012</v>
          </cell>
        </row>
        <row r="18">
          <cell r="B18">
            <v>1013</v>
          </cell>
        </row>
        <row r="19">
          <cell r="B19">
            <v>1014</v>
          </cell>
        </row>
        <row r="20">
          <cell r="B20">
            <v>1015</v>
          </cell>
        </row>
        <row r="21">
          <cell r="B21">
            <v>1016</v>
          </cell>
        </row>
        <row r="22">
          <cell r="B22">
            <v>1017</v>
          </cell>
        </row>
        <row r="23">
          <cell r="B23">
            <v>1018</v>
          </cell>
        </row>
        <row r="24">
          <cell r="B24">
            <v>1019</v>
          </cell>
        </row>
      </sheetData>
      <sheetData sheetId="18"/>
      <sheetData sheetId="19"/>
      <sheetData sheetId="20"/>
      <sheetData sheetId="21">
        <row r="109">
          <cell r="C109">
            <v>3</v>
          </cell>
        </row>
        <row r="114">
          <cell r="D114">
            <v>41348</v>
          </cell>
        </row>
      </sheetData>
      <sheetData sheetId="2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eeds" refreshedDate="41451.970980902777" createdVersion="4" refreshedVersion="4" minRefreshableVersion="3" recordCount="12">
  <cacheSource type="worksheet">
    <worksheetSource name="Table1"/>
  </cacheSource>
  <cacheFields count="17">
    <cacheField name="เดิอน" numFmtId="0">
      <sharedItems count="12">
        <s v="Jan"/>
        <s v="Feb"/>
        <s v="Mar"/>
        <s v="Apr"/>
        <s v="May"/>
        <s v="Jun"/>
        <s v="Jul"/>
        <s v="Aug"/>
        <s v="Sep"/>
        <s v="Oct"/>
        <s v="Nov"/>
        <s v="Dec"/>
      </sharedItems>
    </cacheField>
    <cacheField name="รหัสพนักงาน" numFmtId="0">
      <sharedItems containsSemiMixedTypes="0" containsString="0" containsNumber="1" containsInteger="1" minValue="123" maxValue="134" count="12">
        <n v="123"/>
        <n v="124"/>
        <n v="125"/>
        <n v="126"/>
        <n v="127"/>
        <n v="128"/>
        <n v="129"/>
        <n v="130"/>
        <n v="131"/>
        <n v="132"/>
        <n v="133"/>
        <n v="134"/>
      </sharedItems>
    </cacheField>
    <cacheField name="ชื่อ" numFmtId="0">
      <sharedItems/>
    </cacheField>
    <cacheField name="นามสกุล" numFmtId="0">
      <sharedItems/>
    </cacheField>
    <cacheField name="ชื่อ-นามสกุล" numFmtId="0">
      <sharedItems count="12">
        <s v="aaa  bbb"/>
        <s v="ccc  ddd"/>
        <s v="eee  bbb"/>
        <s v="fff  bbb"/>
        <s v="ggg  bbb"/>
        <s v="hhh  bbb"/>
        <s v="iii  bbb"/>
        <s v="jjj  bbb"/>
        <s v="kkk  bbb"/>
        <s v="lll  bbb"/>
        <s v="mmm  bbb"/>
        <s v="nnn  bbb"/>
      </sharedItems>
    </cacheField>
    <cacheField name="เงินเดือน" numFmtId="194">
      <sharedItems containsSemiMixedTypes="0" containsString="0" containsNumber="1" containsInteger="1" minValue="2000" maxValue="120000" count="13">
        <n v="10000"/>
        <n v="20000"/>
        <n v="30000"/>
        <n v="40000"/>
        <n v="50000"/>
        <n v="60000"/>
        <n v="70000"/>
        <n v="80000"/>
        <n v="90000"/>
        <n v="100000"/>
        <n v="110000"/>
        <n v="120000"/>
        <n v="2000" u="1"/>
      </sharedItems>
    </cacheField>
    <cacheField name="ค่าล่วงเวลา" numFmtId="194">
      <sharedItems containsSemiMixedTypes="0" containsString="0" containsNumber="1" containsInteger="1" minValue="0" maxValue="0" count="1">
        <n v="0"/>
      </sharedItems>
    </cacheField>
    <cacheField name="ค่าเคสประเมิน" numFmtId="194">
      <sharedItems containsSemiMixedTypes="0" containsString="0" containsNumber="1" containsInteger="1" minValue="0" maxValue="0" count="1">
        <n v="0"/>
      </sharedItems>
    </cacheField>
    <cacheField name="ค่าน้ำมัน" numFmtId="194">
      <sharedItems containsSemiMixedTypes="0" containsString="0" containsNumber="1" containsInteger="1" minValue="0" maxValue="0" count="1">
        <n v="0"/>
      </sharedItems>
    </cacheField>
    <cacheField name="ค่าเบี้ยเลี้ยง" numFmtId="194">
      <sharedItems containsSemiMixedTypes="0" containsString="0" containsNumber="1" containsInteger="1" minValue="0" maxValue="0" count="1">
        <n v="0"/>
      </sharedItems>
    </cacheField>
    <cacheField name="ค่าครองชีพ" numFmtId="194">
      <sharedItems containsSemiMixedTypes="0" containsString="0" containsNumber="1" containsInteger="1" minValue="0" maxValue="0" count="1">
        <n v="0"/>
      </sharedItems>
    </cacheField>
    <cacheField name="โบนัส" numFmtId="194">
      <sharedItems containsSemiMixedTypes="0" containsString="0" containsNumber="1" containsInteger="1" minValue="0" maxValue="0" count="1">
        <n v="0"/>
      </sharedItems>
    </cacheField>
    <cacheField name="อื่น ๆ" numFmtId="194">
      <sharedItems containsSemiMixedTypes="0" containsString="0" containsNumber="1" containsInteger="1" minValue="0" maxValue="0" count="1">
        <n v="0"/>
      </sharedItems>
    </cacheField>
    <cacheField name="ภาษีหัก ณ ที่จ่าย" numFmtId="194">
      <sharedItems containsSemiMixedTypes="0" containsString="0" containsNumber="1" containsInteger="1" minValue="0" maxValue="0" count="1">
        <n v="0"/>
      </sharedItems>
    </cacheField>
    <cacheField name="เงินประกันสังคม" numFmtId="194">
      <sharedItems containsSemiMixedTypes="0" containsString="0" containsNumber="1" containsInteger="1" minValue="0" maxValue="0" count="1">
        <n v="0"/>
      </sharedItems>
    </cacheField>
    <cacheField name="เงินสำรองเลี้ยงชีพ" numFmtId="194">
      <sharedItems containsSemiMixedTypes="0" containsString="0" containsNumber="1" containsInteger="1" minValue="0" maxValue="0" count="1">
        <n v="0"/>
      </sharedItems>
    </cacheField>
    <cacheField name="อื่น ๆ2" numFmtId="194">
      <sharedItems containsSemiMixedTypes="0" containsString="0" containsNumber="1" containsInteger="1" minValue="0" maxValue="0" count="1">
        <n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  <s v="aaa"/>
    <s v="bbb"/>
    <x v="0"/>
    <x v="0"/>
    <x v="0"/>
    <x v="0"/>
    <x v="0"/>
    <x v="0"/>
    <x v="0"/>
    <x v="0"/>
    <x v="0"/>
    <x v="0"/>
    <x v="0"/>
    <x v="0"/>
    <x v="0"/>
  </r>
  <r>
    <x v="1"/>
    <x v="1"/>
    <s v="ccc"/>
    <s v="ddd"/>
    <x v="1"/>
    <x v="1"/>
    <x v="0"/>
    <x v="0"/>
    <x v="0"/>
    <x v="0"/>
    <x v="0"/>
    <x v="0"/>
    <x v="0"/>
    <x v="0"/>
    <x v="0"/>
    <x v="0"/>
    <x v="0"/>
  </r>
  <r>
    <x v="2"/>
    <x v="2"/>
    <s v="eee"/>
    <s v="bbb"/>
    <x v="2"/>
    <x v="2"/>
    <x v="0"/>
    <x v="0"/>
    <x v="0"/>
    <x v="0"/>
    <x v="0"/>
    <x v="0"/>
    <x v="0"/>
    <x v="0"/>
    <x v="0"/>
    <x v="0"/>
    <x v="0"/>
  </r>
  <r>
    <x v="3"/>
    <x v="3"/>
    <s v="fff"/>
    <s v="bbb"/>
    <x v="3"/>
    <x v="3"/>
    <x v="0"/>
    <x v="0"/>
    <x v="0"/>
    <x v="0"/>
    <x v="0"/>
    <x v="0"/>
    <x v="0"/>
    <x v="0"/>
    <x v="0"/>
    <x v="0"/>
    <x v="0"/>
  </r>
  <r>
    <x v="4"/>
    <x v="4"/>
    <s v="ggg"/>
    <s v="bbb"/>
    <x v="4"/>
    <x v="4"/>
    <x v="0"/>
    <x v="0"/>
    <x v="0"/>
    <x v="0"/>
    <x v="0"/>
    <x v="0"/>
    <x v="0"/>
    <x v="0"/>
    <x v="0"/>
    <x v="0"/>
    <x v="0"/>
  </r>
  <r>
    <x v="5"/>
    <x v="5"/>
    <s v="hhh"/>
    <s v="bbb"/>
    <x v="5"/>
    <x v="5"/>
    <x v="0"/>
    <x v="0"/>
    <x v="0"/>
    <x v="0"/>
    <x v="0"/>
    <x v="0"/>
    <x v="0"/>
    <x v="0"/>
    <x v="0"/>
    <x v="0"/>
    <x v="0"/>
  </r>
  <r>
    <x v="6"/>
    <x v="6"/>
    <s v="iii"/>
    <s v="bbb"/>
    <x v="6"/>
    <x v="6"/>
    <x v="0"/>
    <x v="0"/>
    <x v="0"/>
    <x v="0"/>
    <x v="0"/>
    <x v="0"/>
    <x v="0"/>
    <x v="0"/>
    <x v="0"/>
    <x v="0"/>
    <x v="0"/>
  </r>
  <r>
    <x v="7"/>
    <x v="7"/>
    <s v="jjj"/>
    <s v="bbb"/>
    <x v="7"/>
    <x v="7"/>
    <x v="0"/>
    <x v="0"/>
    <x v="0"/>
    <x v="0"/>
    <x v="0"/>
    <x v="0"/>
    <x v="0"/>
    <x v="0"/>
    <x v="0"/>
    <x v="0"/>
    <x v="0"/>
  </r>
  <r>
    <x v="8"/>
    <x v="8"/>
    <s v="kkk"/>
    <s v="bbb"/>
    <x v="8"/>
    <x v="8"/>
    <x v="0"/>
    <x v="0"/>
    <x v="0"/>
    <x v="0"/>
    <x v="0"/>
    <x v="0"/>
    <x v="0"/>
    <x v="0"/>
    <x v="0"/>
    <x v="0"/>
    <x v="0"/>
  </r>
  <r>
    <x v="9"/>
    <x v="9"/>
    <s v="lll"/>
    <s v="bbb"/>
    <x v="9"/>
    <x v="9"/>
    <x v="0"/>
    <x v="0"/>
    <x v="0"/>
    <x v="0"/>
    <x v="0"/>
    <x v="0"/>
    <x v="0"/>
    <x v="0"/>
    <x v="0"/>
    <x v="0"/>
    <x v="0"/>
  </r>
  <r>
    <x v="10"/>
    <x v="10"/>
    <s v="mmm"/>
    <s v="bbb"/>
    <x v="10"/>
    <x v="10"/>
    <x v="0"/>
    <x v="0"/>
    <x v="0"/>
    <x v="0"/>
    <x v="0"/>
    <x v="0"/>
    <x v="0"/>
    <x v="0"/>
    <x v="0"/>
    <x v="0"/>
    <x v="0"/>
  </r>
  <r>
    <x v="11"/>
    <x v="11"/>
    <s v="nnn"/>
    <s v="bbb"/>
    <x v="11"/>
    <x v="11"/>
    <x v="0"/>
    <x v="0"/>
    <x v="0"/>
    <x v="0"/>
    <x v="0"/>
    <x v="0"/>
    <x v="0"/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4" cacheId="59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compact="0" compactData="0" multipleFieldFilters="0">
  <location ref="P3:S16" firstHeaderRow="0" firstDataRow="1" firstDataCol="1"/>
  <pivotFields count="17">
    <pivotField compact="0" outline="0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Row" compact="0" outline="0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compact="0" outline="0" showAll="0"/>
    <pivotField compact="0" outline="0" showAll="0"/>
    <pivotField compact="0" outline="0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compact="0" outline="0" showAll="0" defaultSubtotal="0">
      <items count="13">
        <item m="1" x="12"/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compact="0" outline="0" showAll="0" defaultSubtotal="0">
      <items count="1">
        <item x="0"/>
      </items>
    </pivotField>
    <pivotField compact="0" outline="0" showAll="0" defaultSubtotal="0">
      <items count="1">
        <item x="0"/>
      </items>
    </pivotField>
    <pivotField compact="0" outline="0" showAll="0" defaultSubtotal="0">
      <items count="1">
        <item x="0"/>
      </items>
    </pivotField>
    <pivotField compact="0" outline="0" showAll="0" defaultSubtotal="0">
      <items count="1">
        <item x="0"/>
      </items>
    </pivotField>
    <pivotField compact="0" outline="0" showAll="0" defaultSubtotal="0">
      <items count="1">
        <item x="0"/>
      </items>
    </pivotField>
    <pivotField compact="0" outline="0" showAll="0" defaultSubtotal="0">
      <items count="1">
        <item x="0"/>
      </items>
    </pivotField>
    <pivotField compact="0" outline="0" showAll="0" defaultSubtotal="0">
      <items count="1">
        <item x="0"/>
      </items>
    </pivotField>
    <pivotField dataField="1" compact="0" outline="0" showAll="0" defaultSubtotal="0">
      <items count="1">
        <item x="0"/>
      </items>
    </pivotField>
    <pivotField dataField="1" compact="0" outline="0" showAll="0" defaultSubtotal="0">
      <items count="1">
        <item x="0"/>
      </items>
    </pivotField>
    <pivotField dataField="1" compact="0" outline="0" showAll="0" defaultSubtotal="0">
      <items count="1">
        <item x="0"/>
      </items>
    </pivotField>
    <pivotField compact="0" outline="0" showAll="0">
      <items count="2">
        <item x="0"/>
        <item t="default"/>
      </items>
    </pivotField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um of ภาษีหัก ณ ที่จ่าย" fld="13" baseField="0" baseItem="0"/>
    <dataField name="Sum of เงินประกันสังคม" fld="14" baseField="0" baseItem="0"/>
    <dataField name="Sum of เงินสำรองเลี้ยงชีพ" fld="15" baseField="0" baseItem="0"/>
  </dataFields>
  <pivotTableStyleInfo name="PivotStyleMedium2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1" cacheId="59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compact="0" compactData="0" multipleFieldFilters="0">
  <location ref="A3:N16" firstHeaderRow="1" firstDataRow="1" firstDataCol="14" rowPageCount="1" colPageCount="1"/>
  <pivotFields count="17">
    <pivotField axis="axisPage" compact="0" outline="0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Row" compact="0" outline="0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compact="0" outline="0" showAll="0"/>
    <pivotField compact="0" outline="0" showAll="0"/>
    <pivotField axis="axisRow" compact="0" outline="0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axis="axisRow" compact="0" outline="0" showAll="0" defaultSubtotal="0">
      <items count="13">
        <item m="1" x="12"/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1">
        <item x="0"/>
      </items>
    </pivotField>
    <pivotField axis="axisRow" compact="0" outline="0" showAll="0">
      <items count="2">
        <item x="0"/>
        <item t="default"/>
      </items>
    </pivotField>
  </pivotFields>
  <rowFields count="14">
    <field x="1"/>
    <field x="4"/>
    <field x="5"/>
    <field x="6"/>
    <field x="7"/>
    <field x="8"/>
    <field x="9"/>
    <field x="10"/>
    <field x="11"/>
    <field x="12"/>
    <field x="13"/>
    <field x="14"/>
    <field x="15"/>
    <field x="16"/>
  </rowFields>
  <rowItems count="13">
    <i>
      <x/>
      <x/>
      <x v="1"/>
      <x/>
      <x/>
      <x/>
      <x/>
      <x/>
      <x/>
      <x/>
      <x/>
      <x/>
      <x/>
      <x/>
    </i>
    <i>
      <x v="1"/>
      <x v="1"/>
      <x v="2"/>
      <x/>
      <x/>
      <x/>
      <x/>
      <x/>
      <x/>
      <x/>
      <x/>
      <x/>
      <x/>
      <x/>
    </i>
    <i>
      <x v="2"/>
      <x v="2"/>
      <x v="3"/>
      <x/>
      <x/>
      <x/>
      <x/>
      <x/>
      <x/>
      <x/>
      <x/>
      <x/>
      <x/>
      <x/>
    </i>
    <i>
      <x v="3"/>
      <x v="3"/>
      <x v="4"/>
      <x/>
      <x/>
      <x/>
      <x/>
      <x/>
      <x/>
      <x/>
      <x/>
      <x/>
      <x/>
      <x/>
    </i>
    <i>
      <x v="4"/>
      <x v="4"/>
      <x v="5"/>
      <x/>
      <x/>
      <x/>
      <x/>
      <x/>
      <x/>
      <x/>
      <x/>
      <x/>
      <x/>
      <x/>
    </i>
    <i>
      <x v="5"/>
      <x v="5"/>
      <x v="6"/>
      <x/>
      <x/>
      <x/>
      <x/>
      <x/>
      <x/>
      <x/>
      <x/>
      <x/>
      <x/>
      <x/>
    </i>
    <i>
      <x v="6"/>
      <x v="6"/>
      <x v="7"/>
      <x/>
      <x/>
      <x/>
      <x/>
      <x/>
      <x/>
      <x/>
      <x/>
      <x/>
      <x/>
      <x/>
    </i>
    <i>
      <x v="7"/>
      <x v="7"/>
      <x v="8"/>
      <x/>
      <x/>
      <x/>
      <x/>
      <x/>
      <x/>
      <x/>
      <x/>
      <x/>
      <x/>
      <x/>
    </i>
    <i>
      <x v="8"/>
      <x v="8"/>
      <x v="9"/>
      <x/>
      <x/>
      <x/>
      <x/>
      <x/>
      <x/>
      <x/>
      <x/>
      <x/>
      <x/>
      <x/>
    </i>
    <i>
      <x v="9"/>
      <x v="9"/>
      <x v="10"/>
      <x/>
      <x/>
      <x/>
      <x/>
      <x/>
      <x/>
      <x/>
      <x/>
      <x/>
      <x/>
      <x/>
    </i>
    <i>
      <x v="10"/>
      <x v="10"/>
      <x v="11"/>
      <x/>
      <x/>
      <x/>
      <x/>
      <x/>
      <x/>
      <x/>
      <x/>
      <x/>
      <x/>
      <x/>
    </i>
    <i>
      <x v="11"/>
      <x v="11"/>
      <x v="12"/>
      <x/>
      <x/>
      <x/>
      <x/>
      <x/>
      <x/>
      <x/>
      <x/>
      <x/>
      <x/>
      <x/>
    </i>
    <i t="grand">
      <x/>
    </i>
  </rowItems>
  <colItems count="1">
    <i/>
  </colItems>
  <pageFields count="1">
    <pageField fld="0" hier="-1"/>
  </pageFields>
  <formats count="1">
    <format dxfId="10">
      <pivotArea dataOnly="0" labelOnly="1" outline="0" fieldPosition="0">
        <references count="1">
          <reference field="5" count="0"/>
        </references>
      </pivotArea>
    </format>
  </formats>
  <pivotTableStyleInfo name="PivotStyleMedium2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1" displayName="Table1" ref="A1:Q13" totalsRowShown="0">
  <autoFilter ref="A1:Q13"/>
  <tableColumns count="17">
    <tableColumn id="1" name="เดิอน"/>
    <tableColumn id="2" name="รหัสพนักงาน"/>
    <tableColumn id="3" name="ชื่อ"/>
    <tableColumn id="4" name="นามสกุล"/>
    <tableColumn id="5" name="ชื่อ-นามสกุล">
      <calculatedColumnFormula>CONCATENATE(C2,"  ",D2)</calculatedColumnFormula>
    </tableColumn>
    <tableColumn id="6" name="เงินเดือน" dataDxfId="25" dataCellStyle="Comma"/>
    <tableColumn id="7" name="ค่าล่วงเวลา" dataDxfId="24" dataCellStyle="Comma"/>
    <tableColumn id="8" name="ค่าเคสประเมิน" dataDxfId="23" dataCellStyle="Comma"/>
    <tableColumn id="9" name="ค่าน้ำมัน" dataDxfId="22" dataCellStyle="Comma"/>
    <tableColumn id="10" name="ค่าเบี้ยเลี้ยง" dataDxfId="21" dataCellStyle="Comma"/>
    <tableColumn id="11" name="ค่าครองชีพ" dataDxfId="20" dataCellStyle="Comma"/>
    <tableColumn id="12" name="โบนัส" dataDxfId="19" dataCellStyle="Comma"/>
    <tableColumn id="13" name="อื่น ๆ" dataDxfId="18" dataCellStyle="Comma"/>
    <tableColumn id="14" name="ภาษีหัก ณ ที่จ่าย" dataDxfId="17" dataCellStyle="Comma"/>
    <tableColumn id="15" name="เงินประกันสังคม" dataDxfId="16" dataCellStyle="Comma"/>
    <tableColumn id="16" name="เงินสำรองเลี้ยงชีพ" dataDxfId="15" dataCellStyle="Comma"/>
    <tableColumn id="17" name="อื่น ๆ2" dataDxfId="14" dataCellStyle="Comma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53"/>
    <pageSetUpPr fitToPage="1"/>
  </sheetPr>
  <dimension ref="A1:L51"/>
  <sheetViews>
    <sheetView showGridLines="0" tabSelected="1" zoomScaleNormal="100" workbookViewId="0">
      <selection activeCell="F4" sqref="F4"/>
    </sheetView>
  </sheetViews>
  <sheetFormatPr defaultRowHeight="11.25"/>
  <cols>
    <col min="1" max="3" width="15.7109375" style="1" customWidth="1"/>
    <col min="4" max="4" width="16.5703125" style="1" customWidth="1"/>
    <col min="5" max="5" width="19.28515625" style="1" customWidth="1"/>
    <col min="6" max="6" width="19.5703125" style="1" customWidth="1"/>
    <col min="7" max="23" width="9.140625" style="1"/>
    <col min="24" max="24" width="11.7109375" style="1" customWidth="1"/>
    <col min="25" max="16384" width="9.140625" style="1"/>
  </cols>
  <sheetData>
    <row r="1" spans="1:12" ht="15.75" customHeight="1">
      <c r="F1" s="2" t="s">
        <v>36</v>
      </c>
    </row>
    <row r="2" spans="1:12" ht="21.75" customHeight="1">
      <c r="E2" s="3" t="s">
        <v>0</v>
      </c>
      <c r="F2" s="4"/>
      <c r="H2" s="5"/>
      <c r="I2" s="5"/>
    </row>
    <row r="3" spans="1:12" ht="18" customHeight="1">
      <c r="B3" s="6" t="s">
        <v>94</v>
      </c>
      <c r="E3" s="7" t="str">
        <f>"เดือน/ปี MONTH/YEAR :  "</f>
        <v xml:space="preserve">เดือน/ปี MONTH/YEAR :  </v>
      </c>
      <c r="F3" s="8" t="str">
        <f>pivot!B1</f>
        <v>(All)</v>
      </c>
    </row>
    <row r="4" spans="1:12" ht="18" customHeight="1">
      <c r="E4" s="9" t="s">
        <v>1</v>
      </c>
      <c r="F4" s="10">
        <v>123</v>
      </c>
    </row>
    <row r="5" spans="1:12" ht="18" customHeight="1">
      <c r="A5" s="11" t="s">
        <v>2</v>
      </c>
      <c r="B5" s="12" t="str">
        <f>VLOOKUP(F4,pivot!$A$3:$N$15,2,FALSE)</f>
        <v>aaa  bbb</v>
      </c>
      <c r="E5" s="13" t="s">
        <v>3</v>
      </c>
      <c r="F5" s="14" t="s">
        <v>38</v>
      </c>
    </row>
    <row r="6" spans="1:12" ht="6.75" customHeight="1">
      <c r="J6" s="56"/>
      <c r="K6" s="56"/>
      <c r="L6" s="56"/>
    </row>
    <row r="7" spans="1:12" ht="18" customHeight="1">
      <c r="A7" s="15"/>
      <c r="B7" s="16" t="str">
        <f>[1]SheetData!F5</f>
        <v>เงินเดือน</v>
      </c>
      <c r="C7" s="16" t="str">
        <f>[1]SheetData!G5</f>
        <v>ค่าล่วงเวลา</v>
      </c>
      <c r="D7" s="16" t="str">
        <f>[1]SheetData!H5</f>
        <v>ค่าเช่าบ้าน</v>
      </c>
      <c r="E7" s="16" t="str">
        <f>[1]SheetData!I5</f>
        <v>ค่าน้ำมัน</v>
      </c>
      <c r="F7" s="17" t="s">
        <v>4</v>
      </c>
      <c r="J7" s="56"/>
      <c r="K7" s="56"/>
      <c r="L7" s="56"/>
    </row>
    <row r="8" spans="1:12" ht="12.75" customHeight="1">
      <c r="A8" s="18"/>
      <c r="B8" s="19" t="s">
        <v>5</v>
      </c>
      <c r="C8" s="19" t="s">
        <v>6</v>
      </c>
      <c r="D8" s="19" t="s">
        <v>7</v>
      </c>
      <c r="E8" s="19" t="s">
        <v>8</v>
      </c>
      <c r="F8" s="20" t="s">
        <v>9</v>
      </c>
      <c r="J8" s="56"/>
      <c r="K8" s="56"/>
      <c r="L8" s="56"/>
    </row>
    <row r="9" spans="1:12" ht="18" customHeight="1">
      <c r="A9" s="18"/>
      <c r="B9" s="21">
        <f>VLOOKUP(F4,pivot!$A$4:$N$15,3,FALSE)</f>
        <v>10000</v>
      </c>
      <c r="C9" s="21">
        <f>VLOOKUP(F4,pivot!$A$4:$N$15,4,FALSE)</f>
        <v>0</v>
      </c>
      <c r="D9" s="21">
        <f>VLOOKUP(F4,pivot!$A$4:$N$15,5,FALSE)</f>
        <v>0</v>
      </c>
      <c r="E9" s="21">
        <f>VLOOKUP(F4,pivot!$A$4:$N$15,6,FALSE)</f>
        <v>0</v>
      </c>
      <c r="F9" s="22">
        <f>SUM(B9:E9,B12:E12)</f>
        <v>10000</v>
      </c>
    </row>
    <row r="10" spans="1:12" ht="18" customHeight="1">
      <c r="A10" s="18"/>
      <c r="B10" s="23" t="str">
        <f>[1]SheetData!J5</f>
        <v>ค่าเบี้ยเลี้ยง</v>
      </c>
      <c r="C10" s="23" t="str">
        <f>[1]SheetData!K5</f>
        <v>ค่าครองชีพ</v>
      </c>
      <c r="D10" s="23" t="str">
        <f>[1]SheetData!L5</f>
        <v>โบนัส</v>
      </c>
      <c r="E10" s="16" t="str">
        <f>[1]SheetData!M5</f>
        <v>อื่น ๆ</v>
      </c>
      <c r="F10" s="24"/>
    </row>
    <row r="11" spans="1:12" ht="12.75" customHeight="1">
      <c r="A11" s="18"/>
      <c r="B11" s="19" t="s">
        <v>10</v>
      </c>
      <c r="C11" s="19" t="s">
        <v>11</v>
      </c>
      <c r="D11" s="19" t="s">
        <v>12</v>
      </c>
      <c r="E11" s="19" t="s">
        <v>13</v>
      </c>
      <c r="F11" s="25"/>
    </row>
    <row r="12" spans="1:12" ht="15.75" customHeight="1">
      <c r="A12" s="18"/>
      <c r="B12" s="21">
        <f>VLOOKUP(F4,pivot!$A$4:$N$15,7,FALSE)</f>
        <v>0</v>
      </c>
      <c r="C12" s="21">
        <f>VLOOKUP(F4,pivot!$A$4:$N$15,8,FALSE)</f>
        <v>0</v>
      </c>
      <c r="D12" s="21">
        <f>VLOOKUP(F4,pivot!$A$4:$N$15,9,FALSE)</f>
        <v>0</v>
      </c>
      <c r="E12" s="21">
        <f>VLOOKUP(F4,pivot!$A$4:$N$15,10,FALSE)</f>
        <v>0</v>
      </c>
      <c r="F12" s="26"/>
    </row>
    <row r="13" spans="1:12" ht="18" customHeight="1">
      <c r="A13" s="15"/>
      <c r="B13" s="17" t="s">
        <v>14</v>
      </c>
      <c r="C13" s="27" t="s">
        <v>15</v>
      </c>
      <c r="D13" s="17" t="s">
        <v>16</v>
      </c>
      <c r="E13" s="27" t="s">
        <v>17</v>
      </c>
      <c r="F13" s="17" t="s">
        <v>18</v>
      </c>
    </row>
    <row r="14" spans="1:12" ht="12.75" customHeight="1">
      <c r="A14" s="18"/>
      <c r="B14" s="20" t="s">
        <v>19</v>
      </c>
      <c r="C14" s="28" t="s">
        <v>20</v>
      </c>
      <c r="D14" s="20" t="s">
        <v>21</v>
      </c>
      <c r="E14" s="28" t="s">
        <v>22</v>
      </c>
      <c r="F14" s="20" t="s">
        <v>23</v>
      </c>
    </row>
    <row r="15" spans="1:12" ht="18" customHeight="1">
      <c r="A15" s="18"/>
      <c r="B15" s="21">
        <f>VLOOKUP(F4,pivot!$A$4:$N$15,11,FALSE)</f>
        <v>0</v>
      </c>
      <c r="C15" s="21">
        <f>VLOOKUP(F4,pivot!$A$4:$N$15,12,FALSE)</f>
        <v>0</v>
      </c>
      <c r="D15" s="21">
        <f>VLOOKUP(F4,pivot!$A$4:$N$15,13,FALSE)</f>
        <v>0</v>
      </c>
      <c r="E15" s="21">
        <f>VLOOKUP(F4,pivot!$A$4:$N$15,14,FALSE)</f>
        <v>0</v>
      </c>
      <c r="F15" s="22">
        <f>SUM(B15:E15,B18:E18)</f>
        <v>0</v>
      </c>
    </row>
    <row r="16" spans="1:12" ht="18" customHeight="1">
      <c r="A16" s="18"/>
      <c r="B16" s="29"/>
      <c r="C16" s="30"/>
      <c r="D16" s="29"/>
      <c r="E16" s="31"/>
      <c r="F16" s="24"/>
    </row>
    <row r="17" spans="1:9" ht="12.75" customHeight="1">
      <c r="A17" s="18"/>
      <c r="B17" s="32"/>
      <c r="C17" s="33"/>
      <c r="D17" s="32"/>
      <c r="E17" s="34"/>
      <c r="F17" s="35"/>
    </row>
    <row r="18" spans="1:9" ht="14.25" customHeight="1">
      <c r="A18" s="36"/>
      <c r="B18" s="26"/>
      <c r="C18" s="37"/>
      <c r="D18" s="26"/>
      <c r="E18" s="37"/>
      <c r="F18" s="26"/>
    </row>
    <row r="19" spans="1:9" ht="6.75" customHeight="1">
      <c r="A19" s="38"/>
      <c r="B19" s="38"/>
      <c r="C19" s="38"/>
      <c r="D19" s="38"/>
      <c r="E19" s="38"/>
      <c r="F19" s="38"/>
    </row>
    <row r="20" spans="1:9">
      <c r="A20" s="17" t="s">
        <v>24</v>
      </c>
      <c r="B20" s="39" t="s">
        <v>25</v>
      </c>
      <c r="C20" s="39" t="s">
        <v>26</v>
      </c>
      <c r="D20" s="11"/>
      <c r="E20" s="11"/>
      <c r="F20" s="17" t="s">
        <v>27</v>
      </c>
    </row>
    <row r="21" spans="1:9" ht="12.75" customHeight="1">
      <c r="A21" s="20" t="s">
        <v>28</v>
      </c>
      <c r="B21" s="40" t="s">
        <v>29</v>
      </c>
      <c r="C21" s="40" t="s">
        <v>30</v>
      </c>
      <c r="D21" s="41" t="s">
        <v>31</v>
      </c>
      <c r="E21" s="42"/>
      <c r="F21" s="40" t="s">
        <v>32</v>
      </c>
    </row>
    <row r="22" spans="1:9">
      <c r="A22" s="43"/>
      <c r="B22" s="43"/>
      <c r="C22" s="43"/>
      <c r="D22" s="41" t="s">
        <v>33</v>
      </c>
      <c r="E22" s="44"/>
      <c r="F22" s="24">
        <f>F9-F15</f>
        <v>10000</v>
      </c>
    </row>
    <row r="23" spans="1:9">
      <c r="A23" s="32"/>
      <c r="B23" s="32"/>
      <c r="C23" s="32"/>
      <c r="D23" s="41" t="s">
        <v>34</v>
      </c>
      <c r="E23" s="45"/>
      <c r="F23" s="46"/>
    </row>
    <row r="24" spans="1:9">
      <c r="A24" s="38"/>
      <c r="B24" s="38"/>
      <c r="C24" s="38"/>
      <c r="D24" s="38"/>
      <c r="F24" s="38"/>
    </row>
    <row r="25" spans="1:9">
      <c r="A25" s="38"/>
      <c r="B25" s="38"/>
      <c r="C25" s="38"/>
      <c r="D25" s="38"/>
      <c r="F25" s="38"/>
    </row>
    <row r="26" spans="1:9" ht="48.75" customHeight="1">
      <c r="A26" s="38"/>
      <c r="B26" s="38"/>
      <c r="C26" s="38"/>
      <c r="D26" s="38"/>
      <c r="F26" s="38"/>
    </row>
    <row r="27" spans="1:9">
      <c r="A27" s="6"/>
    </row>
    <row r="28" spans="1:9" ht="15.75" customHeight="1">
      <c r="F28" s="2" t="s">
        <v>36</v>
      </c>
    </row>
    <row r="29" spans="1:9" ht="21.75" customHeight="1">
      <c r="B29" s="47"/>
      <c r="E29" s="3" t="s">
        <v>0</v>
      </c>
      <c r="F29" s="4"/>
      <c r="H29" s="5"/>
      <c r="I29" s="5"/>
    </row>
    <row r="30" spans="1:9" ht="18" customHeight="1">
      <c r="B30" s="6"/>
      <c r="E30" s="7" t="str">
        <f>"เดือน/ปี MONTH/YEAR :  "</f>
        <v xml:space="preserve">เดือน/ปี MONTH/YEAR :  </v>
      </c>
      <c r="F30" s="48">
        <f>[1]TempData!$T$2</f>
        <v>41348</v>
      </c>
    </row>
    <row r="31" spans="1:9" ht="18" customHeight="1">
      <c r="E31" s="9" t="s">
        <v>35</v>
      </c>
      <c r="F31" s="49">
        <f>VLOOKUP([1]CompanyProfile!$B$89,[1]Employee!$A:$I,1,FALSE)</f>
        <v>1002</v>
      </c>
    </row>
    <row r="32" spans="1:9" ht="18" customHeight="1">
      <c r="A32" s="11" t="str">
        <f>A5</f>
        <v>ชื่อ/NAME</v>
      </c>
      <c r="B32" s="12" t="str">
        <f>VLOOKUP([1]CompanyProfile!$B$89,[1]Employee!$A:$I,2,FALSE)&amp;VLOOKUP([1]CompanyProfile!$B$89,[1]Employee!$A:$I,3,FALSE)&amp;"  "&amp;VLOOKUP([1]CompanyProfile!$B$89,[1]Employee!$A:$I,4,FALSE)</f>
        <v>นางสาววรรธนกร  ขขขขขข</v>
      </c>
      <c r="E32" s="13" t="s">
        <v>3</v>
      </c>
      <c r="F32" s="50" t="str">
        <f>VLOOKUP([1]CompanyProfile!$B$89,[1]Employee!$A:$I,9,FALSE)</f>
        <v>BKK</v>
      </c>
    </row>
    <row r="33" spans="1:6" ht="6.75" customHeight="1"/>
    <row r="34" spans="1:6" ht="18" customHeight="1">
      <c r="A34" s="15"/>
      <c r="B34" s="17" t="str">
        <f t="shared" ref="B34:D35" si="0">B7</f>
        <v>เงินเดือน</v>
      </c>
      <c r="C34" s="27" t="str">
        <f t="shared" si="0"/>
        <v>ค่าล่วงเวลา</v>
      </c>
      <c r="D34" s="17" t="str">
        <f t="shared" si="0"/>
        <v>ค่าเช่าบ้าน</v>
      </c>
      <c r="E34" s="17" t="str">
        <f>E7</f>
        <v>ค่าน้ำมัน</v>
      </c>
      <c r="F34" s="17" t="s">
        <v>4</v>
      </c>
    </row>
    <row r="35" spans="1:6" ht="12.75" customHeight="1">
      <c r="A35" s="18"/>
      <c r="B35" s="20" t="str">
        <f t="shared" si="0"/>
        <v>SALARY / WAGE</v>
      </c>
      <c r="C35" s="28" t="str">
        <f t="shared" si="0"/>
        <v>OVERTIME</v>
      </c>
      <c r="D35" s="20" t="str">
        <f t="shared" si="0"/>
        <v>RENTAL</v>
      </c>
      <c r="E35" s="20" t="str">
        <f>E8</f>
        <v>Fuel</v>
      </c>
      <c r="F35" s="20" t="s">
        <v>9</v>
      </c>
    </row>
    <row r="36" spans="1:6" ht="18" customHeight="1">
      <c r="A36" s="18"/>
      <c r="B36" s="21">
        <f>[1]CompanyProfile!F89</f>
        <v>85000</v>
      </c>
      <c r="C36" s="21">
        <f>[1]CompanyProfile!G89</f>
        <v>1000</v>
      </c>
      <c r="D36" s="21">
        <f>[1]CompanyProfile!H89</f>
        <v>2000</v>
      </c>
      <c r="E36" s="21">
        <f>[1]CompanyProfile!I89</f>
        <v>3000</v>
      </c>
      <c r="F36" s="22">
        <f>SUM(B36:E36,B39:E39)</f>
        <v>113000</v>
      </c>
    </row>
    <row r="37" spans="1:6" ht="18" customHeight="1">
      <c r="A37" s="18"/>
      <c r="B37" s="17" t="str">
        <f t="shared" ref="B37:E38" si="1">B10</f>
        <v>ค่าเบี้ยเลี้ยง</v>
      </c>
      <c r="C37" s="27" t="str">
        <f t="shared" si="1"/>
        <v>ค่าครองชีพ</v>
      </c>
      <c r="D37" s="17" t="str">
        <f t="shared" si="1"/>
        <v>โบนัส</v>
      </c>
      <c r="E37" s="17" t="str">
        <f t="shared" si="1"/>
        <v>อื่น ๆ</v>
      </c>
      <c r="F37" s="24"/>
    </row>
    <row r="38" spans="1:6" ht="12.75" customHeight="1">
      <c r="A38" s="18"/>
      <c r="B38" s="20" t="str">
        <f t="shared" si="1"/>
        <v>TRAVEL/PERDIAM</v>
      </c>
      <c r="C38" s="28" t="str">
        <f t="shared" si="1"/>
        <v>SPECIAL ALLOWANCE</v>
      </c>
      <c r="D38" s="20" t="str">
        <f t="shared" si="1"/>
        <v>BONUS</v>
      </c>
      <c r="E38" s="20" t="str">
        <f t="shared" si="1"/>
        <v>OTHER INCOME</v>
      </c>
      <c r="F38" s="25"/>
    </row>
    <row r="39" spans="1:6" ht="15.75" customHeight="1">
      <c r="A39" s="18"/>
      <c r="B39" s="21">
        <f>[1]CompanyProfile!J89</f>
        <v>4000</v>
      </c>
      <c r="C39" s="21">
        <f>[1]CompanyProfile!K89</f>
        <v>5000</v>
      </c>
      <c r="D39" s="21">
        <f>[1]CompanyProfile!L89</f>
        <v>6000</v>
      </c>
      <c r="E39" s="21">
        <f>[1]CompanyProfile!M89</f>
        <v>7000</v>
      </c>
      <c r="F39" s="26"/>
    </row>
    <row r="40" spans="1:6" ht="18" customHeight="1">
      <c r="A40" s="15"/>
      <c r="B40" s="17" t="str">
        <f t="shared" ref="B40:E41" si="2">B13</f>
        <v>ภาษีหัก ณ ที่จ่าย</v>
      </c>
      <c r="C40" s="27" t="str">
        <f t="shared" si="2"/>
        <v>เงินประกันสังคม</v>
      </c>
      <c r="D40" s="17" t="str">
        <f t="shared" si="2"/>
        <v>เงินสำรองเลี้ยงชีพ</v>
      </c>
      <c r="E40" s="27" t="str">
        <f t="shared" si="2"/>
        <v>อื่น ๆ</v>
      </c>
      <c r="F40" s="17" t="s">
        <v>18</v>
      </c>
    </row>
    <row r="41" spans="1:6" ht="12.75" customHeight="1">
      <c r="A41" s="18"/>
      <c r="B41" s="20" t="str">
        <f t="shared" si="2"/>
        <v xml:space="preserve"> INCOME TAX</v>
      </c>
      <c r="C41" s="28" t="str">
        <f t="shared" si="2"/>
        <v>SOCIAL SEC FUND</v>
      </c>
      <c r="D41" s="20" t="str">
        <f t="shared" si="2"/>
        <v>PROVIDENT FUND</v>
      </c>
      <c r="E41" s="28" t="str">
        <f t="shared" si="2"/>
        <v>OTHER</v>
      </c>
      <c r="F41" s="20" t="s">
        <v>23</v>
      </c>
    </row>
    <row r="42" spans="1:6" ht="18" customHeight="1">
      <c r="A42" s="18"/>
      <c r="B42" s="21">
        <f>[1]CompanyProfile!O89</f>
        <v>11072</v>
      </c>
      <c r="C42" s="21">
        <f>[1]CompanyProfile!P89</f>
        <v>600</v>
      </c>
      <c r="D42" s="21">
        <f>[1]CompanyProfile!Q89</f>
        <v>0</v>
      </c>
      <c r="E42" s="21">
        <f>[1]CompanyProfile!R89</f>
        <v>0</v>
      </c>
      <c r="F42" s="22">
        <f>SUM(B42:E42,B45:E45)</f>
        <v>11672</v>
      </c>
    </row>
    <row r="43" spans="1:6" ht="18" customHeight="1">
      <c r="A43" s="18"/>
      <c r="B43" s="29"/>
      <c r="C43" s="30"/>
      <c r="D43" s="29"/>
      <c r="E43" s="31"/>
      <c r="F43" s="24"/>
    </row>
    <row r="44" spans="1:6" ht="12.75" customHeight="1">
      <c r="A44" s="18"/>
      <c r="B44" s="32"/>
      <c r="C44" s="33"/>
      <c r="D44" s="32"/>
      <c r="E44" s="34"/>
      <c r="F44" s="35"/>
    </row>
    <row r="45" spans="1:6" ht="14.25" customHeight="1">
      <c r="A45" s="36"/>
      <c r="B45" s="21"/>
      <c r="C45" s="21"/>
      <c r="D45" s="21"/>
      <c r="E45" s="21"/>
      <c r="F45" s="26"/>
    </row>
    <row r="46" spans="1:6" ht="6.75" customHeight="1">
      <c r="A46" s="38"/>
      <c r="B46" s="38"/>
      <c r="C46" s="38"/>
      <c r="D46" s="38"/>
      <c r="E46" s="38"/>
      <c r="F46" s="38"/>
    </row>
    <row r="47" spans="1:6">
      <c r="A47" s="17" t="s">
        <v>24</v>
      </c>
      <c r="B47" s="39" t="s">
        <v>25</v>
      </c>
      <c r="C47" s="39" t="s">
        <v>26</v>
      </c>
      <c r="D47" s="11"/>
      <c r="E47" s="11"/>
      <c r="F47" s="17" t="s">
        <v>27</v>
      </c>
    </row>
    <row r="48" spans="1:6" ht="12.75" customHeight="1">
      <c r="A48" s="20" t="s">
        <v>28</v>
      </c>
      <c r="B48" s="20" t="s">
        <v>29</v>
      </c>
      <c r="C48" s="40" t="s">
        <v>30</v>
      </c>
      <c r="D48" s="51" t="s">
        <v>31</v>
      </c>
      <c r="E48" s="52">
        <f>VLOOKUP([1]CompanyProfile!$B$89,[1]Employee!$A:$I,6,FALSE)</f>
        <v>1234567890123</v>
      </c>
      <c r="F48" s="40" t="s">
        <v>32</v>
      </c>
    </row>
    <row r="49" spans="1:6">
      <c r="A49" s="15"/>
      <c r="B49" s="43"/>
      <c r="C49" s="43"/>
      <c r="D49" s="51" t="s">
        <v>33</v>
      </c>
      <c r="E49" s="53" t="str">
        <f>VLOOKUP([1]CompanyProfile!$B$89,[1]Employee!$A:$I,7,FALSE)</f>
        <v>SCB</v>
      </c>
      <c r="F49" s="24">
        <f>F36-F42</f>
        <v>101328</v>
      </c>
    </row>
    <row r="50" spans="1:6">
      <c r="A50" s="54">
        <f>[1]CompanyProfile!V89</f>
        <v>234512</v>
      </c>
      <c r="B50" s="32">
        <f>[1]CompanyProfile!W89</f>
        <v>28412</v>
      </c>
      <c r="C50" s="32">
        <f>[1]CompanyProfile!X89</f>
        <v>1305</v>
      </c>
      <c r="D50" s="51" t="s">
        <v>34</v>
      </c>
      <c r="E50" s="55">
        <f>VLOOKUP([1]CompanyProfile!$B$89,[1]Employee!$A:$I,8,FALSE)</f>
        <v>1234567890</v>
      </c>
      <c r="F50" s="46"/>
    </row>
    <row r="51" spans="1:6">
      <c r="A51" s="6"/>
    </row>
  </sheetData>
  <mergeCells count="7">
    <mergeCell ref="J6:L8"/>
    <mergeCell ref="F9:F10"/>
    <mergeCell ref="F15:F16"/>
    <mergeCell ref="F22:F23"/>
    <mergeCell ref="F36:F37"/>
    <mergeCell ref="F42:F43"/>
    <mergeCell ref="F49:F50"/>
  </mergeCells>
  <printOptions horizontalCentered="1" verticalCentered="1"/>
  <pageMargins left="0.55118110236220474" right="0.55118110236220474" top="0.39370078740157483" bottom="0.39370078740157483" header="0.51181102362204722" footer="0.51181102362204722"/>
  <pageSetup paperSize="9" scale="97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pivot!$A$4:$A$15</xm:f>
          </x14:formula1>
          <xm:sqref>F4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C16"/>
  <sheetViews>
    <sheetView workbookViewId="0">
      <selection activeCell="S22" sqref="S22"/>
    </sheetView>
  </sheetViews>
  <sheetFormatPr defaultRowHeight="21.75"/>
  <cols>
    <col min="1" max="1" width="13" bestFit="1" customWidth="1"/>
    <col min="2" max="2" width="12.5703125" bestFit="1" customWidth="1"/>
    <col min="3" max="3" width="9.7109375" bestFit="1" customWidth="1"/>
    <col min="13" max="13" width="16.85546875" bestFit="1" customWidth="1"/>
    <col min="14" max="14" width="7.85546875" customWidth="1"/>
    <col min="15" max="15" width="13.7109375" style="57" bestFit="1" customWidth="1"/>
    <col min="16" max="16" width="13" style="57" bestFit="1" customWidth="1"/>
    <col min="17" max="17" width="19.85546875" style="57" customWidth="1"/>
    <col min="18" max="18" width="19.42578125" style="57" customWidth="1"/>
    <col min="19" max="19" width="20.7109375" style="57" customWidth="1"/>
    <col min="20" max="27" width="7.85546875" style="57" customWidth="1"/>
    <col min="28" max="28" width="7.85546875" customWidth="1"/>
  </cols>
  <sheetData>
    <row r="1" spans="1:29">
      <c r="A1" s="58" t="s">
        <v>39</v>
      </c>
      <c r="B1" s="57" t="s">
        <v>67</v>
      </c>
      <c r="O1"/>
      <c r="P1"/>
      <c r="Q1"/>
      <c r="AB1" s="57"/>
      <c r="AC1" s="57"/>
    </row>
    <row r="2" spans="1:29">
      <c r="AB2" s="57"/>
      <c r="AC2" s="57"/>
    </row>
    <row r="3" spans="1:29">
      <c r="A3" s="58" t="s">
        <v>40</v>
      </c>
      <c r="B3" s="58" t="s">
        <v>42</v>
      </c>
      <c r="C3" s="58" t="s">
        <v>43</v>
      </c>
      <c r="D3" s="58" t="s">
        <v>44</v>
      </c>
      <c r="E3" s="58" t="s">
        <v>46</v>
      </c>
      <c r="F3" s="58" t="s">
        <v>45</v>
      </c>
      <c r="G3" s="58" t="s">
        <v>47</v>
      </c>
      <c r="H3" s="58" t="s">
        <v>48</v>
      </c>
      <c r="I3" s="58" t="s">
        <v>49</v>
      </c>
      <c r="J3" s="58" t="s">
        <v>17</v>
      </c>
      <c r="K3" s="58" t="s">
        <v>14</v>
      </c>
      <c r="L3" s="58" t="s">
        <v>15</v>
      </c>
      <c r="M3" s="58" t="s">
        <v>16</v>
      </c>
      <c r="N3" s="58" t="s">
        <v>66</v>
      </c>
      <c r="P3" s="58" t="s">
        <v>40</v>
      </c>
      <c r="Q3" s="57" t="s">
        <v>91</v>
      </c>
      <c r="R3" s="57" t="s">
        <v>92</v>
      </c>
      <c r="S3" s="57" t="s">
        <v>93</v>
      </c>
      <c r="T3"/>
      <c r="U3"/>
      <c r="V3"/>
      <c r="W3"/>
      <c r="X3"/>
      <c r="Y3"/>
      <c r="Z3"/>
      <c r="AA3"/>
    </row>
    <row r="4" spans="1:29">
      <c r="A4" s="57">
        <v>123</v>
      </c>
      <c r="B4" s="57" t="s">
        <v>68</v>
      </c>
      <c r="C4" s="60">
        <v>10000</v>
      </c>
      <c r="D4" s="57">
        <v>0</v>
      </c>
      <c r="E4" s="57">
        <v>0</v>
      </c>
      <c r="F4" s="57">
        <v>0</v>
      </c>
      <c r="G4" s="57">
        <v>0</v>
      </c>
      <c r="H4" s="57">
        <v>0</v>
      </c>
      <c r="I4" s="57">
        <v>0</v>
      </c>
      <c r="J4" s="57">
        <v>0</v>
      </c>
      <c r="K4" s="57">
        <v>0</v>
      </c>
      <c r="L4" s="57">
        <v>0</v>
      </c>
      <c r="M4" s="57">
        <v>0</v>
      </c>
      <c r="N4" s="57">
        <v>0</v>
      </c>
      <c r="P4" s="57">
        <v>123</v>
      </c>
      <c r="Q4" s="61">
        <v>0</v>
      </c>
      <c r="R4" s="61">
        <v>0</v>
      </c>
      <c r="S4" s="61">
        <v>0</v>
      </c>
      <c r="T4"/>
      <c r="U4"/>
      <c r="V4"/>
      <c r="W4"/>
      <c r="X4"/>
      <c r="Y4"/>
      <c r="Z4"/>
      <c r="AA4"/>
    </row>
    <row r="5" spans="1:29">
      <c r="A5" s="57">
        <v>124</v>
      </c>
      <c r="B5" s="57" t="s">
        <v>70</v>
      </c>
      <c r="C5" s="60">
        <v>20000</v>
      </c>
      <c r="D5" s="57">
        <v>0</v>
      </c>
      <c r="E5" s="57">
        <v>0</v>
      </c>
      <c r="F5" s="57">
        <v>0</v>
      </c>
      <c r="G5" s="57">
        <v>0</v>
      </c>
      <c r="H5" s="57">
        <v>0</v>
      </c>
      <c r="I5" s="57">
        <v>0</v>
      </c>
      <c r="J5" s="57">
        <v>0</v>
      </c>
      <c r="K5" s="57">
        <v>0</v>
      </c>
      <c r="L5" s="57">
        <v>0</v>
      </c>
      <c r="M5" s="57">
        <v>0</v>
      </c>
      <c r="N5" s="57">
        <v>0</v>
      </c>
      <c r="P5" s="57">
        <v>124</v>
      </c>
      <c r="Q5" s="61">
        <v>0</v>
      </c>
      <c r="R5" s="61">
        <v>0</v>
      </c>
      <c r="S5" s="61">
        <v>0</v>
      </c>
      <c r="T5"/>
      <c r="U5"/>
      <c r="V5"/>
      <c r="W5"/>
      <c r="X5"/>
      <c r="Y5"/>
      <c r="Z5"/>
      <c r="AA5"/>
    </row>
    <row r="6" spans="1:29">
      <c r="A6" s="57">
        <v>125</v>
      </c>
      <c r="B6" s="57" t="s">
        <v>81</v>
      </c>
      <c r="C6" s="60">
        <v>30000</v>
      </c>
      <c r="D6" s="57">
        <v>0</v>
      </c>
      <c r="E6" s="57">
        <v>0</v>
      </c>
      <c r="F6" s="57">
        <v>0</v>
      </c>
      <c r="G6" s="57">
        <v>0</v>
      </c>
      <c r="H6" s="57">
        <v>0</v>
      </c>
      <c r="I6" s="57">
        <v>0</v>
      </c>
      <c r="J6" s="57">
        <v>0</v>
      </c>
      <c r="K6" s="57">
        <v>0</v>
      </c>
      <c r="L6" s="57">
        <v>0</v>
      </c>
      <c r="M6" s="57">
        <v>0</v>
      </c>
      <c r="N6" s="57">
        <v>0</v>
      </c>
      <c r="P6" s="57">
        <v>125</v>
      </c>
      <c r="Q6" s="61">
        <v>0</v>
      </c>
      <c r="R6" s="61">
        <v>0</v>
      </c>
      <c r="S6" s="61">
        <v>0</v>
      </c>
      <c r="T6"/>
      <c r="U6"/>
      <c r="V6"/>
      <c r="W6"/>
      <c r="X6"/>
      <c r="Y6"/>
      <c r="Z6"/>
      <c r="AA6"/>
    </row>
    <row r="7" spans="1:29">
      <c r="A7" s="57">
        <v>126</v>
      </c>
      <c r="B7" s="57" t="s">
        <v>82</v>
      </c>
      <c r="C7" s="60">
        <v>40000</v>
      </c>
      <c r="D7" s="57">
        <v>0</v>
      </c>
      <c r="E7" s="57">
        <v>0</v>
      </c>
      <c r="F7" s="57">
        <v>0</v>
      </c>
      <c r="G7" s="57">
        <v>0</v>
      </c>
      <c r="H7" s="57">
        <v>0</v>
      </c>
      <c r="I7" s="57">
        <v>0</v>
      </c>
      <c r="J7" s="57">
        <v>0</v>
      </c>
      <c r="K7" s="57">
        <v>0</v>
      </c>
      <c r="L7" s="57">
        <v>0</v>
      </c>
      <c r="M7" s="57">
        <v>0</v>
      </c>
      <c r="N7" s="57">
        <v>0</v>
      </c>
      <c r="P7" s="57">
        <v>126</v>
      </c>
      <c r="Q7" s="61">
        <v>0</v>
      </c>
      <c r="R7" s="61">
        <v>0</v>
      </c>
      <c r="S7" s="61">
        <v>0</v>
      </c>
      <c r="T7"/>
      <c r="U7"/>
      <c r="V7"/>
      <c r="W7"/>
      <c r="X7"/>
      <c r="Y7"/>
      <c r="Z7"/>
      <c r="AA7"/>
    </row>
    <row r="8" spans="1:29">
      <c r="A8" s="57">
        <v>127</v>
      </c>
      <c r="B8" s="57" t="s">
        <v>83</v>
      </c>
      <c r="C8" s="60">
        <v>50000</v>
      </c>
      <c r="D8" s="57">
        <v>0</v>
      </c>
      <c r="E8" s="57">
        <v>0</v>
      </c>
      <c r="F8" s="57">
        <v>0</v>
      </c>
      <c r="G8" s="57">
        <v>0</v>
      </c>
      <c r="H8" s="57">
        <v>0</v>
      </c>
      <c r="I8" s="57">
        <v>0</v>
      </c>
      <c r="J8" s="57">
        <v>0</v>
      </c>
      <c r="K8" s="57">
        <v>0</v>
      </c>
      <c r="L8" s="57">
        <v>0</v>
      </c>
      <c r="M8" s="57">
        <v>0</v>
      </c>
      <c r="N8" s="57">
        <v>0</v>
      </c>
      <c r="P8" s="57">
        <v>127</v>
      </c>
      <c r="Q8" s="61">
        <v>0</v>
      </c>
      <c r="R8" s="61">
        <v>0</v>
      </c>
      <c r="S8" s="61">
        <v>0</v>
      </c>
      <c r="T8"/>
      <c r="U8"/>
      <c r="V8"/>
      <c r="W8"/>
      <c r="X8"/>
      <c r="Y8"/>
      <c r="Z8"/>
      <c r="AA8"/>
    </row>
    <row r="9" spans="1:29">
      <c r="A9" s="57">
        <v>128</v>
      </c>
      <c r="B9" s="57" t="s">
        <v>84</v>
      </c>
      <c r="C9" s="60">
        <v>60000</v>
      </c>
      <c r="D9" s="57">
        <v>0</v>
      </c>
      <c r="E9" s="57">
        <v>0</v>
      </c>
      <c r="F9" s="57">
        <v>0</v>
      </c>
      <c r="G9" s="57">
        <v>0</v>
      </c>
      <c r="H9" s="57">
        <v>0</v>
      </c>
      <c r="I9" s="57">
        <v>0</v>
      </c>
      <c r="J9" s="57">
        <v>0</v>
      </c>
      <c r="K9" s="57">
        <v>0</v>
      </c>
      <c r="L9" s="57">
        <v>0</v>
      </c>
      <c r="M9" s="57">
        <v>0</v>
      </c>
      <c r="N9" s="57">
        <v>0</v>
      </c>
      <c r="P9" s="57">
        <v>128</v>
      </c>
      <c r="Q9" s="61">
        <v>0</v>
      </c>
      <c r="R9" s="61">
        <v>0</v>
      </c>
      <c r="S9" s="61">
        <v>0</v>
      </c>
      <c r="T9"/>
      <c r="U9"/>
      <c r="V9"/>
      <c r="W9"/>
      <c r="X9"/>
      <c r="Y9"/>
      <c r="Z9"/>
      <c r="AA9"/>
    </row>
    <row r="10" spans="1:29">
      <c r="A10" s="57">
        <v>129</v>
      </c>
      <c r="B10" s="57" t="s">
        <v>85</v>
      </c>
      <c r="C10" s="60">
        <v>70000</v>
      </c>
      <c r="D10" s="57">
        <v>0</v>
      </c>
      <c r="E10" s="57">
        <v>0</v>
      </c>
      <c r="F10" s="57">
        <v>0</v>
      </c>
      <c r="G10" s="57">
        <v>0</v>
      </c>
      <c r="H10" s="57">
        <v>0</v>
      </c>
      <c r="I10" s="57">
        <v>0</v>
      </c>
      <c r="J10" s="57">
        <v>0</v>
      </c>
      <c r="K10" s="57">
        <v>0</v>
      </c>
      <c r="L10" s="57">
        <v>0</v>
      </c>
      <c r="M10" s="57">
        <v>0</v>
      </c>
      <c r="N10" s="57">
        <v>0</v>
      </c>
      <c r="P10" s="57">
        <v>129</v>
      </c>
      <c r="Q10" s="61">
        <v>0</v>
      </c>
      <c r="R10" s="61">
        <v>0</v>
      </c>
      <c r="S10" s="61">
        <v>0</v>
      </c>
      <c r="T10"/>
      <c r="U10"/>
      <c r="V10"/>
      <c r="W10"/>
      <c r="X10"/>
      <c r="Y10"/>
      <c r="Z10"/>
      <c r="AA10"/>
    </row>
    <row r="11" spans="1:29">
      <c r="A11" s="57">
        <v>130</v>
      </c>
      <c r="B11" s="57" t="s">
        <v>86</v>
      </c>
      <c r="C11" s="60">
        <v>80000</v>
      </c>
      <c r="D11" s="57">
        <v>0</v>
      </c>
      <c r="E11" s="57">
        <v>0</v>
      </c>
      <c r="F11" s="57">
        <v>0</v>
      </c>
      <c r="G11" s="57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0</v>
      </c>
      <c r="N11" s="57">
        <v>0</v>
      </c>
      <c r="P11" s="57">
        <v>130</v>
      </c>
      <c r="Q11" s="61">
        <v>0</v>
      </c>
      <c r="R11" s="61">
        <v>0</v>
      </c>
      <c r="S11" s="61">
        <v>0</v>
      </c>
      <c r="T11"/>
      <c r="U11"/>
      <c r="V11"/>
      <c r="W11"/>
      <c r="X11"/>
      <c r="Y11"/>
      <c r="Z11"/>
      <c r="AA11"/>
    </row>
    <row r="12" spans="1:29">
      <c r="A12" s="57">
        <v>131</v>
      </c>
      <c r="B12" s="57" t="s">
        <v>87</v>
      </c>
      <c r="C12" s="60">
        <v>90000</v>
      </c>
      <c r="D12" s="57">
        <v>0</v>
      </c>
      <c r="E12" s="57">
        <v>0</v>
      </c>
      <c r="F12" s="57">
        <v>0</v>
      </c>
      <c r="G12" s="57">
        <v>0</v>
      </c>
      <c r="H12" s="57">
        <v>0</v>
      </c>
      <c r="I12" s="57">
        <v>0</v>
      </c>
      <c r="J12" s="57">
        <v>0</v>
      </c>
      <c r="K12" s="57">
        <v>0</v>
      </c>
      <c r="L12" s="57">
        <v>0</v>
      </c>
      <c r="M12" s="57">
        <v>0</v>
      </c>
      <c r="N12" s="57">
        <v>0</v>
      </c>
      <c r="P12" s="57">
        <v>131</v>
      </c>
      <c r="Q12" s="61">
        <v>0</v>
      </c>
      <c r="R12" s="61">
        <v>0</v>
      </c>
      <c r="S12" s="61">
        <v>0</v>
      </c>
      <c r="T12"/>
      <c r="U12"/>
      <c r="V12"/>
      <c r="W12"/>
      <c r="X12"/>
      <c r="Y12"/>
      <c r="Z12"/>
      <c r="AA12"/>
    </row>
    <row r="13" spans="1:29">
      <c r="A13" s="57">
        <v>132</v>
      </c>
      <c r="B13" s="57" t="s">
        <v>88</v>
      </c>
      <c r="C13" s="60">
        <v>100000</v>
      </c>
      <c r="D13" s="57">
        <v>0</v>
      </c>
      <c r="E13" s="57">
        <v>0</v>
      </c>
      <c r="F13" s="57">
        <v>0</v>
      </c>
      <c r="G13" s="57">
        <v>0</v>
      </c>
      <c r="H13" s="57">
        <v>0</v>
      </c>
      <c r="I13" s="57">
        <v>0</v>
      </c>
      <c r="J13" s="57">
        <v>0</v>
      </c>
      <c r="K13" s="57">
        <v>0</v>
      </c>
      <c r="L13" s="57">
        <v>0</v>
      </c>
      <c r="M13" s="57">
        <v>0</v>
      </c>
      <c r="N13" s="57">
        <v>0</v>
      </c>
      <c r="P13" s="57">
        <v>132</v>
      </c>
      <c r="Q13" s="61">
        <v>0</v>
      </c>
      <c r="R13" s="61">
        <v>0</v>
      </c>
      <c r="S13" s="61">
        <v>0</v>
      </c>
      <c r="T13"/>
      <c r="U13"/>
      <c r="V13"/>
      <c r="W13"/>
      <c r="X13"/>
      <c r="Y13"/>
      <c r="Z13"/>
      <c r="AA13"/>
    </row>
    <row r="14" spans="1:29">
      <c r="A14" s="57">
        <v>133</v>
      </c>
      <c r="B14" s="57" t="s">
        <v>89</v>
      </c>
      <c r="C14" s="60">
        <v>110000</v>
      </c>
      <c r="D14" s="57">
        <v>0</v>
      </c>
      <c r="E14" s="57">
        <v>0</v>
      </c>
      <c r="F14" s="57">
        <v>0</v>
      </c>
      <c r="G14" s="57">
        <v>0</v>
      </c>
      <c r="H14" s="57">
        <v>0</v>
      </c>
      <c r="I14" s="57">
        <v>0</v>
      </c>
      <c r="J14" s="57">
        <v>0</v>
      </c>
      <c r="K14" s="57">
        <v>0</v>
      </c>
      <c r="L14" s="57">
        <v>0</v>
      </c>
      <c r="M14" s="57">
        <v>0</v>
      </c>
      <c r="N14" s="57">
        <v>0</v>
      </c>
      <c r="P14" s="57">
        <v>133</v>
      </c>
      <c r="Q14" s="61">
        <v>0</v>
      </c>
      <c r="R14" s="61">
        <v>0</v>
      </c>
      <c r="S14" s="61">
        <v>0</v>
      </c>
      <c r="T14"/>
      <c r="U14"/>
      <c r="V14"/>
      <c r="W14"/>
      <c r="X14"/>
      <c r="Y14"/>
      <c r="Z14"/>
      <c r="AA14"/>
    </row>
    <row r="15" spans="1:29">
      <c r="A15" s="57">
        <v>134</v>
      </c>
      <c r="B15" s="57" t="s">
        <v>90</v>
      </c>
      <c r="C15" s="60">
        <v>120000</v>
      </c>
      <c r="D15" s="57">
        <v>0</v>
      </c>
      <c r="E15" s="57">
        <v>0</v>
      </c>
      <c r="F15" s="57">
        <v>0</v>
      </c>
      <c r="G15" s="57">
        <v>0</v>
      </c>
      <c r="H15" s="57">
        <v>0</v>
      </c>
      <c r="I15" s="57">
        <v>0</v>
      </c>
      <c r="J15" s="57">
        <v>0</v>
      </c>
      <c r="K15" s="57">
        <v>0</v>
      </c>
      <c r="L15" s="57">
        <v>0</v>
      </c>
      <c r="M15" s="57">
        <v>0</v>
      </c>
      <c r="N15" s="57">
        <v>0</v>
      </c>
      <c r="P15" s="57">
        <v>134</v>
      </c>
      <c r="Q15" s="61">
        <v>0</v>
      </c>
      <c r="R15" s="61">
        <v>0</v>
      </c>
      <c r="S15" s="61">
        <v>0</v>
      </c>
      <c r="T15"/>
      <c r="U15"/>
      <c r="V15"/>
      <c r="W15"/>
      <c r="X15"/>
      <c r="Y15"/>
      <c r="Z15"/>
      <c r="AA15"/>
    </row>
    <row r="16" spans="1:29">
      <c r="A16" s="57" t="s">
        <v>69</v>
      </c>
      <c r="P16" s="57" t="s">
        <v>69</v>
      </c>
      <c r="Q16" s="61">
        <v>0</v>
      </c>
      <c r="R16" s="61">
        <v>0</v>
      </c>
      <c r="S16" s="61">
        <v>0</v>
      </c>
      <c r="T16"/>
      <c r="U16"/>
      <c r="V16"/>
      <c r="W16"/>
      <c r="X16"/>
      <c r="Y16"/>
      <c r="Z16"/>
      <c r="AA1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13"/>
  <sheetViews>
    <sheetView workbookViewId="0">
      <selection activeCell="C14" sqref="C14"/>
    </sheetView>
  </sheetViews>
  <sheetFormatPr defaultRowHeight="21.75"/>
  <cols>
    <col min="1" max="1" width="7" customWidth="1"/>
    <col min="2" max="2" width="12.85546875" customWidth="1"/>
    <col min="3" max="3" width="5.140625" customWidth="1"/>
    <col min="4" max="4" width="9.85546875" customWidth="1"/>
    <col min="5" max="5" width="12.42578125" customWidth="1"/>
    <col min="6" max="6" width="9.5703125" customWidth="1"/>
    <col min="7" max="7" width="12" customWidth="1"/>
    <col min="8" max="8" width="14" customWidth="1"/>
    <col min="9" max="9" width="9.7109375" customWidth="1"/>
    <col min="10" max="10" width="11.85546875" customWidth="1"/>
    <col min="11" max="11" width="11.42578125" customWidth="1"/>
    <col min="12" max="12" width="7.28515625" customWidth="1"/>
    <col min="13" max="13" width="6.7109375" customWidth="1"/>
    <col min="14" max="14" width="15.7109375" customWidth="1"/>
    <col min="15" max="15" width="15.28515625" customWidth="1"/>
    <col min="16" max="16" width="16.5703125" customWidth="1"/>
    <col min="17" max="17" width="7.7109375" customWidth="1"/>
  </cols>
  <sheetData>
    <row r="1" spans="1:17">
      <c r="A1" t="s">
        <v>39</v>
      </c>
      <c r="B1" t="s">
        <v>40</v>
      </c>
      <c r="C1" t="s">
        <v>37</v>
      </c>
      <c r="D1" t="s">
        <v>41</v>
      </c>
      <c r="E1" t="s">
        <v>42</v>
      </c>
      <c r="F1" t="s">
        <v>43</v>
      </c>
      <c r="G1" t="s">
        <v>44</v>
      </c>
      <c r="H1" t="s">
        <v>46</v>
      </c>
      <c r="I1" t="s">
        <v>45</v>
      </c>
      <c r="J1" t="s">
        <v>47</v>
      </c>
      <c r="K1" t="s">
        <v>48</v>
      </c>
      <c r="L1" t="s">
        <v>49</v>
      </c>
      <c r="M1" t="s">
        <v>17</v>
      </c>
      <c r="N1" t="s">
        <v>14</v>
      </c>
      <c r="O1" t="s">
        <v>15</v>
      </c>
      <c r="P1" t="s">
        <v>16</v>
      </c>
      <c r="Q1" t="s">
        <v>66</v>
      </c>
    </row>
    <row r="2" spans="1:17">
      <c r="A2" t="s">
        <v>50</v>
      </c>
      <c r="B2">
        <v>123</v>
      </c>
      <c r="C2" t="s">
        <v>62</v>
      </c>
      <c r="D2" t="s">
        <v>63</v>
      </c>
      <c r="E2" t="str">
        <f>CONCATENATE(C2,"  ",D2)</f>
        <v>aaa  bbb</v>
      </c>
      <c r="F2" s="59">
        <v>10000</v>
      </c>
      <c r="G2" s="59">
        <v>0</v>
      </c>
      <c r="H2" s="59">
        <v>0</v>
      </c>
      <c r="I2" s="59">
        <v>0</v>
      </c>
      <c r="J2" s="59">
        <v>0</v>
      </c>
      <c r="K2" s="59">
        <v>0</v>
      </c>
      <c r="L2" s="59">
        <v>0</v>
      </c>
      <c r="M2" s="59">
        <v>0</v>
      </c>
      <c r="N2" s="59">
        <v>0</v>
      </c>
      <c r="O2" s="59">
        <v>0</v>
      </c>
      <c r="P2" s="59">
        <v>0</v>
      </c>
      <c r="Q2" s="59">
        <v>0</v>
      </c>
    </row>
    <row r="3" spans="1:17">
      <c r="A3" t="s">
        <v>51</v>
      </c>
      <c r="B3" s="57">
        <v>124</v>
      </c>
      <c r="C3" s="57" t="s">
        <v>64</v>
      </c>
      <c r="D3" s="57" t="s">
        <v>65</v>
      </c>
      <c r="E3" s="57" t="str">
        <f t="shared" ref="E3:E13" si="0">CONCATENATE(C3,"  ",D3)</f>
        <v>ccc  ddd</v>
      </c>
      <c r="F3" s="59">
        <v>20000</v>
      </c>
      <c r="G3" s="59">
        <v>0</v>
      </c>
      <c r="H3" s="59">
        <v>0</v>
      </c>
      <c r="I3" s="59">
        <v>0</v>
      </c>
      <c r="J3" s="59">
        <v>0</v>
      </c>
      <c r="K3" s="59">
        <v>0</v>
      </c>
      <c r="L3" s="59">
        <v>0</v>
      </c>
      <c r="M3" s="59">
        <v>0</v>
      </c>
      <c r="N3" s="59">
        <v>0</v>
      </c>
      <c r="O3" s="59">
        <v>0</v>
      </c>
      <c r="P3" s="59">
        <v>0</v>
      </c>
      <c r="Q3" s="59">
        <v>0</v>
      </c>
    </row>
    <row r="4" spans="1:17">
      <c r="A4" s="57" t="s">
        <v>52</v>
      </c>
      <c r="B4" s="57">
        <v>125</v>
      </c>
      <c r="C4" s="57" t="s">
        <v>71</v>
      </c>
      <c r="D4" s="57" t="s">
        <v>63</v>
      </c>
      <c r="E4" s="57" t="str">
        <f t="shared" si="0"/>
        <v>eee  bbb</v>
      </c>
      <c r="F4" s="59">
        <v>30000</v>
      </c>
      <c r="G4" s="59">
        <v>0</v>
      </c>
      <c r="H4" s="59">
        <v>0</v>
      </c>
      <c r="I4" s="59">
        <v>0</v>
      </c>
      <c r="J4" s="59">
        <v>0</v>
      </c>
      <c r="K4" s="59">
        <v>0</v>
      </c>
      <c r="L4" s="59">
        <v>0</v>
      </c>
      <c r="M4" s="59">
        <v>0</v>
      </c>
      <c r="N4" s="59">
        <v>0</v>
      </c>
      <c r="O4" s="59">
        <v>0</v>
      </c>
      <c r="P4" s="59">
        <v>0</v>
      </c>
      <c r="Q4" s="59">
        <v>0</v>
      </c>
    </row>
    <row r="5" spans="1:17">
      <c r="A5" s="57" t="s">
        <v>53</v>
      </c>
      <c r="B5" s="57">
        <v>126</v>
      </c>
      <c r="C5" s="57" t="s">
        <v>72</v>
      </c>
      <c r="D5" s="57" t="s">
        <v>63</v>
      </c>
      <c r="E5" s="57" t="str">
        <f t="shared" si="0"/>
        <v>fff  bbb</v>
      </c>
      <c r="F5" s="59">
        <v>40000</v>
      </c>
      <c r="G5" s="59">
        <v>0</v>
      </c>
      <c r="H5" s="59">
        <v>0</v>
      </c>
      <c r="I5" s="59">
        <v>0</v>
      </c>
      <c r="J5" s="59">
        <v>0</v>
      </c>
      <c r="K5" s="59">
        <v>0</v>
      </c>
      <c r="L5" s="59">
        <v>0</v>
      </c>
      <c r="M5" s="59">
        <v>0</v>
      </c>
      <c r="N5" s="59">
        <v>0</v>
      </c>
      <c r="O5" s="59">
        <v>0</v>
      </c>
      <c r="P5" s="59">
        <v>0</v>
      </c>
      <c r="Q5" s="59">
        <v>0</v>
      </c>
    </row>
    <row r="6" spans="1:17">
      <c r="A6" s="57" t="s">
        <v>54</v>
      </c>
      <c r="B6" s="57">
        <v>127</v>
      </c>
      <c r="C6" s="57" t="s">
        <v>73</v>
      </c>
      <c r="D6" s="57" t="s">
        <v>63</v>
      </c>
      <c r="E6" s="57" t="str">
        <f t="shared" si="0"/>
        <v>ggg  bbb</v>
      </c>
      <c r="F6" s="59">
        <v>50000</v>
      </c>
      <c r="G6" s="59">
        <v>0</v>
      </c>
      <c r="H6" s="59">
        <v>0</v>
      </c>
      <c r="I6" s="59">
        <v>0</v>
      </c>
      <c r="J6" s="59">
        <v>0</v>
      </c>
      <c r="K6" s="59">
        <v>0</v>
      </c>
      <c r="L6" s="59">
        <v>0</v>
      </c>
      <c r="M6" s="59">
        <v>0</v>
      </c>
      <c r="N6" s="59">
        <v>0</v>
      </c>
      <c r="O6" s="59">
        <v>0</v>
      </c>
      <c r="P6" s="59">
        <v>0</v>
      </c>
      <c r="Q6" s="59">
        <v>0</v>
      </c>
    </row>
    <row r="7" spans="1:17">
      <c r="A7" s="57" t="s">
        <v>55</v>
      </c>
      <c r="B7" s="57">
        <v>128</v>
      </c>
      <c r="C7" s="57" t="s">
        <v>74</v>
      </c>
      <c r="D7" s="57" t="s">
        <v>63</v>
      </c>
      <c r="E7" s="57" t="str">
        <f t="shared" si="0"/>
        <v>hhh  bbb</v>
      </c>
      <c r="F7" s="59">
        <v>60000</v>
      </c>
      <c r="G7" s="59">
        <v>0</v>
      </c>
      <c r="H7" s="59">
        <v>0</v>
      </c>
      <c r="I7" s="59">
        <v>0</v>
      </c>
      <c r="J7" s="59">
        <v>0</v>
      </c>
      <c r="K7" s="59">
        <v>0</v>
      </c>
      <c r="L7" s="59">
        <v>0</v>
      </c>
      <c r="M7" s="59">
        <v>0</v>
      </c>
      <c r="N7" s="59">
        <v>0</v>
      </c>
      <c r="O7" s="59">
        <v>0</v>
      </c>
      <c r="P7" s="59">
        <v>0</v>
      </c>
      <c r="Q7" s="59">
        <v>0</v>
      </c>
    </row>
    <row r="8" spans="1:17">
      <c r="A8" s="57" t="s">
        <v>56</v>
      </c>
      <c r="B8" s="57">
        <v>129</v>
      </c>
      <c r="C8" s="57" t="s">
        <v>75</v>
      </c>
      <c r="D8" s="57" t="s">
        <v>63</v>
      </c>
      <c r="E8" s="57" t="str">
        <f t="shared" si="0"/>
        <v>iii  bbb</v>
      </c>
      <c r="F8" s="59">
        <v>70000</v>
      </c>
      <c r="G8" s="59">
        <v>0</v>
      </c>
      <c r="H8" s="59">
        <v>0</v>
      </c>
      <c r="I8" s="59">
        <v>0</v>
      </c>
      <c r="J8" s="59">
        <v>0</v>
      </c>
      <c r="K8" s="59">
        <v>0</v>
      </c>
      <c r="L8" s="59">
        <v>0</v>
      </c>
      <c r="M8" s="59">
        <v>0</v>
      </c>
      <c r="N8" s="59">
        <v>0</v>
      </c>
      <c r="O8" s="59">
        <v>0</v>
      </c>
      <c r="P8" s="59">
        <v>0</v>
      </c>
      <c r="Q8" s="59">
        <v>0</v>
      </c>
    </row>
    <row r="9" spans="1:17">
      <c r="A9" s="57" t="s">
        <v>57</v>
      </c>
      <c r="B9" s="57">
        <v>130</v>
      </c>
      <c r="C9" s="57" t="s">
        <v>76</v>
      </c>
      <c r="D9" s="57" t="s">
        <v>63</v>
      </c>
      <c r="E9" s="57" t="str">
        <f t="shared" si="0"/>
        <v>jjj  bbb</v>
      </c>
      <c r="F9" s="59">
        <v>80000</v>
      </c>
      <c r="G9" s="59">
        <v>0</v>
      </c>
      <c r="H9" s="59">
        <v>0</v>
      </c>
      <c r="I9" s="59">
        <v>0</v>
      </c>
      <c r="J9" s="59">
        <v>0</v>
      </c>
      <c r="K9" s="59">
        <v>0</v>
      </c>
      <c r="L9" s="59">
        <v>0</v>
      </c>
      <c r="M9" s="59">
        <v>0</v>
      </c>
      <c r="N9" s="59">
        <v>0</v>
      </c>
      <c r="O9" s="59">
        <v>0</v>
      </c>
      <c r="P9" s="59">
        <v>0</v>
      </c>
      <c r="Q9" s="59">
        <v>0</v>
      </c>
    </row>
    <row r="10" spans="1:17">
      <c r="A10" s="57" t="s">
        <v>58</v>
      </c>
      <c r="B10" s="57">
        <v>131</v>
      </c>
      <c r="C10" s="57" t="s">
        <v>77</v>
      </c>
      <c r="D10" s="57" t="s">
        <v>63</v>
      </c>
      <c r="E10" s="57" t="str">
        <f t="shared" si="0"/>
        <v>kkk  bbb</v>
      </c>
      <c r="F10" s="59">
        <v>90000</v>
      </c>
      <c r="G10" s="59">
        <v>0</v>
      </c>
      <c r="H10" s="59">
        <v>0</v>
      </c>
      <c r="I10" s="59">
        <v>0</v>
      </c>
      <c r="J10" s="59">
        <v>0</v>
      </c>
      <c r="K10" s="59">
        <v>0</v>
      </c>
      <c r="L10" s="59">
        <v>0</v>
      </c>
      <c r="M10" s="59">
        <v>0</v>
      </c>
      <c r="N10" s="59">
        <v>0</v>
      </c>
      <c r="O10" s="59">
        <v>0</v>
      </c>
      <c r="P10" s="59">
        <v>0</v>
      </c>
      <c r="Q10" s="59">
        <v>0</v>
      </c>
    </row>
    <row r="11" spans="1:17">
      <c r="A11" s="57" t="s">
        <v>59</v>
      </c>
      <c r="B11" s="57">
        <v>132</v>
      </c>
      <c r="C11" s="57" t="s">
        <v>78</v>
      </c>
      <c r="D11" s="57" t="s">
        <v>63</v>
      </c>
      <c r="E11" s="57" t="str">
        <f t="shared" si="0"/>
        <v>lll  bbb</v>
      </c>
      <c r="F11" s="59">
        <v>100000</v>
      </c>
      <c r="G11" s="59">
        <v>0</v>
      </c>
      <c r="H11" s="59">
        <v>0</v>
      </c>
      <c r="I11" s="59">
        <v>0</v>
      </c>
      <c r="J11" s="59">
        <v>0</v>
      </c>
      <c r="K11" s="59">
        <v>0</v>
      </c>
      <c r="L11" s="59">
        <v>0</v>
      </c>
      <c r="M11" s="59">
        <v>0</v>
      </c>
      <c r="N11" s="59">
        <v>0</v>
      </c>
      <c r="O11" s="59">
        <v>0</v>
      </c>
      <c r="P11" s="59">
        <v>0</v>
      </c>
      <c r="Q11" s="59">
        <v>0</v>
      </c>
    </row>
    <row r="12" spans="1:17">
      <c r="A12" s="57" t="s">
        <v>60</v>
      </c>
      <c r="B12" s="57">
        <v>133</v>
      </c>
      <c r="C12" s="57" t="s">
        <v>79</v>
      </c>
      <c r="D12" s="57" t="s">
        <v>63</v>
      </c>
      <c r="E12" s="57" t="str">
        <f t="shared" si="0"/>
        <v>mmm  bbb</v>
      </c>
      <c r="F12" s="59">
        <v>110000</v>
      </c>
      <c r="G12" s="59">
        <v>0</v>
      </c>
      <c r="H12" s="59">
        <v>0</v>
      </c>
      <c r="I12" s="59">
        <v>0</v>
      </c>
      <c r="J12" s="59">
        <v>0</v>
      </c>
      <c r="K12" s="59">
        <v>0</v>
      </c>
      <c r="L12" s="59">
        <v>0</v>
      </c>
      <c r="M12" s="59">
        <v>0</v>
      </c>
      <c r="N12" s="59">
        <v>0</v>
      </c>
      <c r="O12" s="59">
        <v>0</v>
      </c>
      <c r="P12" s="59">
        <v>0</v>
      </c>
      <c r="Q12" s="59">
        <v>0</v>
      </c>
    </row>
    <row r="13" spans="1:17">
      <c r="A13" s="57" t="s">
        <v>61</v>
      </c>
      <c r="B13" s="57">
        <v>134</v>
      </c>
      <c r="C13" s="57" t="s">
        <v>80</v>
      </c>
      <c r="D13" s="57" t="s">
        <v>63</v>
      </c>
      <c r="E13" s="57" t="str">
        <f t="shared" si="0"/>
        <v>nnn  bbb</v>
      </c>
      <c r="F13" s="59">
        <v>120000</v>
      </c>
      <c r="G13" s="59">
        <v>0</v>
      </c>
      <c r="H13" s="59">
        <v>0</v>
      </c>
      <c r="I13" s="59">
        <v>0</v>
      </c>
      <c r="J13" s="59">
        <v>0</v>
      </c>
      <c r="K13" s="59">
        <v>0</v>
      </c>
      <c r="L13" s="59">
        <v>0</v>
      </c>
      <c r="M13" s="59">
        <v>0</v>
      </c>
      <c r="N13" s="59">
        <v>0</v>
      </c>
      <c r="O13" s="59">
        <v>0</v>
      </c>
      <c r="P13" s="59">
        <v>0</v>
      </c>
      <c r="Q13" s="59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Pay_slip</vt:lpstr>
      <vt:lpstr>pivot</vt:lpstr>
      <vt:lpstr>data</vt:lpstr>
      <vt:lpstr>Pay_slip!Print_Area</vt:lpstr>
    </vt:vector>
  </TitlesOfParts>
  <Company>seeds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seeds</dc:creator>
  <cp:lastModifiedBy>seeds</cp:lastModifiedBy>
  <dcterms:created xsi:type="dcterms:W3CDTF">2013-06-26T15:10:46Z</dcterms:created>
  <dcterms:modified xsi:type="dcterms:W3CDTF">2013-06-26T16:28:54Z</dcterms:modified>
</cp:coreProperties>
</file>