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3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defaultThemeVersion="124226"/>
  <bookViews>
    <workbookView xWindow="240" yWindow="525" windowWidth="17235" windowHeight="5790"/>
  </bookViews>
  <sheets>
    <sheet name="Input" sheetId="1" r:id="rId1"/>
    <sheet name="Evodata" sheetId="3" r:id="rId2"/>
    <sheet name="OLTdata" sheetId="5" r:id="rId3"/>
    <sheet name="Ismdata" sheetId="4" r:id="rId4"/>
    <sheet name="Effdata" sheetId="6" r:id="rId5"/>
    <sheet name="Line" sheetId="2" state="hidden" r:id="rId6"/>
    <sheet name="Defectdata" sheetId="10" r:id="rId7"/>
    <sheet name="Daliy Report F1" sheetId="7" r:id="rId8"/>
    <sheet name="Daliy Report F2" sheetId="9" r:id="rId9"/>
  </sheets>
  <definedNames>
    <definedName name="_xlnm._FilterDatabase" localSheetId="4" hidden="1">Effdata!$A$2:$V$25</definedName>
  </definedNames>
  <calcPr calcId="144525"/>
</workbook>
</file>

<file path=xl/calcChain.xml><?xml version="1.0" encoding="utf-8"?>
<calcChain xmlns="http://schemas.openxmlformats.org/spreadsheetml/2006/main">
  <c r="S2" i="7" l="1"/>
  <c r="G29" i="1"/>
  <c r="M32" i="1" l="1"/>
  <c r="N32" i="1"/>
  <c r="N27" i="1"/>
  <c r="N28" i="1"/>
  <c r="N29" i="1"/>
  <c r="N30" i="1"/>
  <c r="N31" i="1"/>
  <c r="N26" i="1"/>
  <c r="M27" i="1"/>
  <c r="M28" i="1"/>
  <c r="M29" i="1"/>
  <c r="M30" i="1"/>
  <c r="M31" i="1"/>
  <c r="M26" i="1"/>
  <c r="G34" i="1"/>
  <c r="F27" i="1" l="1"/>
  <c r="G27" i="1" l="1"/>
  <c r="G33" i="1" l="1"/>
  <c r="G28" i="1"/>
  <c r="A12" i="7" l="1"/>
  <c r="P12" i="7" l="1"/>
  <c r="Q12" i="7"/>
  <c r="Y12" i="7"/>
  <c r="T12" i="7"/>
  <c r="R12" i="7"/>
  <c r="X12" i="7"/>
  <c r="Z12" i="7"/>
  <c r="W12" i="7"/>
  <c r="C12" i="7"/>
  <c r="AB12" i="7"/>
  <c r="M12" i="7"/>
  <c r="D12" i="7"/>
  <c r="F12" i="7"/>
  <c r="E12" i="7"/>
  <c r="S12" i="7"/>
  <c r="N12" i="7"/>
  <c r="I12" i="7"/>
  <c r="K12" i="7"/>
  <c r="O12" i="7"/>
  <c r="V12" i="7"/>
  <c r="L12" i="7"/>
  <c r="F6" i="1"/>
  <c r="I6" i="1"/>
  <c r="AA12" i="7" l="1"/>
  <c r="G12" i="7"/>
  <c r="A26" i="9" l="1"/>
  <c r="W26" i="9" s="1"/>
  <c r="A25" i="9"/>
  <c r="W25" i="9" s="1"/>
  <c r="A24" i="9"/>
  <c r="W24" i="9" s="1"/>
  <c r="K26" i="9" l="1"/>
  <c r="L26" i="9"/>
  <c r="I26" i="9"/>
  <c r="H26" i="9"/>
  <c r="M26" i="9"/>
  <c r="L24" i="9"/>
  <c r="H24" i="9"/>
  <c r="K24" i="9"/>
  <c r="I24" i="9"/>
  <c r="M24" i="9"/>
  <c r="L25" i="9"/>
  <c r="K25" i="9"/>
  <c r="M25" i="9"/>
  <c r="I25" i="9"/>
  <c r="H25" i="9"/>
  <c r="F24" i="9"/>
  <c r="B24" i="9"/>
  <c r="B25" i="9"/>
  <c r="F26" i="9"/>
  <c r="B26" i="9"/>
  <c r="F25" i="9"/>
  <c r="G6" i="1"/>
  <c r="G19" i="1" l="1"/>
  <c r="G16" i="1"/>
  <c r="G23" i="1"/>
  <c r="G12" i="1"/>
  <c r="G10" i="1"/>
  <c r="G32" i="1"/>
  <c r="G31" i="1"/>
  <c r="T2" i="9" l="1"/>
  <c r="S2" i="9"/>
  <c r="R2" i="9"/>
  <c r="A21" i="9"/>
  <c r="W21" i="9" s="1"/>
  <c r="A20" i="9"/>
  <c r="W20" i="9" s="1"/>
  <c r="A19" i="9"/>
  <c r="W19" i="9" s="1"/>
  <c r="A16" i="9"/>
  <c r="A15" i="9"/>
  <c r="A14" i="9"/>
  <c r="A11" i="9"/>
  <c r="Z11" i="9" s="1"/>
  <c r="A10" i="9"/>
  <c r="A9" i="9"/>
  <c r="Z9" i="9" s="1"/>
  <c r="Q2" i="9"/>
  <c r="P2" i="9"/>
  <c r="O2" i="9"/>
  <c r="N2" i="9"/>
  <c r="M2" i="9"/>
  <c r="L2" i="9"/>
  <c r="K2" i="9"/>
  <c r="I2" i="9"/>
  <c r="H2" i="9"/>
  <c r="A23" i="7"/>
  <c r="A22" i="7"/>
  <c r="A21" i="7"/>
  <c r="A18" i="7"/>
  <c r="A17" i="7"/>
  <c r="A16" i="7"/>
  <c r="T2" i="7"/>
  <c r="O2" i="7"/>
  <c r="N2" i="7"/>
  <c r="M2" i="7"/>
  <c r="L2" i="7"/>
  <c r="A13" i="7"/>
  <c r="A11" i="7"/>
  <c r="K2" i="7"/>
  <c r="I2" i="7"/>
  <c r="H2" i="7"/>
  <c r="W14" i="9" l="1"/>
  <c r="Z14" i="9"/>
  <c r="W15" i="9"/>
  <c r="Z15" i="9"/>
  <c r="W16" i="9"/>
  <c r="Z16" i="9"/>
  <c r="S10" i="9"/>
  <c r="Z10" i="9"/>
  <c r="W9" i="9"/>
  <c r="S9" i="9"/>
  <c r="W11" i="9"/>
  <c r="S11" i="9"/>
  <c r="Q16" i="7"/>
  <c r="Y16" i="7"/>
  <c r="P16" i="7"/>
  <c r="T16" i="7"/>
  <c r="R16" i="7"/>
  <c r="T13" i="7"/>
  <c r="P13" i="7"/>
  <c r="R13" i="7"/>
  <c r="Q13" i="7"/>
  <c r="Y13" i="7"/>
  <c r="Y17" i="7"/>
  <c r="R17" i="7"/>
  <c r="T17" i="7"/>
  <c r="Q17" i="7"/>
  <c r="P17" i="7"/>
  <c r="Z18" i="7"/>
  <c r="T18" i="7"/>
  <c r="R18" i="7"/>
  <c r="Q18" i="7"/>
  <c r="Y18" i="7"/>
  <c r="P18" i="7"/>
  <c r="P21" i="7"/>
  <c r="Y21" i="7"/>
  <c r="R21" i="7"/>
  <c r="T21" i="7"/>
  <c r="Q21" i="7"/>
  <c r="Q22" i="7"/>
  <c r="Y22" i="7"/>
  <c r="P22" i="7"/>
  <c r="T22" i="7"/>
  <c r="R22" i="7"/>
  <c r="Z23" i="7"/>
  <c r="Y23" i="7"/>
  <c r="R23" i="7"/>
  <c r="T23" i="7"/>
  <c r="Q23" i="7"/>
  <c r="P23" i="7"/>
  <c r="Y11" i="7"/>
  <c r="R11" i="7"/>
  <c r="T11" i="7"/>
  <c r="Q11" i="7"/>
  <c r="X11" i="7"/>
  <c r="P11" i="7"/>
  <c r="Z11" i="7"/>
  <c r="W13" i="7"/>
  <c r="Z13" i="7"/>
  <c r="X17" i="7"/>
  <c r="Z17" i="7"/>
  <c r="X21" i="7"/>
  <c r="Z21" i="7"/>
  <c r="X16" i="7"/>
  <c r="Z16" i="7"/>
  <c r="X22" i="7"/>
  <c r="Z22" i="7"/>
  <c r="X23" i="7"/>
  <c r="W23" i="7"/>
  <c r="X18" i="7"/>
  <c r="W18" i="7"/>
  <c r="X10" i="9"/>
  <c r="W10" i="9"/>
  <c r="AB13" i="7"/>
  <c r="X13" i="7"/>
  <c r="O9" i="9"/>
  <c r="K9" i="9"/>
  <c r="N9" i="9"/>
  <c r="M9" i="9"/>
  <c r="L9" i="9"/>
  <c r="N21" i="9"/>
  <c r="M21" i="9"/>
  <c r="L21" i="9"/>
  <c r="O21" i="9"/>
  <c r="K21" i="9"/>
  <c r="N11" i="9"/>
  <c r="M11" i="9"/>
  <c r="L11" i="9"/>
  <c r="O11" i="9"/>
  <c r="K11" i="9"/>
  <c r="L19" i="9"/>
  <c r="O19" i="9"/>
  <c r="K19" i="9"/>
  <c r="N19" i="9"/>
  <c r="M19" i="9"/>
  <c r="N20" i="9"/>
  <c r="L20" i="9"/>
  <c r="K20" i="9"/>
  <c r="O20" i="9"/>
  <c r="M20" i="9"/>
  <c r="S14" i="9"/>
  <c r="N14" i="9"/>
  <c r="X14" i="9"/>
  <c r="K14" i="9"/>
  <c r="O14" i="9"/>
  <c r="I14" i="9"/>
  <c r="L14" i="9"/>
  <c r="V14" i="9"/>
  <c r="M14" i="9"/>
  <c r="I15" i="9"/>
  <c r="L15" i="9"/>
  <c r="V15" i="9"/>
  <c r="M15" i="9"/>
  <c r="S15" i="9"/>
  <c r="N15" i="9"/>
  <c r="X15" i="9"/>
  <c r="K15" i="9"/>
  <c r="O15" i="9"/>
  <c r="N10" i="9"/>
  <c r="M10" i="9"/>
  <c r="O10" i="9"/>
  <c r="L10" i="9"/>
  <c r="K10" i="9"/>
  <c r="S16" i="9"/>
  <c r="N16" i="9"/>
  <c r="X16" i="9"/>
  <c r="K16" i="9"/>
  <c r="O16" i="9"/>
  <c r="I16" i="9"/>
  <c r="L16" i="9"/>
  <c r="V16" i="9"/>
  <c r="M16" i="9"/>
  <c r="AB17" i="7"/>
  <c r="W17" i="7"/>
  <c r="AB23" i="7"/>
  <c r="AB18" i="7"/>
  <c r="AB21" i="7"/>
  <c r="W21" i="7"/>
  <c r="B12" i="7"/>
  <c r="AB11" i="7"/>
  <c r="W11" i="7"/>
  <c r="AB16" i="7"/>
  <c r="W16" i="7"/>
  <c r="AB22" i="7"/>
  <c r="W22" i="7"/>
  <c r="M16" i="7"/>
  <c r="I16" i="7"/>
  <c r="AA16" i="7" s="1"/>
  <c r="N16" i="7"/>
  <c r="O13" i="7"/>
  <c r="M13" i="7"/>
  <c r="N13" i="7"/>
  <c r="M17" i="7"/>
  <c r="I17" i="7"/>
  <c r="AA17" i="7" s="1"/>
  <c r="N17" i="7"/>
  <c r="O17" i="7"/>
  <c r="M23" i="7"/>
  <c r="N23" i="7"/>
  <c r="O23" i="7"/>
  <c r="I18" i="7"/>
  <c r="AA18" i="7" s="1"/>
  <c r="N18" i="7"/>
  <c r="O18" i="7"/>
  <c r="M18" i="7"/>
  <c r="O21" i="7"/>
  <c r="M21" i="7"/>
  <c r="N21" i="7"/>
  <c r="O22" i="7"/>
  <c r="M22" i="7"/>
  <c r="N22" i="7"/>
  <c r="K11" i="7"/>
  <c r="L11" i="7"/>
  <c r="O11" i="7"/>
  <c r="N11" i="7"/>
  <c r="M11" i="7"/>
  <c r="O16" i="7"/>
  <c r="L16" i="7"/>
  <c r="K16" i="7"/>
  <c r="E22" i="7"/>
  <c r="L22" i="7"/>
  <c r="K22" i="7"/>
  <c r="L13" i="7"/>
  <c r="K13" i="7"/>
  <c r="B17" i="7"/>
  <c r="L17" i="7"/>
  <c r="K17" i="7"/>
  <c r="L23" i="7"/>
  <c r="K23" i="7"/>
  <c r="L18" i="7"/>
  <c r="K18" i="7"/>
  <c r="E21" i="7"/>
  <c r="L21" i="7"/>
  <c r="K21" i="7"/>
  <c r="F14" i="9"/>
  <c r="B14" i="9"/>
  <c r="E14" i="9"/>
  <c r="F15" i="9"/>
  <c r="B15" i="9"/>
  <c r="F21" i="9"/>
  <c r="B21" i="9"/>
  <c r="F16" i="9"/>
  <c r="B16" i="9"/>
  <c r="F19" i="9"/>
  <c r="B19" i="9"/>
  <c r="F20" i="9"/>
  <c r="B20" i="9"/>
  <c r="E23" i="7"/>
  <c r="V18" i="7"/>
  <c r="S18" i="7"/>
  <c r="S21" i="7"/>
  <c r="V21" i="7"/>
  <c r="I21" i="7"/>
  <c r="AA21" i="7" s="1"/>
  <c r="S13" i="7"/>
  <c r="V13" i="7"/>
  <c r="I13" i="7"/>
  <c r="V17" i="7"/>
  <c r="S17" i="7"/>
  <c r="I23" i="7"/>
  <c r="AA23" i="7" s="1"/>
  <c r="S23" i="7"/>
  <c r="V23" i="7"/>
  <c r="I11" i="7"/>
  <c r="AA11" i="7" s="1"/>
  <c r="S11" i="7"/>
  <c r="V11" i="7"/>
  <c r="V16" i="7"/>
  <c r="S16" i="7"/>
  <c r="S22" i="7"/>
  <c r="V22" i="7"/>
  <c r="I22" i="7"/>
  <c r="AA22" i="7" s="1"/>
  <c r="C19" i="9"/>
  <c r="X19" i="9"/>
  <c r="D19" i="9"/>
  <c r="S19" i="9"/>
  <c r="V19" i="9"/>
  <c r="I19" i="9"/>
  <c r="D14" i="9"/>
  <c r="C14" i="9"/>
  <c r="I20" i="9"/>
  <c r="D20" i="9"/>
  <c r="X20" i="9"/>
  <c r="C20" i="9"/>
  <c r="S20" i="9"/>
  <c r="V20" i="9"/>
  <c r="C9" i="9"/>
  <c r="E19" i="9"/>
  <c r="E24" i="9"/>
  <c r="D9" i="9"/>
  <c r="C15" i="9"/>
  <c r="D15" i="9"/>
  <c r="D21" i="9"/>
  <c r="C21" i="9"/>
  <c r="X21" i="9"/>
  <c r="S21" i="9"/>
  <c r="V21" i="9"/>
  <c r="I21" i="9"/>
  <c r="E25" i="9"/>
  <c r="D10" i="9"/>
  <c r="E20" i="9"/>
  <c r="C10" i="9"/>
  <c r="E15" i="9"/>
  <c r="C16" i="9"/>
  <c r="D16" i="9"/>
  <c r="P24" i="9"/>
  <c r="D24" i="9"/>
  <c r="X24" i="9"/>
  <c r="C24" i="9"/>
  <c r="O24" i="9"/>
  <c r="V24" i="9"/>
  <c r="O25" i="9"/>
  <c r="V25" i="9"/>
  <c r="P25" i="9"/>
  <c r="D25" i="9"/>
  <c r="X25" i="9"/>
  <c r="C25" i="9"/>
  <c r="X26" i="9"/>
  <c r="C26" i="9"/>
  <c r="O26" i="9"/>
  <c r="V26" i="9"/>
  <c r="P26" i="9"/>
  <c r="D26" i="9"/>
  <c r="E26" i="9"/>
  <c r="D11" i="9"/>
  <c r="C11" i="9"/>
  <c r="E21" i="9"/>
  <c r="E16" i="9"/>
  <c r="I10" i="9"/>
  <c r="F10" i="9"/>
  <c r="B10" i="9"/>
  <c r="V10" i="9"/>
  <c r="E10" i="9"/>
  <c r="V11" i="9"/>
  <c r="E11" i="9"/>
  <c r="I11" i="9"/>
  <c r="X11" i="9"/>
  <c r="AA11" i="9" s="1"/>
  <c r="F11" i="9"/>
  <c r="B11" i="9"/>
  <c r="X9" i="9"/>
  <c r="AA9" i="9" s="1"/>
  <c r="F9" i="9"/>
  <c r="B9" i="9"/>
  <c r="V9" i="9"/>
  <c r="E9" i="9"/>
  <c r="I9" i="9"/>
  <c r="F16" i="7"/>
  <c r="F22" i="7"/>
  <c r="F23" i="7"/>
  <c r="F13" i="7"/>
  <c r="F11" i="7"/>
  <c r="F21" i="7"/>
  <c r="F17" i="7"/>
  <c r="C17" i="7"/>
  <c r="F18" i="7"/>
  <c r="C18" i="7"/>
  <c r="B18" i="7"/>
  <c r="D13" i="7"/>
  <c r="E13" i="7"/>
  <c r="C13" i="7"/>
  <c r="B13" i="7"/>
  <c r="E17" i="7"/>
  <c r="D17" i="7"/>
  <c r="E11" i="7"/>
  <c r="C11" i="7"/>
  <c r="B11" i="7"/>
  <c r="D11" i="7"/>
  <c r="D16" i="7"/>
  <c r="E16" i="7"/>
  <c r="C16" i="7"/>
  <c r="B16" i="7"/>
  <c r="C22" i="7"/>
  <c r="D22" i="7"/>
  <c r="B22" i="7"/>
  <c r="C23" i="7"/>
  <c r="D23" i="7"/>
  <c r="B23" i="7"/>
  <c r="D18" i="7"/>
  <c r="E18" i="7"/>
  <c r="C21" i="7"/>
  <c r="D21" i="7"/>
  <c r="B21" i="7"/>
  <c r="E6" i="1"/>
  <c r="AA15" i="9" l="1"/>
  <c r="AA16" i="9"/>
  <c r="AA14" i="9"/>
  <c r="J16" i="9"/>
  <c r="AA10" i="9"/>
  <c r="AA13" i="7"/>
  <c r="J18" i="7"/>
  <c r="G15" i="9"/>
  <c r="G16" i="9"/>
  <c r="G14" i="9"/>
  <c r="J11" i="9"/>
  <c r="J23" i="7"/>
  <c r="J13" i="7"/>
  <c r="G22" i="7"/>
  <c r="J26" i="9"/>
  <c r="J21" i="9"/>
  <c r="G16" i="7"/>
  <c r="G11" i="7"/>
  <c r="G23" i="7"/>
  <c r="G13" i="7"/>
  <c r="G21" i="7"/>
  <c r="G18" i="7"/>
  <c r="G17" i="7"/>
  <c r="N25" i="9"/>
  <c r="G19" i="9"/>
  <c r="G20" i="9"/>
  <c r="N24" i="9"/>
  <c r="G21" i="9"/>
  <c r="N26" i="9"/>
  <c r="G9" i="9"/>
  <c r="G11" i="9"/>
  <c r="G10" i="9"/>
  <c r="H6" i="1"/>
  <c r="B8" i="1"/>
  <c r="D6" i="1"/>
  <c r="G30" i="1"/>
  <c r="H17" i="7" l="1"/>
  <c r="H12" i="7"/>
  <c r="H11" i="7"/>
  <c r="H13" i="7"/>
  <c r="H16" i="7"/>
  <c r="H18" i="7"/>
  <c r="H21" i="7"/>
  <c r="H22" i="7"/>
  <c r="H23" i="7"/>
</calcChain>
</file>

<file path=xl/sharedStrings.xml><?xml version="1.0" encoding="utf-8"?>
<sst xmlns="http://schemas.openxmlformats.org/spreadsheetml/2006/main" count="715" uniqueCount="174">
  <si>
    <t>Line</t>
  </si>
  <si>
    <t>date</t>
  </si>
  <si>
    <t>วันที่</t>
  </si>
  <si>
    <t>เดือน</t>
  </si>
  <si>
    <t>ค.ศ.</t>
  </si>
  <si>
    <t>กะ</t>
  </si>
  <si>
    <t>Evo 12 B</t>
  </si>
  <si>
    <t>Evo 5 A</t>
  </si>
  <si>
    <t>Evo 5 B</t>
  </si>
  <si>
    <t>ISM A</t>
  </si>
  <si>
    <t>ISM B</t>
  </si>
  <si>
    <t>ISM C</t>
  </si>
  <si>
    <t>time code</t>
  </si>
  <si>
    <t>speed</t>
  </si>
  <si>
    <t>attemp</t>
  </si>
  <si>
    <t>Shilf</t>
  </si>
  <si>
    <t>D</t>
  </si>
  <si>
    <t>OLT A</t>
  </si>
  <si>
    <t>OLT B</t>
  </si>
  <si>
    <t>OLT C</t>
  </si>
  <si>
    <t>Metal A</t>
  </si>
  <si>
    <t>Metal B</t>
  </si>
  <si>
    <t>C หลังดูไฟ</t>
  </si>
  <si>
    <t>Rej</t>
  </si>
  <si>
    <t>A</t>
  </si>
  <si>
    <t>B</t>
  </si>
  <si>
    <t>C</t>
  </si>
  <si>
    <t>%Sys_rej</t>
  </si>
  <si>
    <t>Vis</t>
  </si>
  <si>
    <t>Metal C</t>
  </si>
  <si>
    <t>ขาดระยะ</t>
  </si>
  <si>
    <t>code</t>
  </si>
  <si>
    <t>% rej.</t>
  </si>
  <si>
    <t>Evo 12 A</t>
  </si>
  <si>
    <t>Evolution 5</t>
  </si>
  <si>
    <t>ปี</t>
  </si>
  <si>
    <t>C.ก่อนEvo</t>
  </si>
  <si>
    <t>Line 1.2</t>
  </si>
  <si>
    <t>Line 1.3</t>
  </si>
  <si>
    <t>Line 1.1</t>
  </si>
  <si>
    <t>Code</t>
  </si>
  <si>
    <t>เช้า</t>
  </si>
  <si>
    <t>บ่าย</t>
  </si>
  <si>
    <t>ดึก</t>
  </si>
  <si>
    <t>Daliy Report Furnace 1</t>
  </si>
  <si>
    <t>Daliy Report Furnace 2</t>
  </si>
  <si>
    <t>Line 2.1</t>
  </si>
  <si>
    <t>Line 2.2</t>
  </si>
  <si>
    <t>Line 2.3</t>
  </si>
  <si>
    <t>Line 2.4</t>
  </si>
  <si>
    <t>Packed</t>
  </si>
  <si>
    <t>Hold</t>
  </si>
  <si>
    <t>C.ก่อนEvo12</t>
  </si>
  <si>
    <t>%Vis</t>
  </si>
  <si>
    <t>Date</t>
  </si>
  <si>
    <t>attemp/8hr</t>
  </si>
  <si>
    <t>hold</t>
  </si>
  <si>
    <t>counter 8hr</t>
  </si>
  <si>
    <t>%Evo12</t>
  </si>
  <si>
    <t>%Evo5</t>
  </si>
  <si>
    <t>%OLT</t>
  </si>
  <si>
    <t>%Metal</t>
  </si>
  <si>
    <t>%ISM</t>
  </si>
  <si>
    <t>%Packed</t>
  </si>
  <si>
    <t>Ranger A,</t>
  </si>
  <si>
    <t>Ranger B,</t>
  </si>
  <si>
    <t>rej</t>
  </si>
  <si>
    <t>%rej</t>
  </si>
  <si>
    <t>Ranger,Ism A</t>
  </si>
  <si>
    <t>Ranger,Ism B</t>
  </si>
  <si>
    <t>Ranger,Ism C</t>
  </si>
  <si>
    <t>Ranger C,</t>
  </si>
  <si>
    <t>C.ก่อนดูไฟ</t>
  </si>
  <si>
    <t>C.หลังดูไฟ</t>
  </si>
  <si>
    <t>%hold</t>
  </si>
  <si>
    <t>C ก่อนEvo</t>
  </si>
  <si>
    <t>%Cก่อนEvo</t>
  </si>
  <si>
    <t>Counter</t>
  </si>
  <si>
    <t>VIS</t>
  </si>
  <si>
    <t>%ขาดระยะ</t>
  </si>
  <si>
    <t>Counter 8hr</t>
  </si>
  <si>
    <t>%Eff</t>
  </si>
  <si>
    <t>Visual</t>
  </si>
  <si>
    <t>%visual</t>
  </si>
  <si>
    <t>%Inspect</t>
  </si>
  <si>
    <t>%Eff +hold</t>
  </si>
  <si>
    <t>Eff/Day</t>
  </si>
  <si>
    <t>%คิดจากSpeed</t>
  </si>
  <si>
    <t>%อื่นๆ</t>
  </si>
  <si>
    <t>Evolution 12</t>
  </si>
  <si>
    <t>rej.A</t>
  </si>
  <si>
    <t>rej B</t>
  </si>
  <si>
    <t>% rej.รวม</t>
  </si>
  <si>
    <t>rej A</t>
  </si>
  <si>
    <t>Metal Rej</t>
  </si>
  <si>
    <t>OLT rej</t>
  </si>
  <si>
    <t>%ism Ranger rej</t>
  </si>
  <si>
    <t>ทิ้งที่ดูไฟ</t>
  </si>
  <si>
    <t>Speed</t>
  </si>
  <si>
    <t>อย่าลืมเปลี่ยนLine</t>
  </si>
  <si>
    <t>อย่าลืมเปลี่ยนSpeed นะจ๊ะ</t>
  </si>
  <si>
    <t>อย่าลืมเปลี่ยนกะนะ</t>
  </si>
  <si>
    <t>5 2 1_1.1</t>
  </si>
  <si>
    <t>5 2 1_1.2</t>
  </si>
  <si>
    <t>5 2 1_1.3</t>
  </si>
  <si>
    <t>5 2 1_2.1</t>
  </si>
  <si>
    <t>5 2 1_2.2</t>
  </si>
  <si>
    <t>5 2 1_2.3</t>
  </si>
  <si>
    <t>5 2 1_2.4</t>
  </si>
  <si>
    <t>5 2 2_1.1</t>
  </si>
  <si>
    <t>5 2 2_2.4</t>
  </si>
  <si>
    <t>5 2 3_1.2</t>
  </si>
  <si>
    <t>5 2 3_2.4</t>
  </si>
  <si>
    <t>5 2 3_1.1</t>
  </si>
  <si>
    <t>5 2 3_1.3</t>
  </si>
  <si>
    <t>5 2 3_2.1</t>
  </si>
  <si>
    <t>5 2 3_2.3</t>
  </si>
  <si>
    <t>5 2 3_2.2</t>
  </si>
  <si>
    <t>5 2 2_1.2</t>
  </si>
  <si>
    <t>5 2 2_1.3</t>
  </si>
  <si>
    <t>5 2 2_2.1</t>
  </si>
  <si>
    <t>5 2 2_2.2</t>
  </si>
  <si>
    <t>5 2 2_2.3</t>
  </si>
  <si>
    <t>Visคำนวณ</t>
  </si>
  <si>
    <t>6 2 1_1.2</t>
  </si>
  <si>
    <t>6 2 1_2.4</t>
  </si>
  <si>
    <t>6 2 1_1.3</t>
  </si>
  <si>
    <t>6 2 1_2.2</t>
  </si>
  <si>
    <t>6 2 1_1.1</t>
  </si>
  <si>
    <t>6 2 1_2.3</t>
  </si>
  <si>
    <t>6 2 1_2.1</t>
  </si>
  <si>
    <t>6 2 2_1.1</t>
  </si>
  <si>
    <t>6 2 2_1.2</t>
  </si>
  <si>
    <t>6 2 2_1.3</t>
  </si>
  <si>
    <t>6 2 2_2.1</t>
  </si>
  <si>
    <t>6 2 2_2.2</t>
  </si>
  <si>
    <t>6 2 2_2.3</t>
  </si>
  <si>
    <t>6 2 2_2.4</t>
  </si>
  <si>
    <t>6 2 3_2.4</t>
  </si>
  <si>
    <t>6 2 3_1.1</t>
  </si>
  <si>
    <t>6 2 3_1.2</t>
  </si>
  <si>
    <t>6 2 3_1.3</t>
  </si>
  <si>
    <t>6 2 3_2.1</t>
  </si>
  <si>
    <t>6 2 3_2.2</t>
  </si>
  <si>
    <t>6 2 3_2.3</t>
  </si>
  <si>
    <t>Cก่อนดูไฟ</t>
  </si>
  <si>
    <t xml:space="preserve">Defect </t>
  </si>
  <si>
    <t>ขวดที่หายไป</t>
  </si>
  <si>
    <t>อันดับ 1</t>
  </si>
  <si>
    <t>อันดับ2</t>
  </si>
  <si>
    <t xml:space="preserve">อันดับ3 </t>
  </si>
  <si>
    <t>Defect</t>
  </si>
  <si>
    <t>อันดับ 2</t>
  </si>
  <si>
    <t>อันดับ 3</t>
  </si>
  <si>
    <t>%vis,o,อื่น</t>
  </si>
  <si>
    <t>ขวดเป็นขีด</t>
  </si>
  <si>
    <t>ไหล่เป็นเงา</t>
  </si>
  <si>
    <t>คอเป็นต่ม</t>
  </si>
  <si>
    <t>ทิ้งขวดหน้าราง</t>
  </si>
  <si>
    <t>คำนวณทิ้งขวดหน้าราง</t>
  </si>
  <si>
    <t>%</t>
  </si>
  <si>
    <t>รวมเวลาทิ้ง</t>
  </si>
  <si>
    <t>รวมจำนวนขวด</t>
  </si>
  <si>
    <t>รวมทั้งหมด</t>
  </si>
  <si>
    <t>ทิ้งหน้าราง</t>
  </si>
  <si>
    <t>%ทิ้งหน้าราง</t>
  </si>
  <si>
    <t>%ทิ้ง/A</t>
  </si>
  <si>
    <t>%Ranger</t>
  </si>
  <si>
    <t>%Eff/Day</t>
  </si>
  <si>
    <t>%ขวดที่หายไป</t>
  </si>
  <si>
    <t>%C.หลังดูไฟ</t>
  </si>
  <si>
    <t>%C.ก่อนดูไฟ</t>
  </si>
  <si>
    <t>%C.ก่อนEvo12</t>
  </si>
  <si>
    <t>%Hold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</si>
</sst>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/d;@"/>
    <numFmt numFmtId="165" formatCode="0.0"/>
    <numFmt numFmtId="166" formatCode="[$-1000000]h:mm\ &quot;น.&quot;;@"/>
    <numFmt numFmtId="167" formatCode="dd/mm/yyyy"/>
  </numFmts>
  <fonts count="26">
    <font>
      <sz val="11"/>
      <color theme="1"/>
      <name val="Calibri"/>
      <family val="2"/>
      <charset val="222"/>
      <scheme val="minor"/>
    </font>
    <font>
      <sz val="12"/>
      <color theme="1"/>
      <name val="Adobe Thai"/>
      <family val="2"/>
    </font>
    <font>
      <sz val="12"/>
      <color rgb="FF3F3F76"/>
      <name val="Adobe Thai"/>
      <family val="2"/>
    </font>
    <font>
      <b/>
      <sz val="12"/>
      <color rgb="FF3F3F3F"/>
      <name val="Adobe Thai"/>
      <family val="2"/>
    </font>
    <font>
      <i/>
      <sz val="12"/>
      <color rgb="FF7F7F7F"/>
      <name val="Adobe Thai"/>
      <family val="2"/>
    </font>
    <font>
      <sz val="12"/>
      <color theme="1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26"/>
      <color rgb="FF3F3F3F"/>
      <name val="Calibri"/>
      <family val="2"/>
      <scheme val="minor"/>
    </font>
    <font>
      <b/>
      <sz val="24"/>
      <color rgb="FF3F3F3F"/>
      <name val="Calibri"/>
      <family val="2"/>
      <scheme val="minor"/>
    </font>
    <font>
      <sz val="12"/>
      <color rgb="FF3F3F76"/>
      <name val="Calibri"/>
      <family val="2"/>
      <scheme val="minor"/>
    </font>
    <font>
      <sz val="16"/>
      <color theme="1"/>
      <name val="Calibri"/>
      <family val="2"/>
      <charset val="222"/>
      <scheme val="minor"/>
    </font>
    <font>
      <sz val="18"/>
      <color theme="5"/>
      <name val="Calibri"/>
      <family val="2"/>
      <charset val="222"/>
      <scheme val="minor"/>
    </font>
    <font>
      <sz val="26"/>
      <color theme="1"/>
      <name val="Calibri"/>
      <family val="2"/>
      <charset val="222"/>
      <scheme val="minor"/>
    </font>
    <font>
      <sz val="14"/>
      <color theme="1"/>
      <name val="Adobe Thai"/>
      <family val="2"/>
    </font>
    <font>
      <sz val="11"/>
      <color theme="9" tint="-0.249977111117893"/>
      <name val="Calibri"/>
      <family val="2"/>
      <charset val="222"/>
      <scheme val="minor"/>
    </font>
    <font>
      <sz val="11"/>
      <color rgb="FF000000"/>
      <name val="Tahoma"/>
      <family val="2"/>
    </font>
    <font>
      <sz val="12"/>
      <color theme="1"/>
      <name val="Calibri"/>
      <family val="2"/>
      <charset val="222"/>
      <scheme val="minor"/>
    </font>
    <font>
      <sz val="10"/>
      <color theme="1"/>
      <name val="Adobe Thai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48"/>
      <color rgb="FF00B050"/>
      <name val="Calibri"/>
      <family val="2"/>
      <charset val="22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charset val="222"/>
      <scheme val="minor"/>
    </font>
    <font>
      <sz val="12"/>
      <color theme="1"/>
      <name val="Adobe Thai"/>
      <charset val="222"/>
    </font>
  </fonts>
  <fills count="22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1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indexed="64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5">
    <xf numFmtId="0" fontId="0" fillId="0" borderId="0"/>
    <xf numFmtId="0" fontId="1" fillId="0" borderId="0"/>
    <xf numFmtId="0" fontId="2" fillId="2" borderId="1" applyNumberFormat="0" applyAlignment="0" applyProtection="0"/>
    <xf numFmtId="0" fontId="3" fillId="3" borderId="2" applyNumberFormat="0" applyAlignment="0" applyProtection="0"/>
    <xf numFmtId="0" fontId="4" fillId="0" borderId="0" applyNumberFormat="0" applyFill="0" applyBorder="0" applyAlignment="0" applyProtection="0"/>
  </cellStyleXfs>
  <cellXfs count="203">
    <xf numFmtId="0" fontId="0" fillId="0" borderId="0" xfId="0"/>
    <xf numFmtId="0" fontId="0" fillId="7" borderId="0" xfId="0" applyFill="1"/>
    <xf numFmtId="0" fontId="1" fillId="0" borderId="0" xfId="1"/>
    <xf numFmtId="0" fontId="1" fillId="0" borderId="3" xfId="1" applyFont="1" applyBorder="1" applyAlignment="1">
      <alignment horizontal="left"/>
    </xf>
    <xf numFmtId="0" fontId="1" fillId="0" borderId="0" xfId="1" applyBorder="1" applyAlignment="1">
      <alignment horizontal="left"/>
    </xf>
    <xf numFmtId="2" fontId="1" fillId="0" borderId="6" xfId="1" applyNumberFormat="1" applyFont="1" applyBorder="1" applyAlignment="1">
      <alignment horizontal="left"/>
    </xf>
    <xf numFmtId="2" fontId="1" fillId="0" borderId="3" xfId="1" applyNumberFormat="1" applyFont="1" applyBorder="1" applyAlignment="1">
      <alignment horizontal="left"/>
    </xf>
    <xf numFmtId="0" fontId="1" fillId="0" borderId="3" xfId="1" applyBorder="1" applyAlignment="1">
      <alignment horizontal="center"/>
    </xf>
    <xf numFmtId="0" fontId="0" fillId="10" borderId="0" xfId="0" applyFill="1"/>
    <xf numFmtId="0" fontId="0" fillId="10" borderId="4" xfId="0" applyFill="1" applyBorder="1"/>
    <xf numFmtId="0" fontId="1" fillId="10" borderId="4" xfId="1" applyFont="1" applyFill="1" applyBorder="1" applyAlignment="1">
      <alignment horizontal="left"/>
    </xf>
    <xf numFmtId="0" fontId="12" fillId="10" borderId="4" xfId="0" applyFont="1" applyFill="1" applyBorder="1" applyAlignment="1">
      <alignment horizontal="left"/>
    </xf>
    <xf numFmtId="0" fontId="0" fillId="9" borderId="4" xfId="0" applyFill="1" applyBorder="1" applyAlignment="1">
      <alignment horizontal="center" vertical="center"/>
    </xf>
    <xf numFmtId="0" fontId="0" fillId="8" borderId="0" xfId="0" applyFill="1"/>
    <xf numFmtId="0" fontId="0" fillId="11" borderId="4" xfId="0" applyFill="1" applyBorder="1"/>
    <xf numFmtId="0" fontId="14" fillId="10" borderId="0" xfId="0" applyFont="1" applyFill="1"/>
    <xf numFmtId="0" fontId="1" fillId="7" borderId="4" xfId="1" applyFont="1" applyFill="1" applyBorder="1" applyAlignment="1">
      <alignment horizontal="left"/>
    </xf>
    <xf numFmtId="0" fontId="1" fillId="7" borderId="4" xfId="1" applyFill="1" applyBorder="1" applyAlignment="1">
      <alignment horizontal="center"/>
    </xf>
    <xf numFmtId="2" fontId="0" fillId="7" borderId="4" xfId="0" applyNumberFormat="1" applyFill="1" applyBorder="1" applyAlignment="1">
      <alignment horizontal="center"/>
    </xf>
    <xf numFmtId="0" fontId="1" fillId="0" borderId="11" xfId="1" applyFont="1" applyFill="1" applyBorder="1" applyAlignment="1">
      <alignment horizontal="left"/>
    </xf>
    <xf numFmtId="0" fontId="1" fillId="0" borderId="11" xfId="1" applyFont="1" applyBorder="1" applyAlignment="1">
      <alignment horizontal="left"/>
    </xf>
    <xf numFmtId="0" fontId="0" fillId="10" borderId="7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1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0" fontId="1" fillId="0" borderId="0" xfId="1" applyAlignment="1">
      <alignment horizontal="center"/>
    </xf>
    <xf numFmtId="0" fontId="1" fillId="0" borderId="5" xfId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1" applyBorder="1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11" xfId="1" applyBorder="1" applyAlignment="1">
      <alignment horizontal="center"/>
    </xf>
    <xf numFmtId="0" fontId="0" fillId="0" borderId="15" xfId="0" applyBorder="1"/>
    <xf numFmtId="2" fontId="1" fillId="0" borderId="11" xfId="1" applyNumberFormat="1" applyFont="1" applyFill="1" applyBorder="1" applyAlignment="1">
      <alignment horizontal="left"/>
    </xf>
    <xf numFmtId="0" fontId="0" fillId="0" borderId="11" xfId="0" applyBorder="1"/>
    <xf numFmtId="0" fontId="0" fillId="0" borderId="15" xfId="0" applyBorder="1" applyAlignment="1">
      <alignment horizontal="center"/>
    </xf>
    <xf numFmtId="0" fontId="17" fillId="0" borderId="11" xfId="1" applyFont="1" applyFill="1" applyBorder="1" applyAlignment="1">
      <alignment horizontal="left"/>
    </xf>
    <xf numFmtId="0" fontId="17" fillId="0" borderId="11" xfId="1" applyFont="1" applyFill="1" applyBorder="1" applyAlignment="1">
      <alignment horizontal="center"/>
    </xf>
    <xf numFmtId="2" fontId="0" fillId="0" borderId="11" xfId="0" applyNumberFormat="1" applyBorder="1"/>
    <xf numFmtId="2" fontId="0" fillId="0" borderId="11" xfId="0" applyNumberFormat="1" applyBorder="1" applyAlignment="1">
      <alignment horizontal="center"/>
    </xf>
    <xf numFmtId="2" fontId="17" fillId="0" borderId="11" xfId="1" applyNumberFormat="1" applyFont="1" applyFill="1" applyBorder="1" applyAlignment="1">
      <alignment horizontal="left"/>
    </xf>
    <xf numFmtId="2" fontId="17" fillId="0" borderId="11" xfId="1" applyNumberFormat="1" applyFont="1" applyFill="1" applyBorder="1" applyAlignment="1">
      <alignment horizontal="center"/>
    </xf>
    <xf numFmtId="2" fontId="0" fillId="7" borderId="4" xfId="0" applyNumberFormat="1" applyFill="1" applyBorder="1" applyAlignment="1" applyProtection="1">
      <alignment horizontal="center"/>
    </xf>
    <xf numFmtId="0" fontId="0" fillId="10" borderId="0" xfId="0" applyFill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14" fontId="0" fillId="10" borderId="4" xfId="0" applyNumberFormat="1" applyFill="1" applyBorder="1"/>
    <xf numFmtId="0" fontId="0" fillId="10" borderId="4" xfId="0" applyNumberFormat="1" applyFill="1" applyBorder="1"/>
    <xf numFmtId="0" fontId="0" fillId="10" borderId="4" xfId="0" applyNumberFormat="1" applyFill="1" applyBorder="1" applyAlignment="1">
      <alignment horizontal="center"/>
    </xf>
    <xf numFmtId="2" fontId="0" fillId="10" borderId="0" xfId="0" applyNumberFormat="1" applyFill="1"/>
    <xf numFmtId="2" fontId="0" fillId="10" borderId="4" xfId="0" applyNumberFormat="1" applyFill="1" applyBorder="1"/>
    <xf numFmtId="165" fontId="20" fillId="10" borderId="4" xfId="0" applyNumberFormat="1" applyFont="1" applyFill="1" applyBorder="1"/>
    <xf numFmtId="1" fontId="0" fillId="0" borderId="0" xfId="0" applyNumberFormat="1"/>
    <xf numFmtId="2" fontId="0" fillId="7" borderId="0" xfId="0" applyNumberFormat="1" applyFill="1"/>
    <xf numFmtId="2" fontId="0" fillId="8" borderId="0" xfId="0" applyNumberFormat="1" applyFill="1"/>
    <xf numFmtId="2" fontId="0" fillId="12" borderId="0" xfId="0" applyNumberFormat="1" applyFill="1"/>
    <xf numFmtId="2" fontId="0" fillId="7" borderId="4" xfId="0" applyNumberFormat="1" applyFill="1" applyBorder="1" applyAlignment="1" applyProtection="1">
      <alignment horizontal="right"/>
    </xf>
    <xf numFmtId="2" fontId="0" fillId="7" borderId="13" xfId="0" applyNumberFormat="1" applyFill="1" applyBorder="1" applyAlignment="1" applyProtection="1">
      <alignment horizontal="right"/>
    </xf>
    <xf numFmtId="0" fontId="0" fillId="0" borderId="0" xfId="0" applyAlignment="1"/>
    <xf numFmtId="2" fontId="0" fillId="0" borderId="0" xfId="0" applyNumberFormat="1" applyAlignment="1"/>
    <xf numFmtId="0" fontId="0" fillId="0" borderId="0" xfId="0" applyNumberFormat="1" applyAlignment="1"/>
    <xf numFmtId="0" fontId="1" fillId="0" borderId="11" xfId="1" applyNumberFormat="1" applyFont="1" applyFill="1" applyBorder="1" applyAlignment="1">
      <alignment horizontal="left"/>
    </xf>
    <xf numFmtId="0" fontId="0" fillId="0" borderId="0" xfId="0" applyNumberFormat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6" borderId="0" xfId="0" applyFill="1" applyProtection="1">
      <protection hidden="1"/>
    </xf>
    <xf numFmtId="0" fontId="18" fillId="7" borderId="0" xfId="0" applyFont="1" applyFill="1" applyProtection="1">
      <protection hidden="1"/>
    </xf>
    <xf numFmtId="0" fontId="0" fillId="7" borderId="0" xfId="0" applyFill="1" applyProtection="1">
      <protection hidden="1"/>
    </xf>
    <xf numFmtId="0" fontId="18" fillId="13" borderId="0" xfId="0" applyFont="1" applyFill="1" applyProtection="1">
      <protection hidden="1"/>
    </xf>
    <xf numFmtId="0" fontId="0" fillId="13" borderId="0" xfId="0" applyFill="1" applyProtection="1">
      <protection hidden="1"/>
    </xf>
    <xf numFmtId="164" fontId="6" fillId="6" borderId="7" xfId="3" applyNumberFormat="1" applyFont="1" applyFill="1" applyBorder="1" applyAlignment="1" applyProtection="1">
      <alignment horizontal="left"/>
      <protection hidden="1"/>
    </xf>
    <xf numFmtId="0" fontId="6" fillId="6" borderId="9" xfId="3" applyFont="1" applyFill="1" applyBorder="1" applyAlignment="1" applyProtection="1">
      <alignment horizontal="left"/>
      <protection hidden="1"/>
    </xf>
    <xf numFmtId="0" fontId="10" fillId="6" borderId="4" xfId="0" applyFont="1" applyFill="1" applyBorder="1" applyAlignment="1" applyProtection="1">
      <alignment horizontal="center"/>
      <protection hidden="1"/>
    </xf>
    <xf numFmtId="0" fontId="18" fillId="14" borderId="0" xfId="0" applyFont="1" applyFill="1" applyProtection="1">
      <protection hidden="1"/>
    </xf>
    <xf numFmtId="0" fontId="0" fillId="14" borderId="0" xfId="0" applyFill="1" applyProtection="1">
      <protection hidden="1"/>
    </xf>
    <xf numFmtId="0" fontId="7" fillId="6" borderId="4" xfId="3" applyFont="1" applyFill="1" applyBorder="1" applyAlignment="1" applyProtection="1">
      <alignment horizontal="left" vertical="center"/>
      <protection hidden="1"/>
    </xf>
    <xf numFmtId="0" fontId="6" fillId="6" borderId="8" xfId="3" applyFont="1" applyFill="1" applyBorder="1" applyAlignment="1" applyProtection="1">
      <alignment horizontal="left"/>
      <protection hidden="1"/>
    </xf>
    <xf numFmtId="0" fontId="8" fillId="6" borderId="8" xfId="3" applyFont="1" applyFill="1" applyBorder="1" applyAlignment="1" applyProtection="1">
      <alignment horizontal="left" vertical="center"/>
      <protection hidden="1"/>
    </xf>
    <xf numFmtId="0" fontId="10" fillId="6" borderId="4" xfId="0" applyFont="1" applyFill="1" applyBorder="1" applyProtection="1">
      <protection hidden="1"/>
    </xf>
    <xf numFmtId="0" fontId="18" fillId="6" borderId="0" xfId="0" applyFont="1" applyFill="1" applyProtection="1">
      <protection hidden="1"/>
    </xf>
    <xf numFmtId="0" fontId="9" fillId="6" borderId="4" xfId="2" applyFont="1" applyFill="1" applyBorder="1" applyAlignment="1" applyProtection="1">
      <alignment horizontal="left"/>
      <protection hidden="1"/>
    </xf>
    <xf numFmtId="164" fontId="9" fillId="6" borderId="4" xfId="2" applyNumberFormat="1" applyFont="1" applyFill="1" applyBorder="1" applyAlignment="1" applyProtection="1">
      <alignment horizontal="left"/>
      <protection hidden="1"/>
    </xf>
    <xf numFmtId="0" fontId="0" fillId="6" borderId="13" xfId="0" applyFill="1" applyBorder="1" applyAlignment="1" applyProtection="1">
      <alignment horizontal="center"/>
      <protection hidden="1"/>
    </xf>
    <xf numFmtId="0" fontId="0" fillId="6" borderId="4" xfId="0" applyFill="1" applyBorder="1" applyAlignment="1" applyProtection="1">
      <alignment horizontal="center"/>
      <protection hidden="1"/>
    </xf>
    <xf numFmtId="0" fontId="9" fillId="6" borderId="7" xfId="2" applyFont="1" applyFill="1" applyBorder="1" applyAlignment="1" applyProtection="1">
      <alignment horizontal="left"/>
      <protection hidden="1"/>
    </xf>
    <xf numFmtId="0" fontId="0" fillId="6" borderId="14" xfId="0" applyFill="1" applyBorder="1" applyAlignment="1" applyProtection="1">
      <alignment horizontal="center"/>
      <protection hidden="1"/>
    </xf>
    <xf numFmtId="164" fontId="9" fillId="6" borderId="0" xfId="2" applyNumberFormat="1" applyFont="1" applyFill="1" applyBorder="1" applyAlignment="1" applyProtection="1">
      <alignment horizontal="left"/>
      <protection hidden="1"/>
    </xf>
    <xf numFmtId="0" fontId="9" fillId="6" borderId="0" xfId="2" applyFont="1" applyFill="1" applyBorder="1" applyAlignment="1" applyProtection="1">
      <alignment horizontal="left"/>
      <protection hidden="1"/>
    </xf>
    <xf numFmtId="0" fontId="0" fillId="6" borderId="7" xfId="0" applyFill="1" applyBorder="1" applyAlignment="1" applyProtection="1">
      <alignment horizontal="center"/>
      <protection hidden="1"/>
    </xf>
    <xf numFmtId="0" fontId="11" fillId="6" borderId="0" xfId="0" applyFont="1" applyFill="1" applyProtection="1">
      <protection hidden="1"/>
    </xf>
    <xf numFmtId="0" fontId="5" fillId="6" borderId="7" xfId="2" applyFont="1" applyFill="1" applyBorder="1" applyAlignment="1" applyProtection="1">
      <alignment horizontal="left"/>
      <protection hidden="1"/>
    </xf>
    <xf numFmtId="0" fontId="0" fillId="6" borderId="4" xfId="0" applyFill="1" applyBorder="1" applyProtection="1">
      <protection hidden="1"/>
    </xf>
    <xf numFmtId="0" fontId="0" fillId="5" borderId="0" xfId="0" applyFill="1" applyProtection="1">
      <protection hidden="1"/>
    </xf>
    <xf numFmtId="0" fontId="5" fillId="6" borderId="0" xfId="2" applyFont="1" applyFill="1" applyBorder="1" applyAlignment="1" applyProtection="1">
      <alignment horizontal="left"/>
      <protection hidden="1"/>
    </xf>
    <xf numFmtId="0" fontId="9" fillId="5" borderId="17" xfId="2" applyFont="1" applyFill="1" applyBorder="1" applyAlignment="1" applyProtection="1">
      <alignment horizontal="right"/>
      <protection hidden="1"/>
    </xf>
    <xf numFmtId="2" fontId="5" fillId="6" borderId="4" xfId="0" applyNumberFormat="1" applyFont="1" applyFill="1" applyBorder="1" applyProtection="1">
      <protection hidden="1"/>
    </xf>
    <xf numFmtId="0" fontId="5" fillId="6" borderId="0" xfId="0" applyFont="1" applyFill="1" applyProtection="1">
      <protection hidden="1"/>
    </xf>
    <xf numFmtId="0" fontId="5" fillId="5" borderId="17" xfId="0" applyFont="1" applyFill="1" applyBorder="1" applyAlignment="1" applyProtection="1">
      <alignment horizontal="right"/>
      <protection hidden="1"/>
    </xf>
    <xf numFmtId="2" fontId="5" fillId="8" borderId="4" xfId="0" applyNumberFormat="1" applyFont="1" applyFill="1" applyBorder="1" applyProtection="1">
      <protection hidden="1"/>
    </xf>
    <xf numFmtId="0" fontId="16" fillId="6" borderId="0" xfId="0" applyFont="1" applyFill="1" applyAlignment="1" applyProtection="1">
      <alignment horizontal="right"/>
      <protection hidden="1"/>
    </xf>
    <xf numFmtId="0" fontId="5" fillId="6" borderId="0" xfId="0" applyFont="1" applyFill="1" applyBorder="1" applyProtection="1">
      <protection hidden="1"/>
    </xf>
    <xf numFmtId="0" fontId="5" fillId="5" borderId="19" xfId="0" applyFont="1" applyFill="1" applyBorder="1" applyAlignment="1" applyProtection="1">
      <alignment horizontal="right"/>
      <protection hidden="1"/>
    </xf>
    <xf numFmtId="0" fontId="5" fillId="5" borderId="10" xfId="0" applyFont="1" applyFill="1" applyBorder="1" applyAlignment="1" applyProtection="1">
      <alignment horizontal="right"/>
      <protection hidden="1"/>
    </xf>
    <xf numFmtId="2" fontId="5" fillId="8" borderId="8" xfId="0" applyNumberFormat="1" applyFont="1" applyFill="1" applyBorder="1" applyProtection="1">
      <protection hidden="1"/>
    </xf>
    <xf numFmtId="0" fontId="0" fillId="6" borderId="0" xfId="0" applyFill="1" applyAlignment="1" applyProtection="1">
      <alignment horizontal="right"/>
      <protection hidden="1"/>
    </xf>
    <xf numFmtId="0" fontId="0" fillId="5" borderId="16" xfId="0" applyFill="1" applyBorder="1" applyProtection="1">
      <protection hidden="1"/>
    </xf>
    <xf numFmtId="0" fontId="0" fillId="5" borderId="17" xfId="0" applyFill="1" applyBorder="1" applyAlignment="1" applyProtection="1">
      <alignment horizontal="right"/>
      <protection hidden="1"/>
    </xf>
    <xf numFmtId="2" fontId="0" fillId="6" borderId="0" xfId="0" applyNumberFormat="1" applyFill="1" applyProtection="1">
      <protection hidden="1"/>
    </xf>
    <xf numFmtId="0" fontId="0" fillId="6" borderId="0" xfId="0" applyFill="1" applyBorder="1" applyProtection="1">
      <protection hidden="1"/>
    </xf>
    <xf numFmtId="0" fontId="19" fillId="6" borderId="0" xfId="0" applyFont="1" applyFill="1" applyAlignment="1" applyProtection="1">
      <protection hidden="1"/>
    </xf>
    <xf numFmtId="0" fontId="1" fillId="6" borderId="0" xfId="1" applyFill="1" applyProtection="1">
      <protection hidden="1"/>
    </xf>
    <xf numFmtId="0" fontId="4" fillId="6" borderId="0" xfId="4" applyFill="1" applyProtection="1">
      <protection hidden="1"/>
    </xf>
    <xf numFmtId="0" fontId="0" fillId="6" borderId="0" xfId="0" applyFill="1" applyAlignment="1" applyProtection="1">
      <alignment horizontal="center"/>
      <protection hidden="1"/>
    </xf>
    <xf numFmtId="0" fontId="0" fillId="7" borderId="4" xfId="0" applyFill="1" applyBorder="1" applyAlignment="1">
      <alignment horizontal="center"/>
    </xf>
    <xf numFmtId="0" fontId="1" fillId="0" borderId="22" xfId="1" applyFont="1" applyFill="1" applyBorder="1" applyAlignment="1">
      <alignment horizontal="left"/>
    </xf>
    <xf numFmtId="0" fontId="0" fillId="0" borderId="0" xfId="0" applyBorder="1"/>
    <xf numFmtId="0" fontId="0" fillId="10" borderId="0" xfId="0" applyNumberFormat="1" applyFill="1"/>
    <xf numFmtId="2" fontId="0" fillId="17" borderId="4" xfId="0" applyNumberFormat="1" applyFill="1" applyBorder="1"/>
    <xf numFmtId="2" fontId="0" fillId="16" borderId="4" xfId="0" applyNumberFormat="1" applyFill="1" applyBorder="1"/>
    <xf numFmtId="2" fontId="0" fillId="15" borderId="4" xfId="0" applyNumberFormat="1" applyFill="1" applyBorder="1"/>
    <xf numFmtId="2" fontId="18" fillId="16" borderId="4" xfId="0" applyNumberFormat="1" applyFont="1" applyFill="1" applyBorder="1" applyAlignment="1" applyProtection="1">
      <alignment horizontal="center"/>
    </xf>
    <xf numFmtId="2" fontId="18" fillId="15" borderId="4" xfId="0" applyNumberFormat="1" applyFont="1" applyFill="1" applyBorder="1" applyAlignment="1" applyProtection="1">
      <alignment horizontal="center"/>
    </xf>
    <xf numFmtId="2" fontId="18" fillId="17" borderId="4" xfId="0" applyNumberFormat="1" applyFont="1" applyFill="1" applyBorder="1" applyAlignment="1" applyProtection="1">
      <alignment horizontal="center"/>
    </xf>
    <xf numFmtId="0" fontId="18" fillId="15" borderId="4" xfId="0" applyFont="1" applyFill="1" applyBorder="1"/>
    <xf numFmtId="2" fontId="18" fillId="15" borderId="0" xfId="0" applyNumberFormat="1" applyFont="1" applyFill="1"/>
    <xf numFmtId="0" fontId="0" fillId="10" borderId="0" xfId="0" applyFill="1" applyBorder="1"/>
    <xf numFmtId="2" fontId="0" fillId="16" borderId="8" xfId="0" applyNumberFormat="1" applyFill="1" applyBorder="1"/>
    <xf numFmtId="0" fontId="0" fillId="18" borderId="26" xfId="0" applyFill="1" applyBorder="1"/>
    <xf numFmtId="0" fontId="0" fillId="18" borderId="7" xfId="0" applyFill="1" applyBorder="1"/>
    <xf numFmtId="2" fontId="0" fillId="18" borderId="4" xfId="0" applyNumberFormat="1" applyFill="1" applyBorder="1"/>
    <xf numFmtId="0" fontId="13" fillId="9" borderId="7" xfId="0" applyFont="1" applyFill="1" applyBorder="1" applyAlignment="1">
      <alignment horizontal="center"/>
    </xf>
    <xf numFmtId="0" fontId="13" fillId="9" borderId="9" xfId="0" applyFont="1" applyFill="1" applyBorder="1" applyAlignment="1">
      <alignment horizontal="center"/>
    </xf>
    <xf numFmtId="2" fontId="0" fillId="16" borderId="4" xfId="0" applyNumberFormat="1" applyFill="1" applyBorder="1" applyAlignment="1" applyProtection="1">
      <alignment horizontal="center"/>
    </xf>
    <xf numFmtId="0" fontId="0" fillId="19" borderId="4" xfId="0" applyFill="1" applyBorder="1"/>
    <xf numFmtId="2" fontId="0" fillId="19" borderId="4" xfId="0" applyNumberFormat="1" applyFill="1" applyBorder="1"/>
    <xf numFmtId="0" fontId="21" fillId="10" borderId="21" xfId="0" applyFont="1" applyFill="1" applyBorder="1" applyAlignment="1"/>
    <xf numFmtId="0" fontId="21" fillId="10" borderId="12" xfId="0" applyFont="1" applyFill="1" applyBorder="1" applyAlignment="1"/>
    <xf numFmtId="0" fontId="21" fillId="10" borderId="13" xfId="0" applyFont="1" applyFill="1" applyBorder="1" applyAlignment="1"/>
    <xf numFmtId="0" fontId="21" fillId="10" borderId="18" xfId="0" applyFont="1" applyFill="1" applyBorder="1" applyAlignment="1"/>
    <xf numFmtId="0" fontId="0" fillId="0" borderId="0" xfId="0" applyAlignment="1">
      <alignment horizontal="center"/>
    </xf>
    <xf numFmtId="0" fontId="0" fillId="11" borderId="4" xfId="0" applyFill="1" applyBorder="1" applyAlignment="1">
      <alignment horizontal="center"/>
    </xf>
    <xf numFmtId="166" fontId="0" fillId="6" borderId="0" xfId="0" applyNumberFormat="1" applyFill="1" applyProtection="1">
      <protection hidden="1"/>
    </xf>
    <xf numFmtId="1" fontId="0" fillId="6" borderId="0" xfId="0" applyNumberFormat="1" applyFill="1" applyProtection="1">
      <protection hidden="1"/>
    </xf>
    <xf numFmtId="0" fontId="0" fillId="6" borderId="0" xfId="0" applyNumberFormat="1" applyFill="1" applyProtection="1">
      <protection hidden="1"/>
    </xf>
    <xf numFmtId="0" fontId="0" fillId="10" borderId="0" xfId="0" applyFill="1" applyBorder="1" applyAlignment="1">
      <alignment horizontal="center"/>
    </xf>
    <xf numFmtId="0" fontId="0" fillId="0" borderId="0" xfId="0" applyFill="1" applyBorder="1"/>
    <xf numFmtId="0" fontId="0" fillId="0" borderId="11" xfId="0" applyBorder="1" applyAlignment="1">
      <alignment horizontal="center"/>
    </xf>
    <xf numFmtId="2" fontId="18" fillId="19" borderId="4" xfId="0" applyNumberFormat="1" applyFont="1" applyFill="1" applyBorder="1" applyAlignment="1" applyProtection="1">
      <alignment horizontal="center"/>
    </xf>
    <xf numFmtId="0" fontId="18" fillId="7" borderId="4" xfId="0" applyFont="1" applyFill="1" applyBorder="1" applyAlignment="1">
      <alignment horizontal="center"/>
    </xf>
    <xf numFmtId="0" fontId="18" fillId="7" borderId="8" xfId="0" applyFont="1" applyFill="1" applyBorder="1" applyAlignment="1">
      <alignment horizontal="center"/>
    </xf>
    <xf numFmtId="2" fontId="18" fillId="7" borderId="4" xfId="0" applyNumberFormat="1" applyFont="1" applyFill="1" applyBorder="1" applyAlignment="1" applyProtection="1">
      <alignment horizontal="center"/>
    </xf>
    <xf numFmtId="2" fontId="18" fillId="18" borderId="14" xfId="0" applyNumberFormat="1" applyFont="1" applyFill="1" applyBorder="1" applyAlignment="1" applyProtection="1">
      <alignment horizontal="center"/>
    </xf>
    <xf numFmtId="0" fontId="18" fillId="17" borderId="4" xfId="0" applyFont="1" applyFill="1" applyBorder="1"/>
    <xf numFmtId="2" fontId="18" fillId="17" borderId="4" xfId="0" applyNumberFormat="1" applyFont="1" applyFill="1" applyBorder="1" applyAlignment="1">
      <alignment horizontal="center"/>
    </xf>
    <xf numFmtId="0" fontId="0" fillId="17" borderId="4" xfId="0" applyFill="1" applyBorder="1"/>
    <xf numFmtId="0" fontId="0" fillId="4" borderId="17" xfId="0" applyFill="1" applyBorder="1" applyProtection="1">
      <protection hidden="1"/>
    </xf>
    <xf numFmtId="0" fontId="18" fillId="20" borderId="4" xfId="0" applyFont="1" applyFill="1" applyBorder="1"/>
    <xf numFmtId="2" fontId="18" fillId="20" borderId="13" xfId="0" applyNumberFormat="1" applyFont="1" applyFill="1" applyBorder="1" applyAlignment="1" applyProtection="1">
      <alignment horizontal="center"/>
    </xf>
    <xf numFmtId="2" fontId="0" fillId="20" borderId="4" xfId="0" applyNumberFormat="1" applyFill="1" applyBorder="1"/>
    <xf numFmtId="2" fontId="18" fillId="21" borderId="13" xfId="0" applyNumberFormat="1" applyFont="1" applyFill="1" applyBorder="1" applyAlignment="1" applyProtection="1">
      <alignment horizontal="center"/>
    </xf>
    <xf numFmtId="2" fontId="0" fillId="21" borderId="4" xfId="0" applyNumberFormat="1" applyFill="1" applyBorder="1"/>
    <xf numFmtId="2" fontId="18" fillId="21" borderId="4" xfId="0" applyNumberFormat="1" applyFont="1" applyFill="1" applyBorder="1" applyAlignment="1" applyProtection="1">
      <alignment horizontal="center"/>
    </xf>
    <xf numFmtId="0" fontId="18" fillId="10" borderId="13" xfId="0" applyFont="1" applyFill="1" applyBorder="1" applyAlignment="1"/>
    <xf numFmtId="0" fontId="18" fillId="10" borderId="18" xfId="0" applyFont="1" applyFill="1" applyBorder="1" applyAlignment="1"/>
    <xf numFmtId="0" fontId="0" fillId="20" borderId="4" xfId="0" applyFill="1" applyBorder="1"/>
    <xf numFmtId="2" fontId="18" fillId="15" borderId="4" xfId="0" applyNumberFormat="1" applyFont="1" applyFill="1" applyBorder="1" applyAlignment="1" applyProtection="1">
      <alignment horizontal="right"/>
    </xf>
    <xf numFmtId="2" fontId="18" fillId="21" borderId="4" xfId="0" applyNumberFormat="1" applyFont="1" applyFill="1" applyBorder="1" applyAlignment="1" applyProtection="1">
      <alignment horizontal="right"/>
    </xf>
    <xf numFmtId="2" fontId="18" fillId="17" borderId="13" xfId="0" applyNumberFormat="1" applyFont="1" applyFill="1" applyBorder="1" applyAlignment="1" applyProtection="1">
      <alignment horizontal="right"/>
    </xf>
    <xf numFmtId="0" fontId="18" fillId="15" borderId="4" xfId="0" applyFont="1" applyFill="1" applyBorder="1" applyAlignment="1">
      <alignment horizontal="center"/>
    </xf>
    <xf numFmtId="0" fontId="14" fillId="10" borderId="0" xfId="0" applyFont="1" applyFill="1" applyAlignment="1">
      <alignment horizontal="center"/>
    </xf>
    <xf numFmtId="0" fontId="12" fillId="10" borderId="4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1" fillId="7" borderId="4" xfId="1" applyFont="1" applyFill="1" applyBorder="1" applyAlignment="1">
      <alignment horizontal="center"/>
    </xf>
    <xf numFmtId="2" fontId="18" fillId="15" borderId="4" xfId="0" applyNumberFormat="1" applyFont="1" applyFill="1" applyBorder="1" applyAlignment="1">
      <alignment horizontal="center"/>
    </xf>
    <xf numFmtId="2" fontId="18" fillId="15" borderId="13" xfId="0" applyNumberFormat="1" applyFont="1" applyFill="1" applyBorder="1" applyAlignment="1">
      <alignment horizontal="center"/>
    </xf>
    <xf numFmtId="0" fontId="24" fillId="7" borderId="4" xfId="0" applyFont="1" applyFill="1" applyBorder="1" applyAlignment="1">
      <alignment horizontal="center"/>
    </xf>
    <xf numFmtId="2" fontId="24" fillId="7" borderId="4" xfId="0" applyNumberFormat="1" applyFont="1" applyFill="1" applyBorder="1" applyAlignment="1" applyProtection="1">
      <alignment horizontal="right"/>
    </xf>
    <xf numFmtId="2" fontId="24" fillId="7" borderId="4" xfId="0" applyNumberFormat="1" applyFont="1" applyFill="1" applyBorder="1" applyAlignment="1" applyProtection="1">
      <alignment horizontal="center"/>
    </xf>
    <xf numFmtId="0" fontId="25" fillId="10" borderId="4" xfId="1" applyFont="1" applyFill="1" applyBorder="1" applyAlignment="1">
      <alignment horizontal="left"/>
    </xf>
    <xf numFmtId="0" fontId="25" fillId="7" borderId="4" xfId="1" applyFont="1" applyFill="1" applyBorder="1" applyAlignment="1">
      <alignment horizontal="left"/>
    </xf>
    <xf numFmtId="0" fontId="25" fillId="7" borderId="4" xfId="1" applyFont="1" applyFill="1" applyBorder="1" applyAlignment="1">
      <alignment horizontal="center"/>
    </xf>
    <xf numFmtId="2" fontId="18" fillId="7" borderId="13" xfId="0" applyNumberFormat="1" applyFont="1" applyFill="1" applyBorder="1" applyAlignment="1" applyProtection="1">
      <alignment horizontal="right"/>
    </xf>
    <xf numFmtId="2" fontId="18" fillId="7" borderId="4" xfId="0" applyNumberFormat="1" applyFont="1" applyFill="1" applyBorder="1" applyAlignment="1" applyProtection="1">
      <alignment horizontal="right"/>
    </xf>
    <xf numFmtId="0" fontId="0" fillId="0" borderId="2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4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5" xfId="0" applyBorder="1" applyAlignment="1">
      <alignment horizontal="center"/>
    </xf>
    <xf numFmtId="0" fontId="18" fillId="7" borderId="13" xfId="0" applyFont="1" applyFill="1" applyBorder="1" applyAlignment="1">
      <alignment horizontal="center"/>
    </xf>
    <xf numFmtId="0" fontId="18" fillId="7" borderId="18" xfId="0" applyFont="1" applyFill="1" applyBorder="1" applyAlignment="1">
      <alignment horizontal="center"/>
    </xf>
    <xf numFmtId="0" fontId="18" fillId="7" borderId="8" xfId="0" applyFont="1" applyFill="1" applyBorder="1" applyAlignment="1">
      <alignment horizontal="center"/>
    </xf>
    <xf numFmtId="0" fontId="21" fillId="10" borderId="12" xfId="0" applyFont="1" applyFill="1" applyBorder="1" applyAlignment="1">
      <alignment horizontal="center"/>
    </xf>
    <xf numFmtId="0" fontId="22" fillId="7" borderId="0" xfId="0" applyFont="1" applyFill="1" applyAlignment="1">
      <alignment horizontal="center"/>
    </xf>
    <xf numFmtId="0" fontId="0" fillId="11" borderId="4" xfId="0" applyFill="1" applyBorder="1" applyAlignment="1">
      <alignment horizontal="center"/>
    </xf>
    <xf numFmtId="0" fontId="18" fillId="10" borderId="27" xfId="0" applyFont="1" applyFill="1" applyBorder="1" applyAlignment="1">
      <alignment horizontal="center"/>
    </xf>
    <xf numFmtId="0" fontId="18" fillId="10" borderId="0" xfId="0" applyFont="1" applyFill="1" applyBorder="1" applyAlignment="1">
      <alignment horizontal="center"/>
    </xf>
    <xf numFmtId="0" fontId="18" fillId="10" borderId="13" xfId="0" applyFont="1" applyFill="1" applyBorder="1" applyAlignment="1">
      <alignment horizontal="center"/>
    </xf>
    <xf numFmtId="0" fontId="18" fillId="10" borderId="18" xfId="0" applyFont="1" applyFill="1" applyBorder="1" applyAlignment="1">
      <alignment horizontal="center"/>
    </xf>
    <xf numFmtId="167" fontId="1" fillId="0" borderId="0" xfId="1" applyNumberFormat="1" applyBorder="1" applyAlignment="1">
      <alignment horizontal="left"/>
    </xf>
    <xf numFmtId="167" fontId="1" fillId="0" borderId="0" xfId="1" applyNumberFormat="1"/>
    <xf numFmtId="167" fontId="1" fillId="0" borderId="3" xfId="1" applyNumberFormat="1" applyFont="1" applyBorder="1" applyAlignment="1">
      <alignment horizontal="left"/>
    </xf>
    <xf numFmtId="167" fontId="0" fillId="0" borderId="0" xfId="0" applyNumberFormat="1"/>
  </cellXfs>
  <cellStyles count="5">
    <cellStyle name="Explanatory Text 2" xfId="4"/>
    <cellStyle name="Input 2" xfId="2"/>
    <cellStyle name="Normal" xfId="0" builtinId="0"/>
    <cellStyle name="Normal 2" xfId="1"/>
    <cellStyle name="Output 2" xfId="3"/>
  </cellStyles>
  <dxfs count="171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16" fmlaLink="$D$3" max="31" min="1" page="10" val="6"/>
</file>

<file path=xl/ctrlProps/ctrlProp2.xml><?xml version="1.0" encoding="utf-8"?>
<formControlPr xmlns="http://schemas.microsoft.com/office/spreadsheetml/2009/9/main" objectType="Spin" dx="16" fmlaLink="$E$3" max="12" min="1" page="10" val="2"/>
</file>

<file path=xl/ctrlProps/ctrlProp3.xml><?xml version="1.0" encoding="utf-8"?>
<formControlPr xmlns="http://schemas.microsoft.com/office/spreadsheetml/2009/9/main" objectType="Spin" dx="16" fmlaLink="$G$3" max="3" min="1" page="10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Spin" dx="16" fmlaLink="$B$6" max="31" min="1" page="10" val="6"/>
</file>

<file path=xl/ctrlProps/ctrlProp10.xml><?xml version="1.0" encoding="utf-8"?>
<formControlPr xmlns="http://schemas.microsoft.com/office/spreadsheetml/2009/9/main" objectType="Spin" dx="16" fmlaLink="$C$6" max="12" min="1" page="10" val="2"/>
</file>

<file path=xl/ctrlProps/ctrlProp11.xml><?xml version="1.0" encoding="utf-8"?>
<formControlPr xmlns="http://schemas.microsoft.com/office/spreadsheetml/2009/9/main" objectType="Spin" dx="16" fmlaLink="$B$4" max="31" min="1" page="10" val="6"/>
</file>

<file path=xl/ctrlProps/ctrlProp12.xml><?xml version="1.0" encoding="utf-8"?>
<formControlPr xmlns="http://schemas.microsoft.com/office/spreadsheetml/2009/9/main" objectType="Spin" dx="16" fmlaLink="$C$4" max="12" min="1" page="10" val="2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485775</xdr:colOff>
          <xdr:row>2</xdr:row>
          <xdr:rowOff>47625</xdr:rowOff>
        </xdr:from>
        <xdr:to>
          <xdr:col>3</xdr:col>
          <xdr:colOff>704850</xdr:colOff>
          <xdr:row>2</xdr:row>
          <xdr:rowOff>409575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447675</xdr:colOff>
          <xdr:row>2</xdr:row>
          <xdr:rowOff>38100</xdr:rowOff>
        </xdr:from>
        <xdr:to>
          <xdr:col>4</xdr:col>
          <xdr:colOff>666750</xdr:colOff>
          <xdr:row>2</xdr:row>
          <xdr:rowOff>400050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457200</xdr:colOff>
          <xdr:row>2</xdr:row>
          <xdr:rowOff>28575</xdr:rowOff>
        </xdr:from>
        <xdr:to>
          <xdr:col>6</xdr:col>
          <xdr:colOff>628650</xdr:colOff>
          <xdr:row>2</xdr:row>
          <xdr:rowOff>390525</xdr:rowOff>
        </xdr:to>
        <xdr:sp macro="" textlink="">
          <xdr:nvSpPr>
            <xdr:cNvPr id="1028" name="Spinner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8</xdr:row>
          <xdr:rowOff>9525</xdr:rowOff>
        </xdr:from>
        <xdr:to>
          <xdr:col>8</xdr:col>
          <xdr:colOff>390525</xdr:colOff>
          <xdr:row>12</xdr:row>
          <xdr:rowOff>9525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Add to Evodatabase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13</xdr:row>
          <xdr:rowOff>57150</xdr:rowOff>
        </xdr:from>
        <xdr:to>
          <xdr:col>8</xdr:col>
          <xdr:colOff>390525</xdr:colOff>
          <xdr:row>19</xdr:row>
          <xdr:rowOff>19050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Add to Oltdatabase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20</xdr:row>
          <xdr:rowOff>9525</xdr:rowOff>
        </xdr:from>
        <xdr:to>
          <xdr:col>8</xdr:col>
          <xdr:colOff>381000</xdr:colOff>
          <xdr:row>23</xdr:row>
          <xdr:rowOff>28575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Add to Ismdatabase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24</xdr:row>
          <xdr:rowOff>190500</xdr:rowOff>
        </xdr:from>
        <xdr:to>
          <xdr:col>8</xdr:col>
          <xdr:colOff>304800</xdr:colOff>
          <xdr:row>32</xdr:row>
          <xdr:rowOff>9525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Add to Effdatabase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333375</xdr:colOff>
      <xdr:row>1</xdr:row>
      <xdr:rowOff>0</xdr:rowOff>
    </xdr:from>
    <xdr:to>
      <xdr:col>8</xdr:col>
      <xdr:colOff>114300</xdr:colOff>
      <xdr:row>2</xdr:row>
      <xdr:rowOff>180975</xdr:rowOff>
    </xdr:to>
    <xdr:cxnSp macro="">
      <xdr:nvCxnSpPr>
        <xdr:cNvPr id="8" name="Straight Arrow Connector 7"/>
        <xdr:cNvCxnSpPr/>
      </xdr:nvCxnSpPr>
      <xdr:spPr>
        <a:xfrm flipH="1">
          <a:off x="5143500" y="190500"/>
          <a:ext cx="438150" cy="447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447675</xdr:colOff>
      <xdr:row>1</xdr:row>
      <xdr:rowOff>219075</xdr:rowOff>
    </xdr:from>
    <xdr:to>
      <xdr:col>9</xdr:col>
      <xdr:colOff>361950</xdr:colOff>
      <xdr:row>2</xdr:row>
      <xdr:rowOff>161925</xdr:rowOff>
    </xdr:to>
    <xdr:cxnSp macro="">
      <xdr:nvCxnSpPr>
        <xdr:cNvPr id="11" name="Straight Arrow Connector 10"/>
        <xdr:cNvCxnSpPr/>
      </xdr:nvCxnSpPr>
      <xdr:spPr>
        <a:xfrm flipH="1">
          <a:off x="5915025" y="409575"/>
          <a:ext cx="523875" cy="209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495300</xdr:colOff>
      <xdr:row>9</xdr:row>
      <xdr:rowOff>38102</xdr:rowOff>
    </xdr:from>
    <xdr:to>
      <xdr:col>2</xdr:col>
      <xdr:colOff>123825</xdr:colOff>
      <xdr:row>11</xdr:row>
      <xdr:rowOff>38100</xdr:rowOff>
    </xdr:to>
    <xdr:cxnSp macro="">
      <xdr:nvCxnSpPr>
        <xdr:cNvPr id="13" name="Straight Arrow Connector 12"/>
        <xdr:cNvCxnSpPr/>
      </xdr:nvCxnSpPr>
      <xdr:spPr>
        <a:xfrm flipV="1">
          <a:off x="1104900" y="1971677"/>
          <a:ext cx="285750" cy="40004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647700</xdr:colOff>
      <xdr:row>0</xdr:row>
      <xdr:rowOff>152398</xdr:rowOff>
    </xdr:from>
    <xdr:to>
      <xdr:col>6</xdr:col>
      <xdr:colOff>66675</xdr:colOff>
      <xdr:row>2</xdr:row>
      <xdr:rowOff>142875</xdr:rowOff>
    </xdr:to>
    <xdr:cxnSp macro="">
      <xdr:nvCxnSpPr>
        <xdr:cNvPr id="23" name="Straight Arrow Connector 22"/>
        <xdr:cNvCxnSpPr/>
      </xdr:nvCxnSpPr>
      <xdr:spPr>
        <a:xfrm>
          <a:off x="3981450" y="152398"/>
          <a:ext cx="161925" cy="44767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8</xdr:row>
          <xdr:rowOff>9525</xdr:rowOff>
        </xdr:from>
        <xdr:to>
          <xdr:col>12</xdr:col>
          <xdr:colOff>447675</xdr:colOff>
          <xdr:row>10</xdr:row>
          <xdr:rowOff>190500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Add to Defectdatabase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447675</xdr:colOff>
          <xdr:row>5</xdr:row>
          <xdr:rowOff>38100</xdr:rowOff>
        </xdr:from>
        <xdr:to>
          <xdr:col>2</xdr:col>
          <xdr:colOff>0</xdr:colOff>
          <xdr:row>6</xdr:row>
          <xdr:rowOff>0</xdr:rowOff>
        </xdr:to>
        <xdr:sp macro="" textlink="">
          <xdr:nvSpPr>
            <xdr:cNvPr id="7169" name="Spinner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428625</xdr:colOff>
          <xdr:row>5</xdr:row>
          <xdr:rowOff>28575</xdr:rowOff>
        </xdr:from>
        <xdr:to>
          <xdr:col>2</xdr:col>
          <xdr:colOff>590550</xdr:colOff>
          <xdr:row>6</xdr:row>
          <xdr:rowOff>0</xdr:rowOff>
        </xdr:to>
        <xdr:sp macro="" textlink="">
          <xdr:nvSpPr>
            <xdr:cNvPr id="7170" name="Spinner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38100</xdr:colOff>
      <xdr:row>0</xdr:row>
      <xdr:rowOff>0</xdr:rowOff>
    </xdr:from>
    <xdr:to>
      <xdr:col>2</xdr:col>
      <xdr:colOff>546652</xdr:colOff>
      <xdr:row>1</xdr:row>
      <xdr:rowOff>152441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0"/>
          <a:ext cx="1752600" cy="9334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447675</xdr:colOff>
          <xdr:row>3</xdr:row>
          <xdr:rowOff>28575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3313" name="Spinner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428625</xdr:colOff>
          <xdr:row>3</xdr:row>
          <xdr:rowOff>19050</xdr:rowOff>
        </xdr:from>
        <xdr:to>
          <xdr:col>2</xdr:col>
          <xdr:colOff>590550</xdr:colOff>
          <xdr:row>3</xdr:row>
          <xdr:rowOff>495300</xdr:rowOff>
        </xdr:to>
        <xdr:sp macro="" textlink="">
          <xdr:nvSpPr>
            <xdr:cNvPr id="13314" name="Spinner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2</xdr:col>
      <xdr:colOff>533400</xdr:colOff>
      <xdr:row>2</xdr:row>
      <xdr:rowOff>114300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52600" cy="85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N36"/>
  <sheetViews>
    <sheetView tabSelected="1" zoomScaleNormal="100" workbookViewId="0">
      <selection activeCell="K15" sqref="K15"/>
    </sheetView>
  </sheetViews>
  <sheetFormatPr defaultColWidth="9.140625" defaultRowHeight="15"/>
  <cols>
    <col min="1" max="1" width="9.140625" style="65"/>
    <col min="2" max="2" width="9.85546875" style="65" bestFit="1" customWidth="1"/>
    <col min="3" max="3" width="9.140625" style="65"/>
    <col min="4" max="4" width="10.7109375" style="65" bestFit="1" customWidth="1"/>
    <col min="5" max="6" width="11.140625" style="65" bestFit="1" customWidth="1"/>
    <col min="7" max="7" width="11.42578125" style="65" bestFit="1" customWidth="1"/>
    <col min="8" max="8" width="9.85546875" style="65" bestFit="1" customWidth="1"/>
    <col min="9" max="10" width="9.140625" style="65"/>
    <col min="11" max="11" width="23.28515625" style="65" customWidth="1"/>
    <col min="12" max="12" width="10.7109375" style="65" bestFit="1" customWidth="1"/>
    <col min="13" max="13" width="13.5703125" style="65" bestFit="1" customWidth="1"/>
    <col min="14" max="14" width="12.140625" style="65" customWidth="1"/>
    <col min="15" max="15" width="19.5703125" style="65" customWidth="1"/>
    <col min="16" max="16384" width="9.140625" style="65"/>
  </cols>
  <sheetData>
    <row r="1" spans="1:11">
      <c r="F1" s="66" t="s">
        <v>101</v>
      </c>
      <c r="G1" s="67"/>
      <c r="H1" s="68" t="s">
        <v>100</v>
      </c>
      <c r="I1" s="69"/>
      <c r="J1" s="69"/>
    </row>
    <row r="2" spans="1:11" ht="21">
      <c r="D2" s="70" t="s">
        <v>2</v>
      </c>
      <c r="E2" s="71" t="s">
        <v>3</v>
      </c>
      <c r="F2" s="71" t="s">
        <v>4</v>
      </c>
      <c r="G2" s="71" t="s">
        <v>5</v>
      </c>
      <c r="H2" s="71" t="s">
        <v>98</v>
      </c>
      <c r="I2" s="72" t="s">
        <v>0</v>
      </c>
      <c r="J2" s="73" t="s">
        <v>99</v>
      </c>
      <c r="K2" s="74"/>
    </row>
    <row r="3" spans="1:11" ht="33.75">
      <c r="D3" s="75">
        <v>6</v>
      </c>
      <c r="E3" s="76">
        <v>2</v>
      </c>
      <c r="F3" s="76">
        <v>2014</v>
      </c>
      <c r="G3" s="77">
        <v>1</v>
      </c>
      <c r="H3" s="76">
        <v>230</v>
      </c>
      <c r="I3" s="78">
        <v>1.1000000000000001</v>
      </c>
    </row>
    <row r="4" spans="1:11" ht="5.25" customHeight="1"/>
    <row r="5" spans="1:11" ht="15.75">
      <c r="A5" s="79"/>
      <c r="B5" s="79"/>
      <c r="D5" s="80" t="s">
        <v>12</v>
      </c>
      <c r="E5" s="81" t="s">
        <v>1</v>
      </c>
      <c r="F5" s="80" t="s">
        <v>13</v>
      </c>
      <c r="G5" s="80" t="s">
        <v>55</v>
      </c>
      <c r="H5" s="82" t="s">
        <v>15</v>
      </c>
      <c r="I5" s="83" t="s">
        <v>0</v>
      </c>
    </row>
    <row r="6" spans="1:11" ht="15.75">
      <c r="A6" s="79"/>
      <c r="B6" s="79"/>
      <c r="D6" s="80" t="str">
        <f>DAY(D3)&amp;" "&amp;E3&amp;" "&amp;G3&amp;"_"&amp;I3</f>
        <v>6 2 1_1.1</v>
      </c>
      <c r="E6" s="81" t="str">
        <f>D3&amp;"/"&amp;E3&amp;"/"&amp;F3</f>
        <v>6/2/2014</v>
      </c>
      <c r="F6" s="84">
        <f>H3</f>
        <v>230</v>
      </c>
      <c r="G6" s="84">
        <f>H3*480</f>
        <v>110400</v>
      </c>
      <c r="H6" s="85" t="str">
        <f>C9</f>
        <v>A</v>
      </c>
      <c r="I6" s="83">
        <f>I3</f>
        <v>1.1000000000000001</v>
      </c>
    </row>
    <row r="7" spans="1:11" ht="6.75" customHeight="1">
      <c r="D7" s="86"/>
      <c r="E7" s="87"/>
      <c r="F7" s="84"/>
      <c r="G7" s="84"/>
      <c r="H7" s="88"/>
    </row>
    <row r="8" spans="1:11" ht="23.25">
      <c r="B8" s="89" t="str">
        <f>IF(G3=1,"กะเช้า",IF(G3=2,"กะบ่าย","กะดึก"))</f>
        <v>กะเช้า</v>
      </c>
      <c r="D8" s="86"/>
      <c r="E8" s="87"/>
      <c r="F8" s="90" t="s">
        <v>23</v>
      </c>
      <c r="G8" s="91" t="s">
        <v>27</v>
      </c>
      <c r="K8" s="112" t="s">
        <v>146</v>
      </c>
    </row>
    <row r="9" spans="1:11" ht="15.75">
      <c r="B9" s="67" t="s">
        <v>15</v>
      </c>
      <c r="C9" s="92" t="s">
        <v>24</v>
      </c>
      <c r="D9" s="86"/>
      <c r="E9" s="93" t="s">
        <v>33</v>
      </c>
      <c r="F9" s="94"/>
      <c r="G9" s="95"/>
      <c r="J9" s="65" t="s">
        <v>148</v>
      </c>
      <c r="K9" s="92"/>
    </row>
    <row r="10" spans="1:11" ht="15.75">
      <c r="E10" s="96" t="s">
        <v>6</v>
      </c>
      <c r="F10" s="97"/>
      <c r="G10" s="98">
        <f>(F10+F9)/($G$6)*100</f>
        <v>0</v>
      </c>
      <c r="J10" s="65" t="s">
        <v>152</v>
      </c>
      <c r="K10" s="92"/>
    </row>
    <row r="11" spans="1:11" ht="15.75">
      <c r="E11" s="96" t="s">
        <v>7</v>
      </c>
      <c r="F11" s="97"/>
      <c r="G11" s="95"/>
      <c r="J11" s="65" t="s">
        <v>153</v>
      </c>
      <c r="K11" s="92"/>
    </row>
    <row r="12" spans="1:11" ht="15.75">
      <c r="B12" s="66" t="s">
        <v>101</v>
      </c>
      <c r="C12" s="67"/>
      <c r="E12" s="96" t="s">
        <v>8</v>
      </c>
      <c r="F12" s="97"/>
      <c r="G12" s="98">
        <f>(F12+F11)/($G$6)*100</f>
        <v>0</v>
      </c>
    </row>
    <row r="13" spans="1:11" ht="6.75" customHeight="1">
      <c r="E13" s="96"/>
      <c r="F13" s="96"/>
      <c r="G13" s="96"/>
    </row>
    <row r="14" spans="1:11" ht="15.75">
      <c r="E14" s="96" t="s">
        <v>17</v>
      </c>
      <c r="F14" s="97"/>
      <c r="G14" s="95"/>
    </row>
    <row r="15" spans="1:11" ht="15.75">
      <c r="E15" s="96" t="s">
        <v>18</v>
      </c>
      <c r="F15" s="97"/>
      <c r="G15" s="95"/>
    </row>
    <row r="16" spans="1:11" ht="15.75">
      <c r="E16" s="96" t="s">
        <v>19</v>
      </c>
      <c r="F16" s="97"/>
      <c r="G16" s="98">
        <f>(F14+F16+F15)/($G$6)*100</f>
        <v>0</v>
      </c>
    </row>
    <row r="17" spans="2:14" ht="15.75">
      <c r="E17" s="96" t="s">
        <v>20</v>
      </c>
      <c r="F17" s="97"/>
      <c r="G17" s="95"/>
    </row>
    <row r="18" spans="2:14" ht="15.75">
      <c r="E18" s="96" t="s">
        <v>21</v>
      </c>
      <c r="F18" s="97"/>
      <c r="G18" s="95"/>
    </row>
    <row r="19" spans="2:14" ht="15.75">
      <c r="E19" s="96" t="s">
        <v>29</v>
      </c>
      <c r="F19" s="97"/>
      <c r="G19" s="98">
        <f>(F17+F19+F18)/($G$6)*100</f>
        <v>0</v>
      </c>
    </row>
    <row r="20" spans="2:14" ht="6" customHeight="1"/>
    <row r="21" spans="2:14" ht="15.75">
      <c r="D21" s="99" t="s">
        <v>64</v>
      </c>
      <c r="E21" s="96" t="s">
        <v>9</v>
      </c>
      <c r="F21" s="97"/>
      <c r="G21" s="95"/>
    </row>
    <row r="22" spans="2:14" ht="15.75">
      <c r="D22" s="99" t="s">
        <v>65</v>
      </c>
      <c r="E22" s="96" t="s">
        <v>10</v>
      </c>
      <c r="F22" s="97"/>
      <c r="G22" s="95"/>
    </row>
    <row r="23" spans="2:14" ht="15.75">
      <c r="D23" s="99" t="s">
        <v>71</v>
      </c>
      <c r="E23" s="96" t="s">
        <v>11</v>
      </c>
      <c r="F23" s="97"/>
      <c r="G23" s="98">
        <f>(F21+F23+F22)/($G$6)*100</f>
        <v>0</v>
      </c>
    </row>
    <row r="24" spans="2:14" ht="11.25" customHeight="1">
      <c r="E24" s="96"/>
      <c r="F24" s="96"/>
      <c r="G24" s="100"/>
      <c r="H24" s="100"/>
      <c r="I24" s="100"/>
    </row>
    <row r="25" spans="2:14" ht="15.75">
      <c r="E25" s="96"/>
      <c r="F25" s="96" t="s">
        <v>145</v>
      </c>
      <c r="G25" s="96" t="s">
        <v>22</v>
      </c>
      <c r="H25" s="96"/>
      <c r="I25" s="96"/>
      <c r="J25" s="65" t="s">
        <v>159</v>
      </c>
      <c r="L25" s="65" t="s">
        <v>161</v>
      </c>
      <c r="M25" s="65" t="s">
        <v>162</v>
      </c>
      <c r="N25" s="112" t="s">
        <v>160</v>
      </c>
    </row>
    <row r="26" spans="2:14" ht="15.75">
      <c r="E26" s="96" t="s">
        <v>77</v>
      </c>
      <c r="F26" s="101"/>
      <c r="G26" s="102"/>
      <c r="H26" s="96"/>
      <c r="I26" s="96"/>
      <c r="L26" s="65">
        <v>60</v>
      </c>
      <c r="M26" s="142">
        <f>L26*$H$3/20</f>
        <v>690</v>
      </c>
      <c r="N26" s="107">
        <f>M26/$G$6*100</f>
        <v>0.625</v>
      </c>
    </row>
    <row r="27" spans="2:14" ht="16.5" thickBot="1">
      <c r="E27" s="65" t="s">
        <v>97</v>
      </c>
      <c r="F27" s="155">
        <f>F26-G26</f>
        <v>0</v>
      </c>
      <c r="G27" s="103" t="str">
        <f>IF(F26&lt;&gt;0,F27/G$6*100,"")</f>
        <v/>
      </c>
      <c r="L27" s="65">
        <v>70</v>
      </c>
      <c r="M27" s="142">
        <f t="shared" ref="M27:M31" si="0">L27*$H$3/20</f>
        <v>805</v>
      </c>
      <c r="N27" s="107">
        <f t="shared" ref="N27:N32" si="1">M27/$G$6*100</f>
        <v>0.72916666666666663</v>
      </c>
    </row>
    <row r="28" spans="2:14" ht="16.5" thickBot="1">
      <c r="B28" s="104" t="s">
        <v>75</v>
      </c>
      <c r="C28" s="105"/>
      <c r="E28" s="65" t="s">
        <v>36</v>
      </c>
      <c r="F28" s="106"/>
      <c r="G28" s="103" t="str">
        <f t="shared" ref="G28:G34" si="2">IF(F28&lt;&gt;0,F28/$G$6*100,"")</f>
        <v/>
      </c>
      <c r="L28" s="65">
        <v>71</v>
      </c>
      <c r="M28" s="142">
        <f t="shared" si="0"/>
        <v>816.5</v>
      </c>
      <c r="N28" s="107">
        <f t="shared" si="1"/>
        <v>0.73958333333333337</v>
      </c>
    </row>
    <row r="29" spans="2:14" ht="16.5" thickBot="1">
      <c r="B29" s="104" t="s">
        <v>56</v>
      </c>
      <c r="C29" s="105"/>
      <c r="E29" s="65" t="s">
        <v>51</v>
      </c>
      <c r="F29" s="106"/>
      <c r="G29" s="103" t="str">
        <f t="shared" si="2"/>
        <v/>
      </c>
      <c r="L29" s="65">
        <v>88</v>
      </c>
      <c r="M29" s="142">
        <f t="shared" si="0"/>
        <v>1012</v>
      </c>
      <c r="N29" s="107">
        <f t="shared" si="1"/>
        <v>0.91666666666666663</v>
      </c>
    </row>
    <row r="30" spans="2:14" ht="16.5" thickBot="1">
      <c r="B30" s="104" t="s">
        <v>123</v>
      </c>
      <c r="C30" s="105"/>
      <c r="E30" s="65" t="s">
        <v>30</v>
      </c>
      <c r="F30" s="106"/>
      <c r="G30" s="103" t="str">
        <f t="shared" si="2"/>
        <v/>
      </c>
      <c r="L30" s="65">
        <v>55</v>
      </c>
      <c r="M30" s="142">
        <f t="shared" si="0"/>
        <v>632.5</v>
      </c>
      <c r="N30" s="107">
        <f t="shared" si="1"/>
        <v>0.57291666666666663</v>
      </c>
    </row>
    <row r="31" spans="2:14" ht="15.75">
      <c r="C31" s="108"/>
      <c r="E31" s="65" t="s">
        <v>57</v>
      </c>
      <c r="F31" s="106"/>
      <c r="G31" s="103" t="str">
        <f t="shared" si="2"/>
        <v/>
      </c>
      <c r="L31" s="65">
        <v>60</v>
      </c>
      <c r="M31" s="142">
        <f t="shared" si="0"/>
        <v>690</v>
      </c>
      <c r="N31" s="107">
        <f t="shared" si="1"/>
        <v>0.625</v>
      </c>
    </row>
    <row r="32" spans="2:14" ht="15.75">
      <c r="E32" s="65" t="s">
        <v>50</v>
      </c>
      <c r="F32" s="106"/>
      <c r="G32" s="103" t="str">
        <f t="shared" si="2"/>
        <v/>
      </c>
      <c r="L32" s="141" t="s">
        <v>163</v>
      </c>
      <c r="M32" s="143">
        <f>SUM(M26:M31)</f>
        <v>4646</v>
      </c>
      <c r="N32" s="107">
        <f t="shared" si="1"/>
        <v>4.208333333333333</v>
      </c>
    </row>
    <row r="33" spans="3:13" ht="15.75">
      <c r="C33" s="109"/>
      <c r="E33" s="65" t="s">
        <v>28</v>
      </c>
      <c r="F33" s="106"/>
      <c r="G33" s="103" t="str">
        <f t="shared" si="2"/>
        <v/>
      </c>
      <c r="L33" s="141"/>
      <c r="M33" s="141"/>
    </row>
    <row r="34" spans="3:13" ht="15.75">
      <c r="E34" s="104" t="s">
        <v>158</v>
      </c>
      <c r="F34" s="106"/>
      <c r="G34" s="103" t="str">
        <f t="shared" si="2"/>
        <v/>
      </c>
      <c r="L34" s="141"/>
      <c r="M34" s="141"/>
    </row>
    <row r="35" spans="3:13" ht="15.75">
      <c r="K35" s="110"/>
    </row>
    <row r="36" spans="3:13" ht="15.75">
      <c r="H36" s="111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Spinner 2">
              <controlPr defaultSize="0" autoPict="0">
                <anchor moveWithCells="1" sizeWithCells="1">
                  <from>
                    <xdr:col>3</xdr:col>
                    <xdr:colOff>485775</xdr:colOff>
                    <xdr:row>2</xdr:row>
                    <xdr:rowOff>47625</xdr:rowOff>
                  </from>
                  <to>
                    <xdr:col>3</xdr:col>
                    <xdr:colOff>704850</xdr:colOff>
                    <xdr:row>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Spinner 3">
              <controlPr defaultSize="0" autoPict="0" macro="[0]!Spinner3_Change">
                <anchor moveWithCells="1" sizeWithCells="1">
                  <from>
                    <xdr:col>4</xdr:col>
                    <xdr:colOff>447675</xdr:colOff>
                    <xdr:row>2</xdr:row>
                    <xdr:rowOff>38100</xdr:rowOff>
                  </from>
                  <to>
                    <xdr:col>4</xdr:col>
                    <xdr:colOff>666750</xdr:colOff>
                    <xdr:row>2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Spinner 4">
              <controlPr defaultSize="0" autoPict="0">
                <anchor moveWithCells="1" sizeWithCells="1">
                  <from>
                    <xdr:col>6</xdr:col>
                    <xdr:colOff>457200</xdr:colOff>
                    <xdr:row>2</xdr:row>
                    <xdr:rowOff>28575</xdr:rowOff>
                  </from>
                  <to>
                    <xdr:col>6</xdr:col>
                    <xdr:colOff>628650</xdr:colOff>
                    <xdr:row>2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7" name="Button 13">
              <controlPr defaultSize="0" print="0" autoFill="0" autoPict="0" macro="[0]!UpdateLogEvodata">
                <anchor moveWithCells="1" sizeWithCells="1">
                  <from>
                    <xdr:col>7</xdr:col>
                    <xdr:colOff>38100</xdr:colOff>
                    <xdr:row>8</xdr:row>
                    <xdr:rowOff>9525</xdr:rowOff>
                  </from>
                  <to>
                    <xdr:col>8</xdr:col>
                    <xdr:colOff>390525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8" name="Button 19">
              <controlPr defaultSize="0" print="0" autoFill="0" autoPict="0" macro="[0]!UpdateLogOltdata">
                <anchor moveWithCells="1" sizeWithCells="1">
                  <from>
                    <xdr:col>7</xdr:col>
                    <xdr:colOff>47625</xdr:colOff>
                    <xdr:row>13</xdr:row>
                    <xdr:rowOff>57150</xdr:rowOff>
                  </from>
                  <to>
                    <xdr:col>8</xdr:col>
                    <xdr:colOff>390525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9" name="Button 20">
              <controlPr defaultSize="0" print="0" autoFill="0" autoPict="0" macro="[0]!UpdateLogIsmdata">
                <anchor moveWithCells="1" sizeWithCells="1">
                  <from>
                    <xdr:col>7</xdr:col>
                    <xdr:colOff>66675</xdr:colOff>
                    <xdr:row>20</xdr:row>
                    <xdr:rowOff>9525</xdr:rowOff>
                  </from>
                  <to>
                    <xdr:col>8</xdr:col>
                    <xdr:colOff>381000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0" name="Button 21">
              <controlPr defaultSize="0" print="0" autoFill="0" autoPict="0" macro="[0]!UpdateLogEffdata">
                <anchor moveWithCells="1" sizeWithCells="1">
                  <from>
                    <xdr:col>7</xdr:col>
                    <xdr:colOff>47625</xdr:colOff>
                    <xdr:row>24</xdr:row>
                    <xdr:rowOff>190500</xdr:rowOff>
                  </from>
                  <to>
                    <xdr:col>8</xdr:col>
                    <xdr:colOff>304800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1" name="Button 23">
              <controlPr defaultSize="0" print="0" autoFill="0" autoPict="0" macro="[0]!UpdateLogDefectdata">
                <anchor moveWithCells="1" sizeWithCells="1">
                  <from>
                    <xdr:col>11</xdr:col>
                    <xdr:colOff>95250</xdr:colOff>
                    <xdr:row>8</xdr:row>
                    <xdr:rowOff>9525</xdr:rowOff>
                  </from>
                  <to>
                    <xdr:col>12</xdr:col>
                    <xdr:colOff>447675</xdr:colOff>
                    <xdr:row>10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Line!$E$3:$E$6</xm:f>
          </x14:formula1>
          <xm:sqref>C9</xm:sqref>
        </x14:dataValidation>
        <x14:dataValidation type="list" allowBlank="1" showInputMessage="1" showErrorMessage="1">
          <x14:formula1>
            <xm:f>Line!$D$3:$D$9</xm:f>
          </x14:formula1>
          <xm:sqref>I3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T46"/>
  <sheetViews>
    <sheetView workbookViewId="0">
      <selection activeCell="N12" sqref="N12"/>
    </sheetView>
  </sheetViews>
  <sheetFormatPr defaultRowHeight="15"/>
  <cols>
    <col min="2" max="2" width="12.7109375" style="202" bestFit="1" customWidth="1"/>
    <col min="5" max="6" width="9.140625" style="25"/>
    <col min="9" max="9" width="10.42578125" style="24" bestFit="1" customWidth="1"/>
    <col min="12" max="12" width="9.140625" style="24"/>
    <col min="15" max="15" width="9.140625" style="24"/>
    <col min="18" max="18" width="9.140625" style="24"/>
    <col min="19" max="19" width="14.140625" style="24" bestFit="1" customWidth="1"/>
    <col min="20" max="20" width="11" style="24" bestFit="1" customWidth="1"/>
  </cols>
  <sheetData>
    <row r="1" spans="1:12" ht="15.75">
      <c r="A1" s="4"/>
      <c r="B1" s="199"/>
      <c r="C1" s="4"/>
      <c r="D1" s="4"/>
      <c r="E1" s="29"/>
      <c r="F1" s="26"/>
    </row>
    <row r="2" spans="1:12" ht="15.75">
      <c r="A2" s="2"/>
      <c r="B2" s="200"/>
      <c r="C2" s="2"/>
      <c r="D2" s="2"/>
      <c r="E2" s="26"/>
      <c r="F2" s="26"/>
      <c r="G2">
        <v>7</v>
      </c>
      <c r="H2">
        <v>8</v>
      </c>
      <c r="I2" s="24">
        <v>9</v>
      </c>
      <c r="J2">
        <v>10</v>
      </c>
      <c r="K2">
        <v>11</v>
      </c>
      <c r="L2" s="24">
        <v>12</v>
      </c>
    </row>
    <row r="3" spans="1:12" ht="15.75">
      <c r="A3" s="2">
        <v>1</v>
      </c>
      <c r="B3" s="200">
        <v>2</v>
      </c>
      <c r="C3" s="2">
        <v>3</v>
      </c>
      <c r="D3" s="2">
        <v>4</v>
      </c>
      <c r="E3" s="26">
        <v>5</v>
      </c>
      <c r="F3" s="27">
        <v>6</v>
      </c>
      <c r="G3" s="183" t="s">
        <v>89</v>
      </c>
      <c r="H3" s="184"/>
      <c r="I3" s="184"/>
      <c r="J3" s="185" t="s">
        <v>34</v>
      </c>
      <c r="K3" s="185"/>
      <c r="L3" s="185"/>
    </row>
    <row r="4" spans="1:12" ht="16.5" thickBot="1">
      <c r="A4" s="3" t="s">
        <v>40</v>
      </c>
      <c r="B4" s="201" t="s">
        <v>54</v>
      </c>
      <c r="C4" s="3" t="s">
        <v>13</v>
      </c>
      <c r="D4" s="3" t="s">
        <v>14</v>
      </c>
      <c r="E4" s="7" t="s">
        <v>15</v>
      </c>
      <c r="F4" s="28" t="s">
        <v>0</v>
      </c>
      <c r="G4" s="3" t="s">
        <v>90</v>
      </c>
      <c r="H4" s="5" t="s">
        <v>91</v>
      </c>
      <c r="I4" s="6" t="s">
        <v>92</v>
      </c>
      <c r="J4" s="5" t="s">
        <v>93</v>
      </c>
      <c r="K4" s="5" t="s">
        <v>91</v>
      </c>
      <c r="L4" s="5" t="s">
        <v>32</v>
      </c>
    </row>
    <row r="5" spans="1:12">
      <c r="A5" t="s">
        <v>102</v>
      </c>
      <c r="B5" s="202">
        <v>41761</v>
      </c>
      <c r="C5">
        <v>405</v>
      </c>
      <c r="D5">
        <v>194400</v>
      </c>
      <c r="E5" s="25" t="s">
        <v>24</v>
      </c>
      <c r="F5" s="25">
        <v>1.1000000000000001</v>
      </c>
      <c r="G5">
        <v>764</v>
      </c>
      <c r="H5">
        <v>755</v>
      </c>
      <c r="I5" s="24">
        <v>0.78137860082304522</v>
      </c>
      <c r="J5">
        <v>1239</v>
      </c>
      <c r="K5">
        <v>1407</v>
      </c>
      <c r="L5" s="24">
        <v>1.3611111111111109</v>
      </c>
    </row>
    <row r="6" spans="1:12">
      <c r="A6" t="s">
        <v>103</v>
      </c>
      <c r="B6" s="202">
        <v>41761</v>
      </c>
      <c r="C6">
        <v>300</v>
      </c>
      <c r="D6">
        <v>144000</v>
      </c>
      <c r="E6" s="25" t="s">
        <v>24</v>
      </c>
      <c r="F6" s="25">
        <v>1.2</v>
      </c>
      <c r="G6">
        <v>0</v>
      </c>
      <c r="H6">
        <v>1173</v>
      </c>
      <c r="I6" s="24">
        <v>0.81458333333333333</v>
      </c>
      <c r="J6">
        <v>0</v>
      </c>
      <c r="K6">
        <v>921</v>
      </c>
      <c r="L6" s="24">
        <v>0.63958333333333328</v>
      </c>
    </row>
    <row r="7" spans="1:12">
      <c r="A7" t="s">
        <v>104</v>
      </c>
      <c r="B7" s="202">
        <v>41761</v>
      </c>
      <c r="C7">
        <v>405</v>
      </c>
      <c r="D7">
        <v>194400</v>
      </c>
      <c r="E7" s="25" t="s">
        <v>24</v>
      </c>
      <c r="F7" s="45">
        <v>1.3</v>
      </c>
      <c r="G7">
        <v>1267</v>
      </c>
      <c r="H7">
        <v>1357</v>
      </c>
      <c r="I7" s="24">
        <v>1.3497942386831276</v>
      </c>
      <c r="J7">
        <v>1144</v>
      </c>
      <c r="K7">
        <v>1505</v>
      </c>
      <c r="L7" s="24">
        <v>1.3626543209876543</v>
      </c>
    </row>
    <row r="8" spans="1:12">
      <c r="A8" t="s">
        <v>105</v>
      </c>
      <c r="B8" s="202">
        <v>41761</v>
      </c>
      <c r="C8">
        <v>260</v>
      </c>
      <c r="D8">
        <v>124800</v>
      </c>
      <c r="E8" s="25" t="s">
        <v>24</v>
      </c>
      <c r="F8" s="44">
        <v>2.1</v>
      </c>
      <c r="G8">
        <v>202</v>
      </c>
      <c r="H8">
        <v>224</v>
      </c>
      <c r="I8" s="24">
        <v>0.34134615384615385</v>
      </c>
      <c r="J8">
        <v>311</v>
      </c>
      <c r="K8">
        <v>347</v>
      </c>
      <c r="L8" s="24">
        <v>0.52724358974358976</v>
      </c>
    </row>
    <row r="9" spans="1:12">
      <c r="A9" t="s">
        <v>106</v>
      </c>
      <c r="B9" s="202">
        <v>41761</v>
      </c>
      <c r="C9">
        <v>225</v>
      </c>
      <c r="D9">
        <v>108000</v>
      </c>
      <c r="E9" s="25" t="s">
        <v>24</v>
      </c>
      <c r="F9" s="25">
        <v>2.2000000000000002</v>
      </c>
      <c r="G9">
        <v>1251</v>
      </c>
      <c r="H9">
        <v>0</v>
      </c>
      <c r="I9" s="24">
        <v>1.1583333333333332</v>
      </c>
      <c r="J9">
        <v>494</v>
      </c>
      <c r="K9">
        <v>0</v>
      </c>
      <c r="L9" s="24">
        <v>0.45740740740740743</v>
      </c>
    </row>
    <row r="10" spans="1:12">
      <c r="A10" t="s">
        <v>107</v>
      </c>
      <c r="B10" s="202">
        <v>41761</v>
      </c>
      <c r="C10">
        <v>230</v>
      </c>
      <c r="D10">
        <v>110400</v>
      </c>
      <c r="E10" s="25" t="s">
        <v>24</v>
      </c>
      <c r="F10" s="25">
        <v>2.2999999999999998</v>
      </c>
      <c r="G10">
        <v>299</v>
      </c>
      <c r="H10">
        <v>0</v>
      </c>
      <c r="I10" s="24">
        <v>0.27083333333333337</v>
      </c>
      <c r="J10">
        <v>628</v>
      </c>
      <c r="K10">
        <v>0</v>
      </c>
      <c r="L10" s="24">
        <v>0.56884057971014501</v>
      </c>
    </row>
    <row r="11" spans="1:12">
      <c r="A11" t="s">
        <v>108</v>
      </c>
      <c r="B11" s="202">
        <v>41761</v>
      </c>
      <c r="C11">
        <v>230</v>
      </c>
      <c r="D11">
        <v>110400</v>
      </c>
      <c r="E11" s="25" t="s">
        <v>24</v>
      </c>
      <c r="F11" s="25">
        <v>2.4</v>
      </c>
      <c r="G11">
        <v>1881</v>
      </c>
      <c r="H11">
        <v>0</v>
      </c>
      <c r="I11" s="24">
        <v>1.7038043478260871</v>
      </c>
      <c r="J11">
        <v>459</v>
      </c>
      <c r="K11">
        <v>0</v>
      </c>
      <c r="L11" s="24">
        <v>0.41576086956521741</v>
      </c>
    </row>
    <row r="12" spans="1:12">
      <c r="A12" t="s">
        <v>109</v>
      </c>
      <c r="B12" s="202">
        <v>41761</v>
      </c>
      <c r="C12">
        <v>405</v>
      </c>
      <c r="D12">
        <v>194400</v>
      </c>
      <c r="E12" s="25" t="s">
        <v>26</v>
      </c>
      <c r="F12" s="64">
        <v>1.1000000000000001</v>
      </c>
      <c r="G12">
        <v>999</v>
      </c>
      <c r="H12">
        <v>1155</v>
      </c>
      <c r="I12" s="24">
        <v>1.1080246913580247</v>
      </c>
      <c r="J12">
        <v>1589</v>
      </c>
      <c r="K12">
        <v>1221</v>
      </c>
      <c r="L12" s="24">
        <v>1.4454732510288066</v>
      </c>
    </row>
    <row r="13" spans="1:12">
      <c r="A13" t="s">
        <v>111</v>
      </c>
      <c r="B13" s="202">
        <v>41761</v>
      </c>
      <c r="C13">
        <v>300</v>
      </c>
      <c r="D13">
        <v>144000</v>
      </c>
      <c r="E13" s="64" t="s">
        <v>16</v>
      </c>
      <c r="F13" s="45">
        <v>1.2</v>
      </c>
      <c r="G13">
        <v>853</v>
      </c>
      <c r="H13">
        <v>0</v>
      </c>
      <c r="I13" s="24">
        <v>0.59236111111111112</v>
      </c>
      <c r="J13">
        <v>1110</v>
      </c>
      <c r="K13">
        <v>0</v>
      </c>
      <c r="L13" s="24">
        <v>0.77083333333333337</v>
      </c>
    </row>
    <row r="14" spans="1:12">
      <c r="A14" t="s">
        <v>112</v>
      </c>
      <c r="B14" s="202">
        <v>41761</v>
      </c>
      <c r="C14">
        <v>230</v>
      </c>
      <c r="D14">
        <v>110400</v>
      </c>
      <c r="E14" s="64" t="s">
        <v>16</v>
      </c>
      <c r="F14" s="63">
        <v>2.4</v>
      </c>
      <c r="G14">
        <v>1640</v>
      </c>
      <c r="H14">
        <v>0</v>
      </c>
      <c r="I14" s="24">
        <v>1.4855072463768115</v>
      </c>
      <c r="J14">
        <v>430</v>
      </c>
      <c r="K14">
        <v>0</v>
      </c>
      <c r="L14" s="24">
        <v>0.38949275362318841</v>
      </c>
    </row>
    <row r="15" spans="1:12">
      <c r="A15" t="s">
        <v>113</v>
      </c>
      <c r="B15" s="202">
        <v>41761</v>
      </c>
      <c r="C15">
        <v>405</v>
      </c>
      <c r="D15">
        <v>194400</v>
      </c>
      <c r="E15" s="64" t="s">
        <v>16</v>
      </c>
      <c r="F15" s="64">
        <v>1.1000000000000001</v>
      </c>
      <c r="G15">
        <v>891</v>
      </c>
      <c r="H15">
        <v>796</v>
      </c>
      <c r="I15" s="24">
        <v>0.86779835390946491</v>
      </c>
      <c r="J15">
        <v>1132</v>
      </c>
      <c r="K15">
        <v>1593</v>
      </c>
      <c r="L15" s="24">
        <v>1.4017489711934157</v>
      </c>
    </row>
    <row r="16" spans="1:12">
      <c r="A16" t="s">
        <v>114</v>
      </c>
      <c r="B16" s="202">
        <v>41761</v>
      </c>
      <c r="C16">
        <v>405</v>
      </c>
      <c r="D16">
        <v>194400</v>
      </c>
      <c r="E16" s="64" t="s">
        <v>16</v>
      </c>
      <c r="F16" s="64">
        <v>1.3</v>
      </c>
      <c r="G16">
        <v>1459</v>
      </c>
      <c r="H16">
        <v>1356</v>
      </c>
      <c r="I16" s="24">
        <v>1.448045267489712</v>
      </c>
      <c r="J16">
        <v>2324</v>
      </c>
      <c r="K16">
        <v>2138</v>
      </c>
      <c r="L16" s="24">
        <v>2.2952674897119341</v>
      </c>
    </row>
    <row r="17" spans="1:12">
      <c r="A17" t="s">
        <v>115</v>
      </c>
      <c r="B17" s="202">
        <v>41761</v>
      </c>
      <c r="C17">
        <v>260</v>
      </c>
      <c r="D17">
        <v>124800</v>
      </c>
      <c r="E17" s="64" t="s">
        <v>16</v>
      </c>
      <c r="F17" s="64">
        <v>2.1</v>
      </c>
      <c r="G17">
        <v>221</v>
      </c>
      <c r="H17">
        <v>261</v>
      </c>
      <c r="I17" s="24">
        <v>0.38621794871794873</v>
      </c>
      <c r="J17">
        <v>406</v>
      </c>
      <c r="K17">
        <v>868</v>
      </c>
      <c r="L17" s="24">
        <v>1.0208333333333333</v>
      </c>
    </row>
    <row r="18" spans="1:12">
      <c r="A18" t="s">
        <v>116</v>
      </c>
      <c r="B18" s="202">
        <v>41761</v>
      </c>
      <c r="C18">
        <v>230</v>
      </c>
      <c r="D18">
        <v>110400</v>
      </c>
      <c r="E18" s="25" t="s">
        <v>16</v>
      </c>
      <c r="F18" s="25">
        <v>2.2999999999999998</v>
      </c>
      <c r="G18">
        <v>2681</v>
      </c>
      <c r="H18">
        <v>0</v>
      </c>
      <c r="I18" s="24">
        <v>2.4284420289855073</v>
      </c>
      <c r="J18">
        <v>1399</v>
      </c>
      <c r="K18">
        <v>0</v>
      </c>
      <c r="L18" s="24">
        <v>1.2672101449275361</v>
      </c>
    </row>
    <row r="19" spans="1:12">
      <c r="A19" t="s">
        <v>117</v>
      </c>
      <c r="B19" s="202">
        <v>41761</v>
      </c>
      <c r="C19">
        <v>225</v>
      </c>
      <c r="D19">
        <v>108000</v>
      </c>
      <c r="E19" s="25" t="s">
        <v>16</v>
      </c>
      <c r="F19" s="25">
        <v>2.2000000000000002</v>
      </c>
      <c r="G19">
        <v>663</v>
      </c>
      <c r="H19">
        <v>0</v>
      </c>
      <c r="I19" s="24">
        <v>0.61388888888888893</v>
      </c>
      <c r="J19">
        <v>748</v>
      </c>
      <c r="K19">
        <v>0</v>
      </c>
      <c r="L19" s="24">
        <v>0.69259259259259254</v>
      </c>
    </row>
    <row r="20" spans="1:12">
      <c r="A20" t="s">
        <v>118</v>
      </c>
      <c r="B20" s="202">
        <v>41761</v>
      </c>
      <c r="C20">
        <v>300</v>
      </c>
      <c r="D20">
        <v>144000</v>
      </c>
      <c r="E20" s="25" t="s">
        <v>26</v>
      </c>
      <c r="F20" s="25">
        <v>1.2</v>
      </c>
      <c r="G20">
        <v>0</v>
      </c>
      <c r="H20">
        <v>830</v>
      </c>
      <c r="I20" s="24">
        <v>0.57638888888888884</v>
      </c>
      <c r="J20">
        <v>0</v>
      </c>
      <c r="K20">
        <v>587</v>
      </c>
      <c r="L20" s="24">
        <v>0.40763888888888888</v>
      </c>
    </row>
    <row r="21" spans="1:12">
      <c r="A21" t="s">
        <v>119</v>
      </c>
      <c r="B21" s="202">
        <v>41761</v>
      </c>
      <c r="C21">
        <v>405</v>
      </c>
      <c r="D21">
        <v>194400</v>
      </c>
      <c r="E21" s="25" t="s">
        <v>26</v>
      </c>
      <c r="F21" s="25">
        <v>1.3</v>
      </c>
      <c r="G21">
        <v>1723</v>
      </c>
      <c r="H21">
        <v>1413</v>
      </c>
      <c r="I21" s="24">
        <v>1.6131687242798354</v>
      </c>
      <c r="J21">
        <v>1905</v>
      </c>
      <c r="K21">
        <v>1692</v>
      </c>
      <c r="L21" s="24">
        <v>1.8503086419753085</v>
      </c>
    </row>
    <row r="22" spans="1:12">
      <c r="A22" t="s">
        <v>120</v>
      </c>
      <c r="B22" s="202">
        <v>41761</v>
      </c>
      <c r="C22">
        <v>260</v>
      </c>
      <c r="D22">
        <v>124800</v>
      </c>
      <c r="E22" s="25" t="s">
        <v>26</v>
      </c>
      <c r="F22" s="25">
        <v>2.1</v>
      </c>
      <c r="G22">
        <v>289</v>
      </c>
      <c r="H22">
        <v>273</v>
      </c>
      <c r="I22" s="24">
        <v>0.45032051282051283</v>
      </c>
      <c r="J22">
        <v>332</v>
      </c>
      <c r="K22">
        <v>390</v>
      </c>
      <c r="L22" s="24">
        <v>0.57852564102564108</v>
      </c>
    </row>
    <row r="23" spans="1:12">
      <c r="A23" t="s">
        <v>121</v>
      </c>
      <c r="B23" s="202">
        <v>41761</v>
      </c>
      <c r="C23">
        <v>225</v>
      </c>
      <c r="D23">
        <v>108000</v>
      </c>
      <c r="E23" s="25" t="s">
        <v>26</v>
      </c>
      <c r="F23" s="25">
        <v>2.2000000000000002</v>
      </c>
      <c r="G23">
        <v>789</v>
      </c>
      <c r="H23">
        <v>0</v>
      </c>
      <c r="I23" s="24">
        <v>0.73055555555555551</v>
      </c>
      <c r="J23">
        <v>475</v>
      </c>
      <c r="K23">
        <v>0</v>
      </c>
      <c r="L23" s="24">
        <v>0.43981481481481483</v>
      </c>
    </row>
    <row r="24" spans="1:12">
      <c r="A24" t="s">
        <v>122</v>
      </c>
      <c r="B24" s="202">
        <v>41761</v>
      </c>
      <c r="C24">
        <v>230</v>
      </c>
      <c r="D24">
        <v>110400</v>
      </c>
      <c r="E24" s="25" t="s">
        <v>26</v>
      </c>
      <c r="F24" s="25">
        <v>2.2999999999999998</v>
      </c>
      <c r="G24">
        <v>2212</v>
      </c>
      <c r="H24">
        <v>0</v>
      </c>
      <c r="I24" s="24">
        <v>2.0036231884057969</v>
      </c>
      <c r="J24">
        <v>1915</v>
      </c>
      <c r="K24">
        <v>0</v>
      </c>
      <c r="L24" s="24">
        <v>1.7346014492753623</v>
      </c>
    </row>
    <row r="25" spans="1:12">
      <c r="A25" t="s">
        <v>110</v>
      </c>
      <c r="B25" s="202">
        <v>41761</v>
      </c>
      <c r="C25">
        <v>230</v>
      </c>
      <c r="D25">
        <v>110400</v>
      </c>
      <c r="E25" s="25" t="s">
        <v>26</v>
      </c>
      <c r="F25" s="25">
        <v>2.4</v>
      </c>
      <c r="G25">
        <v>1640</v>
      </c>
      <c r="H25">
        <v>0</v>
      </c>
      <c r="I25" s="24">
        <v>1.4855072463768115</v>
      </c>
      <c r="J25">
        <v>430</v>
      </c>
      <c r="K25">
        <v>0</v>
      </c>
      <c r="L25" s="24">
        <v>0.38949275362318841</v>
      </c>
    </row>
    <row r="26" spans="1:12">
      <c r="A26" t="s">
        <v>124</v>
      </c>
      <c r="B26" s="202">
        <v>41792</v>
      </c>
      <c r="C26">
        <v>300</v>
      </c>
      <c r="D26">
        <v>144000</v>
      </c>
      <c r="E26" s="25" t="s">
        <v>25</v>
      </c>
      <c r="F26" s="25">
        <v>1.2</v>
      </c>
      <c r="G26">
        <v>0</v>
      </c>
      <c r="H26">
        <v>779</v>
      </c>
      <c r="I26" s="24">
        <v>0.54097222222222219</v>
      </c>
      <c r="J26">
        <v>0</v>
      </c>
      <c r="K26">
        <v>663</v>
      </c>
      <c r="L26" s="24">
        <v>0.4604166666666667</v>
      </c>
    </row>
    <row r="27" spans="1:12">
      <c r="A27" t="s">
        <v>125</v>
      </c>
      <c r="B27" s="202">
        <v>41792</v>
      </c>
      <c r="C27">
        <v>230</v>
      </c>
      <c r="D27">
        <v>110400</v>
      </c>
      <c r="E27" s="25" t="s">
        <v>25</v>
      </c>
      <c r="F27" s="25">
        <v>2.4</v>
      </c>
      <c r="G27">
        <v>1238</v>
      </c>
      <c r="H27">
        <v>0</v>
      </c>
      <c r="I27" s="24">
        <v>1.1213768115942029</v>
      </c>
      <c r="J27">
        <v>506</v>
      </c>
      <c r="K27">
        <v>0</v>
      </c>
      <c r="L27" s="24">
        <v>0.45833333333333331</v>
      </c>
    </row>
    <row r="28" spans="1:12">
      <c r="A28" t="s">
        <v>126</v>
      </c>
      <c r="B28" s="202">
        <v>41792</v>
      </c>
      <c r="C28">
        <v>405</v>
      </c>
      <c r="D28">
        <v>194400</v>
      </c>
      <c r="E28" s="25" t="s">
        <v>25</v>
      </c>
      <c r="F28" s="25">
        <v>1.3</v>
      </c>
      <c r="G28">
        <v>2233</v>
      </c>
      <c r="H28">
        <v>1760</v>
      </c>
      <c r="I28" s="24">
        <v>2.0540123456790123</v>
      </c>
      <c r="J28">
        <v>2820</v>
      </c>
      <c r="K28">
        <v>2565</v>
      </c>
      <c r="L28" s="24">
        <v>2.7700617283950617</v>
      </c>
    </row>
    <row r="29" spans="1:12">
      <c r="A29" t="s">
        <v>127</v>
      </c>
      <c r="B29" s="202">
        <v>41792</v>
      </c>
      <c r="C29">
        <v>225</v>
      </c>
      <c r="D29">
        <v>108000</v>
      </c>
      <c r="E29" s="25" t="s">
        <v>25</v>
      </c>
      <c r="F29" s="25">
        <v>2.2000000000000002</v>
      </c>
      <c r="G29">
        <v>837</v>
      </c>
      <c r="H29">
        <v>0</v>
      </c>
      <c r="I29" s="24">
        <v>0.77500000000000002</v>
      </c>
      <c r="J29">
        <v>638</v>
      </c>
      <c r="K29">
        <v>0</v>
      </c>
      <c r="L29" s="24">
        <v>0.59074074074074068</v>
      </c>
    </row>
    <row r="30" spans="1:12">
      <c r="A30" t="s">
        <v>128</v>
      </c>
      <c r="B30" s="202">
        <v>41792</v>
      </c>
      <c r="C30">
        <v>405</v>
      </c>
      <c r="D30">
        <v>194400</v>
      </c>
      <c r="E30" s="25" t="s">
        <v>25</v>
      </c>
      <c r="F30" s="25">
        <v>1.1000000000000001</v>
      </c>
      <c r="G30">
        <v>1160</v>
      </c>
      <c r="H30">
        <v>1531</v>
      </c>
      <c r="I30" s="24">
        <v>1.3842592592592593</v>
      </c>
      <c r="J30">
        <v>1282</v>
      </c>
      <c r="K30">
        <v>1800</v>
      </c>
      <c r="L30" s="24">
        <v>1.5853909465020577</v>
      </c>
    </row>
    <row r="31" spans="1:12">
      <c r="A31" t="s">
        <v>129</v>
      </c>
      <c r="B31" s="202">
        <v>41792</v>
      </c>
      <c r="C31">
        <v>230</v>
      </c>
      <c r="D31">
        <v>110400</v>
      </c>
      <c r="E31" s="25" t="s">
        <v>25</v>
      </c>
      <c r="F31" s="25">
        <v>2.2999999999999998</v>
      </c>
      <c r="G31">
        <v>1993</v>
      </c>
      <c r="H31">
        <v>0</v>
      </c>
      <c r="I31" s="24">
        <v>1.8052536231884058</v>
      </c>
      <c r="J31">
        <v>1839</v>
      </c>
      <c r="K31">
        <v>0</v>
      </c>
      <c r="L31" s="24">
        <v>1.6657608695652175</v>
      </c>
    </row>
    <row r="32" spans="1:12">
      <c r="A32" t="s">
        <v>130</v>
      </c>
      <c r="B32" s="202">
        <v>41792</v>
      </c>
      <c r="C32">
        <v>260</v>
      </c>
      <c r="D32">
        <v>124800</v>
      </c>
      <c r="E32" s="25" t="s">
        <v>25</v>
      </c>
      <c r="F32" s="25">
        <v>2.1</v>
      </c>
      <c r="G32">
        <v>270</v>
      </c>
      <c r="H32">
        <v>299</v>
      </c>
      <c r="I32" s="24">
        <v>0.45592948717948717</v>
      </c>
      <c r="J32">
        <v>425</v>
      </c>
      <c r="K32">
        <v>520</v>
      </c>
      <c r="L32" s="24">
        <v>0.75721153846153844</v>
      </c>
    </row>
    <row r="33" spans="1:12">
      <c r="A33" t="s">
        <v>131</v>
      </c>
      <c r="B33" s="202">
        <v>41792</v>
      </c>
      <c r="C33">
        <v>405</v>
      </c>
      <c r="D33">
        <v>194400</v>
      </c>
      <c r="E33" s="25" t="s">
        <v>26</v>
      </c>
      <c r="F33" s="25">
        <v>1.1000000000000001</v>
      </c>
      <c r="G33">
        <v>1000</v>
      </c>
      <c r="H33">
        <v>883</v>
      </c>
      <c r="I33" s="24">
        <v>0.96862139917695478</v>
      </c>
      <c r="J33">
        <v>1047</v>
      </c>
      <c r="K33">
        <v>1777</v>
      </c>
      <c r="L33" s="24">
        <v>1.4526748971193417</v>
      </c>
    </row>
    <row r="34" spans="1:12">
      <c r="A34" t="s">
        <v>132</v>
      </c>
      <c r="B34" s="202">
        <v>41792</v>
      </c>
      <c r="C34">
        <v>300</v>
      </c>
      <c r="D34">
        <v>144000</v>
      </c>
      <c r="E34" s="25" t="s">
        <v>26</v>
      </c>
      <c r="F34" s="25">
        <v>1.2</v>
      </c>
      <c r="G34">
        <v>0</v>
      </c>
      <c r="H34">
        <v>2043</v>
      </c>
      <c r="I34" s="24">
        <v>1.41875</v>
      </c>
      <c r="J34">
        <v>0</v>
      </c>
      <c r="K34">
        <v>582</v>
      </c>
      <c r="L34" s="24">
        <v>0.40416666666666667</v>
      </c>
    </row>
    <row r="35" spans="1:12">
      <c r="A35" t="s">
        <v>133</v>
      </c>
      <c r="B35" s="202">
        <v>41792</v>
      </c>
      <c r="C35">
        <v>405</v>
      </c>
      <c r="D35">
        <v>194400</v>
      </c>
      <c r="E35" s="25" t="s">
        <v>26</v>
      </c>
      <c r="F35" s="25">
        <v>1.3</v>
      </c>
      <c r="G35">
        <v>1327</v>
      </c>
      <c r="H35">
        <v>1236</v>
      </c>
      <c r="I35" s="24">
        <v>1.3184156378600824</v>
      </c>
      <c r="J35">
        <v>1440</v>
      </c>
      <c r="K35">
        <v>1455</v>
      </c>
      <c r="L35" s="24">
        <v>1.4891975308641974</v>
      </c>
    </row>
    <row r="36" spans="1:12">
      <c r="A36" t="s">
        <v>134</v>
      </c>
      <c r="B36" s="202">
        <v>41792</v>
      </c>
      <c r="C36">
        <v>260</v>
      </c>
      <c r="D36">
        <v>124800</v>
      </c>
      <c r="E36" s="25" t="s">
        <v>26</v>
      </c>
      <c r="F36" s="25">
        <v>2.1</v>
      </c>
      <c r="G36">
        <v>235</v>
      </c>
      <c r="H36">
        <v>243</v>
      </c>
      <c r="I36" s="24">
        <v>0.38301282051282054</v>
      </c>
      <c r="J36">
        <v>330</v>
      </c>
      <c r="K36">
        <v>377</v>
      </c>
      <c r="L36" s="24">
        <v>0.56650641025641024</v>
      </c>
    </row>
    <row r="37" spans="1:12">
      <c r="A37" t="s">
        <v>135</v>
      </c>
      <c r="B37" s="202">
        <v>41792</v>
      </c>
      <c r="C37">
        <v>225</v>
      </c>
      <c r="D37">
        <v>108000</v>
      </c>
      <c r="E37" s="25" t="s">
        <v>26</v>
      </c>
      <c r="F37" s="25">
        <v>2.2000000000000002</v>
      </c>
      <c r="G37">
        <v>764</v>
      </c>
      <c r="H37">
        <v>0</v>
      </c>
      <c r="I37" s="24">
        <v>0.70740740740740737</v>
      </c>
      <c r="J37">
        <v>1374</v>
      </c>
      <c r="K37">
        <v>0</v>
      </c>
      <c r="L37" s="24">
        <v>1.2722222222222221</v>
      </c>
    </row>
    <row r="38" spans="1:12">
      <c r="A38" t="s">
        <v>136</v>
      </c>
      <c r="B38" s="202">
        <v>41792</v>
      </c>
      <c r="C38">
        <v>230</v>
      </c>
      <c r="D38">
        <v>110400</v>
      </c>
      <c r="E38" s="25" t="s">
        <v>26</v>
      </c>
      <c r="F38" s="25">
        <v>2.2999999999999998</v>
      </c>
      <c r="G38">
        <v>1718</v>
      </c>
      <c r="H38">
        <v>0</v>
      </c>
      <c r="I38" s="24">
        <v>1.556159420289855</v>
      </c>
      <c r="J38">
        <v>1959</v>
      </c>
      <c r="K38">
        <v>0</v>
      </c>
      <c r="L38" s="24">
        <v>1.7744565217391304</v>
      </c>
    </row>
    <row r="39" spans="1:12">
      <c r="A39" t="s">
        <v>137</v>
      </c>
      <c r="B39" s="202">
        <v>41792</v>
      </c>
      <c r="C39">
        <v>230</v>
      </c>
      <c r="D39">
        <v>110400</v>
      </c>
      <c r="E39" s="25" t="s">
        <v>26</v>
      </c>
      <c r="F39" s="25">
        <v>2.4</v>
      </c>
      <c r="G39">
        <v>1160</v>
      </c>
      <c r="H39">
        <v>0</v>
      </c>
      <c r="I39" s="24">
        <v>1.0507246376811594</v>
      </c>
      <c r="J39">
        <v>830</v>
      </c>
      <c r="K39">
        <v>0</v>
      </c>
      <c r="L39" s="24">
        <v>0.75181159420289856</v>
      </c>
    </row>
    <row r="40" spans="1:12">
      <c r="A40" t="s">
        <v>138</v>
      </c>
      <c r="B40" s="202">
        <v>41792</v>
      </c>
      <c r="C40">
        <v>230</v>
      </c>
      <c r="D40">
        <v>110400</v>
      </c>
      <c r="E40" s="25" t="s">
        <v>16</v>
      </c>
      <c r="F40" s="25">
        <v>2.4</v>
      </c>
      <c r="G40">
        <v>973</v>
      </c>
      <c r="H40">
        <v>0</v>
      </c>
      <c r="I40" s="24">
        <v>0.8813405797101449</v>
      </c>
      <c r="J40">
        <v>769</v>
      </c>
      <c r="K40">
        <v>0</v>
      </c>
      <c r="L40" s="24">
        <v>0.69655797101449279</v>
      </c>
    </row>
    <row r="41" spans="1:12">
      <c r="A41" t="s">
        <v>139</v>
      </c>
      <c r="B41" s="202">
        <v>41792</v>
      </c>
      <c r="C41">
        <v>405</v>
      </c>
      <c r="D41">
        <v>194400</v>
      </c>
      <c r="E41" s="25" t="s">
        <v>16</v>
      </c>
      <c r="F41" s="25">
        <v>1.1000000000000001</v>
      </c>
      <c r="G41">
        <v>831</v>
      </c>
      <c r="H41">
        <v>609</v>
      </c>
      <c r="I41" s="24">
        <v>0.74074074074074081</v>
      </c>
      <c r="J41">
        <v>1045</v>
      </c>
      <c r="K41">
        <v>1559</v>
      </c>
      <c r="L41" s="24">
        <v>1.3395061728395061</v>
      </c>
    </row>
    <row r="42" spans="1:12">
      <c r="A42" t="s">
        <v>140</v>
      </c>
      <c r="B42" s="202">
        <v>41792</v>
      </c>
      <c r="C42">
        <v>300</v>
      </c>
      <c r="D42">
        <v>144000</v>
      </c>
      <c r="E42" s="25" t="s">
        <v>16</v>
      </c>
      <c r="F42" s="25">
        <v>1.2</v>
      </c>
      <c r="G42">
        <v>0</v>
      </c>
      <c r="H42">
        <v>1720</v>
      </c>
      <c r="I42" s="24">
        <v>1.1944444444444444</v>
      </c>
      <c r="J42">
        <v>0</v>
      </c>
      <c r="K42">
        <v>830</v>
      </c>
      <c r="L42" s="24">
        <v>0.57638888888888884</v>
      </c>
    </row>
    <row r="43" spans="1:12">
      <c r="A43" t="s">
        <v>141</v>
      </c>
      <c r="B43" s="202">
        <v>41792</v>
      </c>
      <c r="C43">
        <v>405</v>
      </c>
      <c r="D43">
        <v>194400</v>
      </c>
      <c r="E43" s="25" t="s">
        <v>16</v>
      </c>
      <c r="F43" s="25">
        <v>1.3</v>
      </c>
      <c r="G43">
        <v>1339</v>
      </c>
      <c r="H43">
        <v>1051</v>
      </c>
      <c r="I43" s="24">
        <v>1.2294238683127572</v>
      </c>
      <c r="J43">
        <v>1118</v>
      </c>
      <c r="K43">
        <v>1441</v>
      </c>
      <c r="L43" s="24">
        <v>1.316358024691358</v>
      </c>
    </row>
    <row r="44" spans="1:12">
      <c r="A44" t="s">
        <v>142</v>
      </c>
      <c r="B44" s="202">
        <v>41792</v>
      </c>
      <c r="C44">
        <v>260</v>
      </c>
      <c r="D44">
        <v>124800</v>
      </c>
      <c r="E44" s="25" t="s">
        <v>16</v>
      </c>
      <c r="F44" s="25">
        <v>2.1</v>
      </c>
      <c r="G44">
        <v>152</v>
      </c>
      <c r="H44">
        <v>188</v>
      </c>
      <c r="I44" s="24">
        <v>0.27243589743589741</v>
      </c>
      <c r="J44">
        <v>346</v>
      </c>
      <c r="K44">
        <v>441</v>
      </c>
      <c r="L44" s="24">
        <v>0.63060897435897434</v>
      </c>
    </row>
    <row r="45" spans="1:12">
      <c r="A45" t="s">
        <v>143</v>
      </c>
      <c r="B45" s="202">
        <v>41792</v>
      </c>
      <c r="C45">
        <v>225</v>
      </c>
      <c r="D45">
        <v>108000</v>
      </c>
      <c r="E45" s="25" t="s">
        <v>16</v>
      </c>
      <c r="F45" s="25">
        <v>2.2000000000000002</v>
      </c>
      <c r="G45">
        <v>799</v>
      </c>
      <c r="H45">
        <v>0</v>
      </c>
      <c r="I45" s="24">
        <v>0.73981481481481481</v>
      </c>
      <c r="J45">
        <v>2174</v>
      </c>
      <c r="K45">
        <v>0</v>
      </c>
      <c r="L45" s="24">
        <v>2.0129629629629631</v>
      </c>
    </row>
    <row r="46" spans="1:12">
      <c r="A46" t="s">
        <v>144</v>
      </c>
      <c r="B46" s="202">
        <v>41792</v>
      </c>
      <c r="C46">
        <v>230</v>
      </c>
      <c r="D46">
        <v>110400</v>
      </c>
      <c r="E46" s="25" t="s">
        <v>16</v>
      </c>
      <c r="F46" s="25">
        <v>2.2999999999999998</v>
      </c>
      <c r="G46">
        <v>1602</v>
      </c>
      <c r="H46">
        <v>0</v>
      </c>
      <c r="I46" s="24">
        <v>1.451086956521739</v>
      </c>
      <c r="J46">
        <v>1536</v>
      </c>
      <c r="K46">
        <v>0</v>
      </c>
      <c r="L46" s="24">
        <v>1.3913043478260869</v>
      </c>
    </row>
  </sheetData>
  <mergeCells count="2">
    <mergeCell ref="G3:I3"/>
    <mergeCell ref="J3:L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Z47"/>
  <sheetViews>
    <sheetView workbookViewId="0">
      <selection activeCell="B32" sqref="B32"/>
    </sheetView>
  </sheetViews>
  <sheetFormatPr defaultRowHeight="15"/>
  <cols>
    <col min="5" max="5" width="9.140625" style="25"/>
    <col min="9" max="9" width="9.140625" style="62"/>
    <col min="10" max="10" width="9.140625" style="24"/>
    <col min="12" max="12" width="9.140625" style="62"/>
    <col min="14" max="15" width="9.140625" style="24"/>
    <col min="18" max="18" width="9.140625" style="24"/>
    <col min="21" max="21" width="9.140625" style="24"/>
    <col min="24" max="24" width="9.140625" style="24"/>
    <col min="25" max="26" width="12" style="24" bestFit="1" customWidth="1"/>
  </cols>
  <sheetData>
    <row r="2" spans="1:26">
      <c r="A2">
        <v>1</v>
      </c>
      <c r="B2">
        <v>2</v>
      </c>
      <c r="C2">
        <v>3</v>
      </c>
      <c r="D2">
        <v>4</v>
      </c>
      <c r="E2" s="25">
        <v>5</v>
      </c>
      <c r="F2">
        <v>6</v>
      </c>
      <c r="G2">
        <v>7</v>
      </c>
      <c r="H2" s="58">
        <v>8</v>
      </c>
      <c r="I2" s="60">
        <v>9</v>
      </c>
      <c r="J2" s="24">
        <v>10</v>
      </c>
      <c r="K2" s="60">
        <v>11</v>
      </c>
      <c r="L2" s="60">
        <v>12</v>
      </c>
      <c r="M2" s="60">
        <v>13</v>
      </c>
      <c r="N2" s="59">
        <v>14</v>
      </c>
      <c r="O2" s="58"/>
      <c r="W2" s="58"/>
      <c r="X2" s="58"/>
      <c r="Y2" s="59"/>
      <c r="Z2" s="59"/>
    </row>
    <row r="3" spans="1:26">
      <c r="G3" s="58" t="s">
        <v>17</v>
      </c>
      <c r="H3" s="58" t="s">
        <v>18</v>
      </c>
      <c r="I3" s="60" t="s">
        <v>19</v>
      </c>
      <c r="J3" s="59" t="s">
        <v>95</v>
      </c>
      <c r="K3" s="58" t="s">
        <v>20</v>
      </c>
      <c r="L3" s="60" t="s">
        <v>21</v>
      </c>
      <c r="M3" s="58" t="s">
        <v>29</v>
      </c>
      <c r="N3" s="59" t="s">
        <v>94</v>
      </c>
      <c r="O3" s="58"/>
      <c r="P3" s="58"/>
    </row>
    <row r="4" spans="1:26" s="34" customFormat="1" ht="16.5" thickBot="1">
      <c r="A4" s="20" t="s">
        <v>40</v>
      </c>
      <c r="B4" s="20" t="s">
        <v>54</v>
      </c>
      <c r="C4" s="20" t="s">
        <v>13</v>
      </c>
      <c r="D4" s="20" t="s">
        <v>14</v>
      </c>
      <c r="E4" s="31" t="s">
        <v>15</v>
      </c>
      <c r="F4" s="32" t="s">
        <v>0</v>
      </c>
      <c r="G4" s="19" t="s">
        <v>66</v>
      </c>
      <c r="H4" s="19" t="s">
        <v>66</v>
      </c>
      <c r="I4" s="61" t="s">
        <v>66</v>
      </c>
      <c r="J4" s="33" t="s">
        <v>67</v>
      </c>
      <c r="K4" s="19" t="s">
        <v>66</v>
      </c>
      <c r="L4" s="61" t="s">
        <v>66</v>
      </c>
      <c r="M4" s="33" t="s">
        <v>66</v>
      </c>
      <c r="N4" s="33" t="s">
        <v>67</v>
      </c>
      <c r="O4" s="33"/>
      <c r="P4" s="19"/>
      <c r="Q4" s="19"/>
      <c r="R4" s="33"/>
      <c r="S4" s="19"/>
      <c r="T4" s="19"/>
      <c r="U4" s="33"/>
      <c r="V4" s="19"/>
      <c r="W4" s="19"/>
      <c r="X4" s="33"/>
      <c r="Y4" s="33"/>
      <c r="Z4" s="33"/>
    </row>
    <row r="5" spans="1:26">
      <c r="A5" t="s">
        <v>102</v>
      </c>
      <c r="B5" s="23">
        <v>41761</v>
      </c>
      <c r="C5">
        <v>405</v>
      </c>
      <c r="D5">
        <v>194400</v>
      </c>
      <c r="E5" s="25" t="s">
        <v>24</v>
      </c>
      <c r="F5">
        <v>1.1000000000000001</v>
      </c>
      <c r="G5">
        <v>911</v>
      </c>
      <c r="H5">
        <v>927</v>
      </c>
      <c r="I5" s="62">
        <v>457</v>
      </c>
      <c r="J5" s="24">
        <v>1.1805555555555556</v>
      </c>
      <c r="K5">
        <v>33</v>
      </c>
      <c r="L5" s="62">
        <v>35</v>
      </c>
      <c r="M5">
        <v>32</v>
      </c>
      <c r="N5" s="24">
        <v>5.1440329218106998E-2</v>
      </c>
    </row>
    <row r="6" spans="1:26">
      <c r="A6" t="s">
        <v>103</v>
      </c>
      <c r="B6" s="23">
        <v>41761</v>
      </c>
      <c r="C6">
        <v>300</v>
      </c>
      <c r="D6">
        <v>144000</v>
      </c>
      <c r="E6" s="25" t="s">
        <v>24</v>
      </c>
      <c r="F6">
        <v>1.2</v>
      </c>
      <c r="G6">
        <v>136</v>
      </c>
      <c r="H6">
        <v>153</v>
      </c>
      <c r="I6" s="62">
        <v>0</v>
      </c>
      <c r="J6" s="24">
        <v>0.20069444444444445</v>
      </c>
      <c r="K6">
        <v>34</v>
      </c>
      <c r="L6" s="62">
        <v>36</v>
      </c>
      <c r="M6">
        <v>0</v>
      </c>
      <c r="N6" s="24">
        <v>4.8611111111111112E-2</v>
      </c>
    </row>
    <row r="7" spans="1:26">
      <c r="A7" t="s">
        <v>104</v>
      </c>
      <c r="B7" s="23">
        <v>41761</v>
      </c>
      <c r="C7">
        <v>405</v>
      </c>
      <c r="D7">
        <v>194400</v>
      </c>
      <c r="E7" s="25" t="s">
        <v>24</v>
      </c>
      <c r="F7">
        <v>1.3</v>
      </c>
      <c r="G7">
        <v>301</v>
      </c>
      <c r="H7">
        <v>421</v>
      </c>
      <c r="I7" s="62">
        <v>217</v>
      </c>
      <c r="J7" s="24">
        <v>0.48302469135802467</v>
      </c>
      <c r="K7">
        <v>32</v>
      </c>
      <c r="L7" s="62">
        <v>32</v>
      </c>
      <c r="M7">
        <v>32</v>
      </c>
      <c r="N7" s="24">
        <v>4.938271604938272E-2</v>
      </c>
    </row>
    <row r="8" spans="1:26">
      <c r="A8" t="s">
        <v>105</v>
      </c>
      <c r="B8" s="23">
        <v>41761</v>
      </c>
      <c r="C8">
        <v>260</v>
      </c>
      <c r="D8">
        <v>124800</v>
      </c>
      <c r="E8" s="25" t="s">
        <v>24</v>
      </c>
      <c r="F8">
        <v>2.1</v>
      </c>
      <c r="G8">
        <v>0</v>
      </c>
      <c r="H8">
        <v>601</v>
      </c>
      <c r="I8" s="62">
        <v>641</v>
      </c>
      <c r="J8" s="24">
        <v>0.99519230769230771</v>
      </c>
      <c r="K8">
        <v>0</v>
      </c>
      <c r="L8" s="62">
        <v>17</v>
      </c>
      <c r="M8">
        <v>16</v>
      </c>
      <c r="N8" s="24">
        <v>2.6442307692307692E-2</v>
      </c>
    </row>
    <row r="9" spans="1:26">
      <c r="A9" t="s">
        <v>106</v>
      </c>
      <c r="B9" s="23">
        <v>41761</v>
      </c>
      <c r="C9">
        <v>225</v>
      </c>
      <c r="D9">
        <v>108000</v>
      </c>
      <c r="E9" s="25" t="s">
        <v>24</v>
      </c>
      <c r="F9">
        <v>2.2000000000000002</v>
      </c>
      <c r="G9">
        <v>409</v>
      </c>
      <c r="H9">
        <v>285</v>
      </c>
      <c r="I9" s="62">
        <v>0</v>
      </c>
      <c r="J9" s="24">
        <v>0.6425925925925926</v>
      </c>
      <c r="K9">
        <v>19</v>
      </c>
      <c r="L9" s="62">
        <v>17</v>
      </c>
      <c r="M9">
        <v>0</v>
      </c>
      <c r="N9" s="24">
        <v>3.3333333333333333E-2</v>
      </c>
    </row>
    <row r="10" spans="1:26">
      <c r="A10" t="s">
        <v>107</v>
      </c>
      <c r="B10" s="23">
        <v>41761</v>
      </c>
      <c r="C10">
        <v>230</v>
      </c>
      <c r="D10">
        <v>110400</v>
      </c>
      <c r="E10" s="25" t="s">
        <v>24</v>
      </c>
      <c r="F10">
        <v>2.2999999999999998</v>
      </c>
      <c r="G10">
        <v>0</v>
      </c>
      <c r="H10">
        <v>0</v>
      </c>
      <c r="I10" s="62">
        <v>0</v>
      </c>
      <c r="J10" s="24">
        <v>0</v>
      </c>
      <c r="K10">
        <v>15</v>
      </c>
      <c r="L10" s="62">
        <v>16</v>
      </c>
      <c r="M10">
        <v>0</v>
      </c>
      <c r="N10" s="24">
        <v>2.8079710144927536E-2</v>
      </c>
    </row>
    <row r="11" spans="1:26">
      <c r="A11" t="s">
        <v>108</v>
      </c>
      <c r="B11" s="23">
        <v>41761</v>
      </c>
      <c r="C11">
        <v>230</v>
      </c>
      <c r="D11">
        <v>110400</v>
      </c>
      <c r="E11" s="25" t="s">
        <v>24</v>
      </c>
      <c r="F11">
        <v>2.4</v>
      </c>
      <c r="G11">
        <v>446</v>
      </c>
      <c r="H11">
        <v>388</v>
      </c>
      <c r="I11" s="62">
        <v>0</v>
      </c>
      <c r="J11" s="24">
        <v>0.75543478260869557</v>
      </c>
      <c r="K11">
        <v>33</v>
      </c>
      <c r="L11" s="62">
        <v>34</v>
      </c>
      <c r="M11">
        <v>0</v>
      </c>
      <c r="N11" s="24">
        <v>6.0688405797101455E-2</v>
      </c>
    </row>
    <row r="12" spans="1:26">
      <c r="A12" t="s">
        <v>110</v>
      </c>
      <c r="B12" s="23">
        <v>41761</v>
      </c>
      <c r="C12">
        <v>230</v>
      </c>
      <c r="D12">
        <v>110400</v>
      </c>
      <c r="E12" s="25" t="s">
        <v>26</v>
      </c>
      <c r="F12">
        <v>2.4</v>
      </c>
      <c r="G12">
        <v>690</v>
      </c>
      <c r="H12">
        <v>410</v>
      </c>
      <c r="I12" s="62">
        <v>0</v>
      </c>
      <c r="J12" s="24">
        <v>0.99637681159420277</v>
      </c>
      <c r="K12">
        <v>32</v>
      </c>
      <c r="L12" s="62">
        <v>32</v>
      </c>
      <c r="M12">
        <v>0</v>
      </c>
      <c r="N12" s="24">
        <v>5.7971014492753624E-2</v>
      </c>
    </row>
    <row r="13" spans="1:26">
      <c r="A13" t="s">
        <v>111</v>
      </c>
      <c r="B13" s="23">
        <v>41761</v>
      </c>
      <c r="C13">
        <v>300</v>
      </c>
      <c r="D13">
        <v>144000</v>
      </c>
      <c r="E13" s="25" t="s">
        <v>16</v>
      </c>
      <c r="F13">
        <v>1.2</v>
      </c>
      <c r="G13">
        <v>125</v>
      </c>
      <c r="H13">
        <v>142</v>
      </c>
      <c r="I13" s="62">
        <v>0</v>
      </c>
      <c r="J13" s="24">
        <v>0.18541666666666667</v>
      </c>
      <c r="K13">
        <v>36</v>
      </c>
      <c r="L13" s="62">
        <v>49</v>
      </c>
      <c r="M13">
        <v>0</v>
      </c>
      <c r="N13" s="24">
        <v>5.9027777777777776E-2</v>
      </c>
    </row>
    <row r="14" spans="1:26">
      <c r="A14" t="s">
        <v>112</v>
      </c>
      <c r="B14" s="23">
        <v>41761</v>
      </c>
      <c r="C14">
        <v>230</v>
      </c>
      <c r="D14">
        <v>110400</v>
      </c>
      <c r="E14" s="25" t="s">
        <v>16</v>
      </c>
      <c r="F14">
        <v>2.4</v>
      </c>
      <c r="G14">
        <v>287</v>
      </c>
      <c r="H14">
        <v>268</v>
      </c>
      <c r="I14" s="62">
        <v>0</v>
      </c>
      <c r="J14" s="24">
        <v>0.50271739130434778</v>
      </c>
      <c r="K14">
        <v>35</v>
      </c>
      <c r="L14" s="62">
        <v>34</v>
      </c>
      <c r="M14">
        <v>0</v>
      </c>
      <c r="N14" s="24">
        <v>6.25E-2</v>
      </c>
    </row>
    <row r="15" spans="1:26">
      <c r="A15" t="s">
        <v>113</v>
      </c>
      <c r="B15" s="23">
        <v>41761</v>
      </c>
      <c r="C15">
        <v>405</v>
      </c>
      <c r="D15">
        <v>194400</v>
      </c>
      <c r="E15" s="25" t="s">
        <v>16</v>
      </c>
      <c r="F15">
        <v>1.1000000000000001</v>
      </c>
      <c r="G15">
        <v>539</v>
      </c>
      <c r="H15">
        <v>699</v>
      </c>
      <c r="I15" s="62">
        <v>326</v>
      </c>
      <c r="J15" s="24">
        <v>0.80452674897119347</v>
      </c>
      <c r="K15">
        <v>32</v>
      </c>
      <c r="L15" s="62">
        <v>32</v>
      </c>
      <c r="M15">
        <v>32</v>
      </c>
      <c r="N15" s="24">
        <v>4.938271604938272E-2</v>
      </c>
    </row>
    <row r="16" spans="1:26">
      <c r="A16" t="s">
        <v>114</v>
      </c>
      <c r="B16" s="23">
        <v>41761</v>
      </c>
      <c r="C16">
        <v>405</v>
      </c>
      <c r="D16">
        <v>194400</v>
      </c>
      <c r="E16" s="25" t="s">
        <v>16</v>
      </c>
      <c r="F16">
        <v>1.3</v>
      </c>
      <c r="G16">
        <v>369</v>
      </c>
      <c r="H16">
        <v>588</v>
      </c>
      <c r="I16" s="62">
        <v>258</v>
      </c>
      <c r="J16" s="24">
        <v>0.625</v>
      </c>
      <c r="K16">
        <v>36</v>
      </c>
      <c r="L16" s="62">
        <v>36</v>
      </c>
      <c r="M16">
        <v>37</v>
      </c>
      <c r="N16" s="24">
        <v>5.606995884773662E-2</v>
      </c>
    </row>
    <row r="17" spans="1:14">
      <c r="A17" t="s">
        <v>115</v>
      </c>
      <c r="B17" s="23">
        <v>41761</v>
      </c>
      <c r="C17">
        <v>260</v>
      </c>
      <c r="D17">
        <v>124800</v>
      </c>
      <c r="E17" s="25" t="s">
        <v>16</v>
      </c>
      <c r="F17">
        <v>2.1</v>
      </c>
      <c r="G17">
        <v>0</v>
      </c>
      <c r="H17">
        <v>430</v>
      </c>
      <c r="I17" s="62">
        <v>301</v>
      </c>
      <c r="J17" s="24">
        <v>0.58573717948717952</v>
      </c>
      <c r="K17">
        <v>0</v>
      </c>
      <c r="L17" s="62">
        <v>20</v>
      </c>
      <c r="M17">
        <v>21</v>
      </c>
      <c r="N17" s="24">
        <v>3.2852564102564104E-2</v>
      </c>
    </row>
    <row r="18" spans="1:14">
      <c r="A18" t="s">
        <v>116</v>
      </c>
      <c r="B18" s="23">
        <v>41761</v>
      </c>
      <c r="C18">
        <v>230</v>
      </c>
      <c r="D18">
        <v>110400</v>
      </c>
      <c r="E18" s="25" t="s">
        <v>16</v>
      </c>
      <c r="F18">
        <v>2.2999999999999998</v>
      </c>
      <c r="G18">
        <v>0</v>
      </c>
      <c r="H18">
        <v>0</v>
      </c>
      <c r="I18" s="62">
        <v>0</v>
      </c>
      <c r="J18" s="24">
        <v>0</v>
      </c>
      <c r="K18">
        <v>24</v>
      </c>
      <c r="L18" s="62">
        <v>24</v>
      </c>
      <c r="M18">
        <v>0</v>
      </c>
      <c r="N18" s="24">
        <v>4.3478260869565216E-2</v>
      </c>
    </row>
    <row r="19" spans="1:14">
      <c r="A19" t="s">
        <v>117</v>
      </c>
      <c r="B19" s="23">
        <v>41761</v>
      </c>
      <c r="C19">
        <v>225</v>
      </c>
      <c r="D19">
        <v>108000</v>
      </c>
      <c r="E19" s="25" t="s">
        <v>16</v>
      </c>
      <c r="F19">
        <v>2.2000000000000002</v>
      </c>
      <c r="G19">
        <v>299</v>
      </c>
      <c r="H19">
        <v>246</v>
      </c>
      <c r="I19" s="62">
        <v>0</v>
      </c>
      <c r="J19" s="24">
        <v>0.50462962962962965</v>
      </c>
      <c r="K19">
        <v>16</v>
      </c>
      <c r="L19" s="62">
        <v>16</v>
      </c>
      <c r="M19">
        <v>0</v>
      </c>
      <c r="N19" s="24">
        <v>2.9629629629629631E-2</v>
      </c>
    </row>
    <row r="20" spans="1:14">
      <c r="A20" t="s">
        <v>118</v>
      </c>
      <c r="B20" s="23">
        <v>41761</v>
      </c>
      <c r="C20">
        <v>300</v>
      </c>
      <c r="D20">
        <v>144000</v>
      </c>
      <c r="E20" s="25" t="s">
        <v>26</v>
      </c>
      <c r="F20">
        <v>1.2</v>
      </c>
      <c r="G20">
        <v>461</v>
      </c>
      <c r="H20">
        <v>434</v>
      </c>
      <c r="I20" s="62">
        <v>0</v>
      </c>
      <c r="J20" s="24">
        <v>0.62152777777777779</v>
      </c>
      <c r="K20">
        <v>35</v>
      </c>
      <c r="L20" s="62">
        <v>36</v>
      </c>
      <c r="M20">
        <v>0</v>
      </c>
      <c r="N20" s="24">
        <v>4.9305555555555561E-2</v>
      </c>
    </row>
    <row r="21" spans="1:14">
      <c r="A21" t="s">
        <v>119</v>
      </c>
      <c r="B21" s="23">
        <v>41761</v>
      </c>
      <c r="C21">
        <v>405</v>
      </c>
      <c r="D21">
        <v>194400</v>
      </c>
      <c r="E21" s="25" t="s">
        <v>26</v>
      </c>
      <c r="F21">
        <v>1.3</v>
      </c>
      <c r="G21">
        <v>716</v>
      </c>
      <c r="H21">
        <v>529</v>
      </c>
      <c r="I21" s="62">
        <v>208</v>
      </c>
      <c r="J21" s="24">
        <v>0.74742798353909468</v>
      </c>
      <c r="K21">
        <v>32</v>
      </c>
      <c r="L21" s="62">
        <v>32</v>
      </c>
      <c r="M21">
        <v>33</v>
      </c>
      <c r="N21" s="24">
        <v>4.9897119341563788E-2</v>
      </c>
    </row>
    <row r="22" spans="1:14">
      <c r="A22" t="s">
        <v>120</v>
      </c>
      <c r="B22" s="23">
        <v>41761</v>
      </c>
      <c r="C22">
        <v>260</v>
      </c>
      <c r="D22">
        <v>124800</v>
      </c>
      <c r="E22" s="25" t="s">
        <v>26</v>
      </c>
      <c r="F22">
        <v>2.1</v>
      </c>
      <c r="G22">
        <v>0</v>
      </c>
      <c r="H22">
        <v>717</v>
      </c>
      <c r="I22" s="62">
        <v>398</v>
      </c>
      <c r="J22" s="24">
        <v>0.89342948717948711</v>
      </c>
      <c r="K22">
        <v>0</v>
      </c>
      <c r="L22" s="62">
        <v>16</v>
      </c>
      <c r="M22">
        <v>16</v>
      </c>
      <c r="N22" s="24">
        <v>2.564102564102564E-2</v>
      </c>
    </row>
    <row r="23" spans="1:14">
      <c r="A23" t="s">
        <v>121</v>
      </c>
      <c r="B23" s="23">
        <v>41761</v>
      </c>
      <c r="C23">
        <v>225</v>
      </c>
      <c r="D23">
        <v>108000</v>
      </c>
      <c r="E23" s="25" t="s">
        <v>26</v>
      </c>
      <c r="F23">
        <v>2.2000000000000002</v>
      </c>
      <c r="G23">
        <v>346</v>
      </c>
      <c r="H23">
        <v>169</v>
      </c>
      <c r="I23" s="62">
        <v>0</v>
      </c>
      <c r="J23" s="24">
        <v>0.4768518518518518</v>
      </c>
      <c r="K23">
        <v>16</v>
      </c>
      <c r="L23" s="62">
        <v>16</v>
      </c>
      <c r="M23">
        <v>0</v>
      </c>
      <c r="N23" s="24">
        <v>2.9629629629629631E-2</v>
      </c>
    </row>
    <row r="24" spans="1:14">
      <c r="A24" t="s">
        <v>122</v>
      </c>
      <c r="B24" s="23">
        <v>41761</v>
      </c>
      <c r="C24">
        <v>230</v>
      </c>
      <c r="D24">
        <v>110400</v>
      </c>
      <c r="E24" s="25" t="s">
        <v>26</v>
      </c>
      <c r="F24">
        <v>2.2999999999999998</v>
      </c>
      <c r="G24">
        <v>0</v>
      </c>
      <c r="H24">
        <v>0</v>
      </c>
      <c r="I24" s="62">
        <v>0</v>
      </c>
      <c r="J24" s="24">
        <v>0</v>
      </c>
      <c r="K24">
        <v>26</v>
      </c>
      <c r="L24" s="62">
        <v>28</v>
      </c>
      <c r="M24">
        <v>0</v>
      </c>
      <c r="N24" s="24">
        <v>4.8913043478260872E-2</v>
      </c>
    </row>
    <row r="25" spans="1:14">
      <c r="A25" t="s">
        <v>110</v>
      </c>
      <c r="B25" s="23">
        <v>41761</v>
      </c>
      <c r="C25">
        <v>230</v>
      </c>
      <c r="D25">
        <v>110400</v>
      </c>
      <c r="E25" s="25" t="s">
        <v>26</v>
      </c>
      <c r="F25">
        <v>2.4</v>
      </c>
      <c r="G25">
        <v>645</v>
      </c>
      <c r="H25">
        <v>376</v>
      </c>
      <c r="I25" s="62">
        <v>0</v>
      </c>
      <c r="J25" s="24">
        <v>0.9248188405797102</v>
      </c>
      <c r="K25">
        <v>24</v>
      </c>
      <c r="L25" s="62">
        <v>24</v>
      </c>
      <c r="M25">
        <v>0</v>
      </c>
      <c r="N25" s="24">
        <v>4.3478260869565216E-2</v>
      </c>
    </row>
    <row r="26" spans="1:14">
      <c r="A26" t="s">
        <v>109</v>
      </c>
      <c r="B26" s="23">
        <v>41761</v>
      </c>
      <c r="C26">
        <v>405</v>
      </c>
      <c r="D26">
        <v>194400</v>
      </c>
      <c r="E26" s="25" t="s">
        <v>26</v>
      </c>
      <c r="F26">
        <v>2.4</v>
      </c>
      <c r="G26">
        <v>911</v>
      </c>
      <c r="H26">
        <v>927</v>
      </c>
      <c r="I26" s="62">
        <v>457</v>
      </c>
      <c r="J26" s="24">
        <v>1.1805555555555556</v>
      </c>
      <c r="K26">
        <v>33</v>
      </c>
      <c r="L26" s="62">
        <v>35</v>
      </c>
      <c r="M26">
        <v>32</v>
      </c>
      <c r="N26" s="24">
        <v>5.1440329218106998E-2</v>
      </c>
    </row>
    <row r="27" spans="1:14">
      <c r="A27" t="s">
        <v>124</v>
      </c>
      <c r="B27" s="23">
        <v>41792</v>
      </c>
      <c r="C27">
        <v>300</v>
      </c>
      <c r="D27">
        <v>144000</v>
      </c>
      <c r="E27" s="25" t="s">
        <v>25</v>
      </c>
      <c r="F27">
        <v>1.2</v>
      </c>
      <c r="G27">
        <v>213</v>
      </c>
      <c r="H27">
        <v>134</v>
      </c>
      <c r="I27" s="62">
        <v>0</v>
      </c>
      <c r="J27" s="24">
        <v>0.24097222222222223</v>
      </c>
      <c r="K27">
        <v>32</v>
      </c>
      <c r="L27" s="62">
        <v>32</v>
      </c>
      <c r="M27">
        <v>0</v>
      </c>
      <c r="N27" s="24">
        <v>4.4444444444444446E-2</v>
      </c>
    </row>
    <row r="28" spans="1:14">
      <c r="A28" t="s">
        <v>125</v>
      </c>
      <c r="B28" s="23">
        <v>41792</v>
      </c>
      <c r="C28">
        <v>230</v>
      </c>
      <c r="D28">
        <v>110400</v>
      </c>
      <c r="E28" s="25" t="s">
        <v>25</v>
      </c>
      <c r="F28">
        <v>2.4</v>
      </c>
      <c r="G28">
        <v>1813</v>
      </c>
      <c r="H28">
        <v>932</v>
      </c>
      <c r="I28" s="62">
        <v>0</v>
      </c>
      <c r="J28" s="24">
        <v>2.4864130434782608</v>
      </c>
      <c r="K28">
        <v>32</v>
      </c>
      <c r="L28" s="62">
        <v>36</v>
      </c>
      <c r="M28">
        <v>0</v>
      </c>
      <c r="N28" s="24">
        <v>6.1594202898550721E-2</v>
      </c>
    </row>
    <row r="29" spans="1:14">
      <c r="A29" t="s">
        <v>126</v>
      </c>
      <c r="B29" s="23">
        <v>41792</v>
      </c>
      <c r="C29">
        <v>405</v>
      </c>
      <c r="D29">
        <v>194400</v>
      </c>
      <c r="E29" s="25" t="s">
        <v>25</v>
      </c>
      <c r="F29">
        <v>1.3</v>
      </c>
      <c r="G29">
        <v>640</v>
      </c>
      <c r="H29">
        <v>510</v>
      </c>
      <c r="I29" s="62">
        <v>138</v>
      </c>
      <c r="J29" s="24">
        <v>0.66255144032921809</v>
      </c>
      <c r="K29">
        <v>48</v>
      </c>
      <c r="L29" s="62">
        <v>33</v>
      </c>
      <c r="M29">
        <v>34</v>
      </c>
      <c r="N29" s="24">
        <v>5.915637860082304E-2</v>
      </c>
    </row>
    <row r="30" spans="1:14">
      <c r="A30" t="s">
        <v>127</v>
      </c>
      <c r="B30" s="23">
        <v>41792</v>
      </c>
      <c r="C30">
        <v>225</v>
      </c>
      <c r="D30">
        <v>108000</v>
      </c>
      <c r="E30" s="25" t="s">
        <v>25</v>
      </c>
      <c r="F30">
        <v>2.2000000000000002</v>
      </c>
      <c r="G30">
        <v>303</v>
      </c>
      <c r="H30">
        <v>242</v>
      </c>
      <c r="I30" s="62">
        <v>0</v>
      </c>
      <c r="J30" s="24">
        <v>0.50462962962962965</v>
      </c>
      <c r="K30">
        <v>16</v>
      </c>
      <c r="L30" s="62">
        <v>16</v>
      </c>
      <c r="M30">
        <v>0</v>
      </c>
      <c r="N30" s="24">
        <v>2.9629629629629631E-2</v>
      </c>
    </row>
    <row r="31" spans="1:14">
      <c r="A31" t="s">
        <v>128</v>
      </c>
      <c r="B31" s="23">
        <v>41792</v>
      </c>
      <c r="C31">
        <v>405</v>
      </c>
      <c r="D31">
        <v>194400</v>
      </c>
      <c r="E31" s="25" t="s">
        <v>25</v>
      </c>
      <c r="F31">
        <v>1.1000000000000001</v>
      </c>
      <c r="G31">
        <v>649</v>
      </c>
      <c r="H31">
        <v>103</v>
      </c>
      <c r="I31" s="62">
        <v>142</v>
      </c>
      <c r="J31" s="24">
        <v>0.45987654320987653</v>
      </c>
      <c r="K31">
        <v>36</v>
      </c>
      <c r="L31" s="62">
        <v>34</v>
      </c>
      <c r="M31">
        <v>32</v>
      </c>
      <c r="N31" s="24">
        <v>5.2469135802469133E-2</v>
      </c>
    </row>
    <row r="32" spans="1:14">
      <c r="A32" t="s">
        <v>129</v>
      </c>
      <c r="B32" s="23">
        <v>41792</v>
      </c>
      <c r="C32">
        <v>230</v>
      </c>
      <c r="D32">
        <v>110400</v>
      </c>
      <c r="E32" s="25" t="s">
        <v>25</v>
      </c>
      <c r="F32">
        <v>2.2999999999999998</v>
      </c>
      <c r="G32">
        <v>0</v>
      </c>
      <c r="H32">
        <v>0</v>
      </c>
      <c r="I32" s="62">
        <v>0</v>
      </c>
      <c r="J32" s="24">
        <v>0</v>
      </c>
      <c r="K32">
        <v>31</v>
      </c>
      <c r="L32" s="62">
        <v>31</v>
      </c>
      <c r="M32">
        <v>0</v>
      </c>
      <c r="N32" s="24">
        <v>5.6159420289855072E-2</v>
      </c>
    </row>
    <row r="33" spans="1:14">
      <c r="A33" t="s">
        <v>130</v>
      </c>
      <c r="B33" s="23">
        <v>41792</v>
      </c>
      <c r="C33">
        <v>260</v>
      </c>
      <c r="D33">
        <v>124800</v>
      </c>
      <c r="E33" s="25" t="s">
        <v>25</v>
      </c>
      <c r="F33">
        <v>2.1</v>
      </c>
      <c r="G33">
        <v>430</v>
      </c>
      <c r="H33">
        <v>540</v>
      </c>
      <c r="I33" s="62">
        <v>0</v>
      </c>
      <c r="J33" s="24">
        <v>0.77724358974358976</v>
      </c>
      <c r="K33">
        <v>28</v>
      </c>
      <c r="L33" s="62">
        <v>25</v>
      </c>
      <c r="M33">
        <v>0</v>
      </c>
      <c r="N33" s="24">
        <v>4.246794871794872E-2</v>
      </c>
    </row>
    <row r="34" spans="1:14">
      <c r="A34" t="s">
        <v>131</v>
      </c>
      <c r="B34" s="23">
        <v>41792</v>
      </c>
      <c r="C34">
        <v>405</v>
      </c>
      <c r="D34">
        <v>194400</v>
      </c>
      <c r="E34" s="25" t="s">
        <v>26</v>
      </c>
      <c r="F34">
        <v>1.1000000000000001</v>
      </c>
      <c r="G34">
        <v>364</v>
      </c>
      <c r="H34">
        <v>234</v>
      </c>
      <c r="I34" s="62">
        <v>120</v>
      </c>
      <c r="J34" s="24">
        <v>0.36934156378600824</v>
      </c>
      <c r="K34">
        <v>32</v>
      </c>
      <c r="L34" s="62">
        <v>32</v>
      </c>
      <c r="M34">
        <v>32</v>
      </c>
      <c r="N34" s="24">
        <v>4.938271604938272E-2</v>
      </c>
    </row>
    <row r="35" spans="1:14">
      <c r="A35" t="s">
        <v>132</v>
      </c>
      <c r="B35" s="23">
        <v>41792</v>
      </c>
      <c r="C35">
        <v>300</v>
      </c>
      <c r="D35">
        <v>144000</v>
      </c>
      <c r="E35" s="25" t="s">
        <v>26</v>
      </c>
      <c r="F35">
        <v>1.2</v>
      </c>
      <c r="G35">
        <v>418</v>
      </c>
      <c r="H35">
        <v>310</v>
      </c>
      <c r="I35" s="62">
        <v>0</v>
      </c>
      <c r="J35" s="24">
        <v>0.50555555555555554</v>
      </c>
      <c r="K35">
        <v>34</v>
      </c>
      <c r="L35" s="62">
        <v>32</v>
      </c>
      <c r="M35">
        <v>0</v>
      </c>
      <c r="N35" s="24">
        <v>4.583333333333333E-2</v>
      </c>
    </row>
    <row r="36" spans="1:14">
      <c r="A36" t="s">
        <v>133</v>
      </c>
      <c r="B36" s="23">
        <v>41792</v>
      </c>
      <c r="C36">
        <v>405</v>
      </c>
      <c r="D36">
        <v>194400</v>
      </c>
      <c r="E36" s="25" t="s">
        <v>26</v>
      </c>
      <c r="F36">
        <v>1.3</v>
      </c>
      <c r="G36">
        <v>724</v>
      </c>
      <c r="H36">
        <v>805</v>
      </c>
      <c r="I36" s="62">
        <v>229</v>
      </c>
      <c r="J36" s="24">
        <v>0.90432098765432101</v>
      </c>
      <c r="K36">
        <v>32</v>
      </c>
      <c r="L36" s="62">
        <v>32</v>
      </c>
      <c r="M36">
        <v>32</v>
      </c>
      <c r="N36" s="24">
        <v>4.938271604938272E-2</v>
      </c>
    </row>
    <row r="37" spans="1:14">
      <c r="A37" t="s">
        <v>134</v>
      </c>
      <c r="B37" s="23">
        <v>41792</v>
      </c>
      <c r="C37">
        <v>260</v>
      </c>
      <c r="D37">
        <v>124800</v>
      </c>
      <c r="E37" s="25" t="s">
        <v>26</v>
      </c>
      <c r="F37">
        <v>2.1</v>
      </c>
      <c r="G37">
        <v>0</v>
      </c>
      <c r="H37">
        <v>325</v>
      </c>
      <c r="I37" s="62">
        <v>258</v>
      </c>
      <c r="J37" s="24">
        <v>0.4671474358974359</v>
      </c>
      <c r="K37">
        <v>0</v>
      </c>
      <c r="L37" s="62">
        <v>20</v>
      </c>
      <c r="M37">
        <v>22</v>
      </c>
      <c r="N37" s="24">
        <v>3.3653846153846152E-2</v>
      </c>
    </row>
    <row r="38" spans="1:14">
      <c r="A38" t="s">
        <v>135</v>
      </c>
      <c r="B38" s="23">
        <v>41792</v>
      </c>
      <c r="C38">
        <v>225</v>
      </c>
      <c r="D38">
        <v>108000</v>
      </c>
      <c r="E38" s="25" t="s">
        <v>26</v>
      </c>
      <c r="F38">
        <v>2.2000000000000002</v>
      </c>
      <c r="G38">
        <v>237</v>
      </c>
      <c r="H38">
        <v>201</v>
      </c>
      <c r="I38" s="62">
        <v>0</v>
      </c>
      <c r="J38" s="24">
        <v>0.40555555555555556</v>
      </c>
      <c r="K38">
        <v>16</v>
      </c>
      <c r="L38" s="62">
        <v>16</v>
      </c>
      <c r="M38">
        <v>0</v>
      </c>
      <c r="N38" s="24">
        <v>2.9629629629629631E-2</v>
      </c>
    </row>
    <row r="39" spans="1:14">
      <c r="A39" t="s">
        <v>136</v>
      </c>
      <c r="B39" s="23">
        <v>41792</v>
      </c>
      <c r="C39">
        <v>230</v>
      </c>
      <c r="D39">
        <v>110400</v>
      </c>
      <c r="E39" s="25" t="s">
        <v>26</v>
      </c>
      <c r="F39">
        <v>2.2999999999999998</v>
      </c>
      <c r="G39">
        <v>0</v>
      </c>
      <c r="H39">
        <v>0</v>
      </c>
      <c r="I39" s="62">
        <v>0</v>
      </c>
      <c r="J39" s="24">
        <v>0</v>
      </c>
      <c r="K39">
        <v>28</v>
      </c>
      <c r="L39" s="62">
        <v>30</v>
      </c>
      <c r="M39">
        <v>0</v>
      </c>
      <c r="N39" s="24">
        <v>5.2536231884057975E-2</v>
      </c>
    </row>
    <row r="40" spans="1:14">
      <c r="A40" t="s">
        <v>137</v>
      </c>
      <c r="B40" s="23">
        <v>41792</v>
      </c>
      <c r="C40">
        <v>230</v>
      </c>
      <c r="D40">
        <v>110400</v>
      </c>
      <c r="E40" s="25" t="s">
        <v>26</v>
      </c>
      <c r="F40">
        <v>2.4</v>
      </c>
      <c r="G40">
        <v>750</v>
      </c>
      <c r="H40">
        <v>482</v>
      </c>
      <c r="I40" s="62">
        <v>0</v>
      </c>
      <c r="J40" s="24">
        <v>1.1159420289855071</v>
      </c>
      <c r="K40">
        <v>32</v>
      </c>
      <c r="L40" s="62">
        <v>32</v>
      </c>
      <c r="M40">
        <v>0</v>
      </c>
      <c r="N40" s="24">
        <v>5.7971014492753624E-2</v>
      </c>
    </row>
    <row r="41" spans="1:14">
      <c r="A41" t="s">
        <v>138</v>
      </c>
      <c r="B41" s="23">
        <v>41792</v>
      </c>
      <c r="C41">
        <v>230</v>
      </c>
      <c r="D41">
        <v>110400</v>
      </c>
      <c r="E41" s="25" t="s">
        <v>16</v>
      </c>
      <c r="F41">
        <v>2.4</v>
      </c>
      <c r="G41">
        <v>158</v>
      </c>
      <c r="H41">
        <v>148</v>
      </c>
      <c r="I41" s="62">
        <v>0</v>
      </c>
      <c r="J41" s="24">
        <v>0.27717391304347822</v>
      </c>
      <c r="K41">
        <v>33</v>
      </c>
      <c r="L41" s="62">
        <v>32</v>
      </c>
      <c r="M41">
        <v>0</v>
      </c>
      <c r="N41" s="24">
        <v>5.8876811594202903E-2</v>
      </c>
    </row>
    <row r="42" spans="1:14">
      <c r="A42" t="s">
        <v>139</v>
      </c>
      <c r="B42" s="23">
        <v>41792</v>
      </c>
      <c r="C42">
        <v>405</v>
      </c>
      <c r="D42">
        <v>194400</v>
      </c>
      <c r="E42" s="25" t="s">
        <v>16</v>
      </c>
      <c r="F42">
        <v>1.1000000000000001</v>
      </c>
      <c r="G42">
        <v>589</v>
      </c>
      <c r="H42">
        <v>390</v>
      </c>
      <c r="I42" s="62">
        <v>280</v>
      </c>
      <c r="J42" s="24">
        <v>0.64763374485596703</v>
      </c>
      <c r="K42">
        <v>683</v>
      </c>
      <c r="L42" s="62">
        <v>971</v>
      </c>
      <c r="M42">
        <v>545</v>
      </c>
      <c r="N42" s="24">
        <v>1.1311728395061729</v>
      </c>
    </row>
    <row r="43" spans="1:14">
      <c r="A43" t="s">
        <v>140</v>
      </c>
      <c r="B43" s="23">
        <v>41792</v>
      </c>
      <c r="C43">
        <v>300</v>
      </c>
      <c r="D43">
        <v>144000</v>
      </c>
      <c r="E43" s="25" t="s">
        <v>16</v>
      </c>
      <c r="F43">
        <v>1.2</v>
      </c>
      <c r="G43">
        <v>306</v>
      </c>
      <c r="H43">
        <v>253</v>
      </c>
      <c r="I43" s="62">
        <v>0</v>
      </c>
      <c r="J43" s="24">
        <v>0.38819444444444445</v>
      </c>
      <c r="K43">
        <v>36</v>
      </c>
      <c r="L43" s="62">
        <v>40</v>
      </c>
      <c r="M43">
        <v>0</v>
      </c>
      <c r="N43" s="24">
        <v>5.2777777777777771E-2</v>
      </c>
    </row>
    <row r="44" spans="1:14">
      <c r="A44" t="s">
        <v>141</v>
      </c>
      <c r="B44" s="23">
        <v>41792</v>
      </c>
      <c r="C44">
        <v>405</v>
      </c>
      <c r="D44">
        <v>194400</v>
      </c>
      <c r="E44" s="25" t="s">
        <v>16</v>
      </c>
      <c r="F44">
        <v>1.3</v>
      </c>
      <c r="G44">
        <v>1019</v>
      </c>
      <c r="H44">
        <v>957</v>
      </c>
      <c r="I44" s="62">
        <v>376</v>
      </c>
      <c r="J44" s="24">
        <v>1.2098765432098766</v>
      </c>
      <c r="K44">
        <v>32</v>
      </c>
      <c r="L44" s="62">
        <v>32</v>
      </c>
      <c r="M44">
        <v>36</v>
      </c>
      <c r="N44" s="24">
        <v>5.1440329218106998E-2</v>
      </c>
    </row>
    <row r="45" spans="1:14">
      <c r="A45" t="s">
        <v>142</v>
      </c>
      <c r="B45" s="23">
        <v>41792</v>
      </c>
      <c r="C45">
        <v>260</v>
      </c>
      <c r="D45">
        <v>124800</v>
      </c>
      <c r="E45" s="25" t="s">
        <v>16</v>
      </c>
      <c r="F45">
        <v>2.1</v>
      </c>
      <c r="G45">
        <v>160</v>
      </c>
      <c r="H45">
        <v>178</v>
      </c>
      <c r="I45" s="62">
        <v>0</v>
      </c>
      <c r="J45" s="24">
        <v>0.27083333333333337</v>
      </c>
      <c r="K45">
        <v>28</v>
      </c>
      <c r="L45" s="62">
        <v>31</v>
      </c>
      <c r="M45">
        <v>0</v>
      </c>
      <c r="N45" s="24">
        <v>4.7275641025641024E-2</v>
      </c>
    </row>
    <row r="46" spans="1:14">
      <c r="A46" t="s">
        <v>143</v>
      </c>
      <c r="B46" s="23">
        <v>41792</v>
      </c>
      <c r="C46">
        <v>225</v>
      </c>
      <c r="D46">
        <v>108000</v>
      </c>
      <c r="E46" s="25" t="s">
        <v>16</v>
      </c>
      <c r="F46">
        <v>2.2000000000000002</v>
      </c>
      <c r="G46">
        <v>514</v>
      </c>
      <c r="H46">
        <v>434</v>
      </c>
      <c r="I46" s="62">
        <v>0</v>
      </c>
      <c r="J46" s="24">
        <v>0.87777777777777788</v>
      </c>
      <c r="K46">
        <v>16</v>
      </c>
      <c r="L46" s="62">
        <v>16</v>
      </c>
      <c r="M46">
        <v>0</v>
      </c>
      <c r="N46" s="24">
        <v>2.9629629629629631E-2</v>
      </c>
    </row>
    <row r="47" spans="1:14">
      <c r="A47" t="s">
        <v>144</v>
      </c>
      <c r="B47" s="23">
        <v>41792</v>
      </c>
      <c r="C47">
        <v>230</v>
      </c>
      <c r="D47">
        <v>110400</v>
      </c>
      <c r="E47" s="25" t="s">
        <v>16</v>
      </c>
      <c r="F47">
        <v>2.2999999999999998</v>
      </c>
      <c r="G47">
        <v>0</v>
      </c>
      <c r="H47">
        <v>0</v>
      </c>
      <c r="I47" s="62">
        <v>0</v>
      </c>
      <c r="J47" s="24">
        <v>0</v>
      </c>
      <c r="K47">
        <v>24</v>
      </c>
      <c r="L47" s="62">
        <v>24</v>
      </c>
      <c r="M47">
        <v>0</v>
      </c>
      <c r="N47" s="24">
        <v>4.3478260869565216E-2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P48"/>
  <sheetViews>
    <sheetView topLeftCell="A10" workbookViewId="0">
      <selection activeCell="F32" sqref="F32"/>
    </sheetView>
  </sheetViews>
  <sheetFormatPr defaultRowHeight="15"/>
  <cols>
    <col min="5" max="5" width="9.140625" style="25"/>
    <col min="7" max="7" width="12.5703125" bestFit="1" customWidth="1"/>
    <col min="8" max="8" width="12.42578125" bestFit="1" customWidth="1"/>
    <col min="9" max="9" width="12.42578125" style="24" bestFit="1" customWidth="1"/>
    <col min="10" max="10" width="15.28515625" style="24" bestFit="1" customWidth="1"/>
    <col min="12" max="12" width="9.140625" style="24"/>
    <col min="15" max="15" width="9.140625" style="24"/>
    <col min="16" max="16" width="12" style="24" bestFit="1" customWidth="1"/>
  </cols>
  <sheetData>
    <row r="2" spans="1:16">
      <c r="A2">
        <v>1</v>
      </c>
      <c r="B2">
        <v>2</v>
      </c>
      <c r="C2">
        <v>3</v>
      </c>
      <c r="D2">
        <v>4</v>
      </c>
      <c r="E2" s="25">
        <v>5</v>
      </c>
      <c r="F2">
        <v>6</v>
      </c>
      <c r="G2">
        <v>7</v>
      </c>
      <c r="H2">
        <v>8</v>
      </c>
      <c r="I2" s="24">
        <v>9</v>
      </c>
      <c r="J2" s="24">
        <v>10</v>
      </c>
      <c r="K2" s="58"/>
      <c r="L2" s="58"/>
      <c r="N2" s="58"/>
      <c r="O2" s="58"/>
      <c r="P2" s="30"/>
    </row>
    <row r="3" spans="1:16">
      <c r="G3" s="58" t="s">
        <v>68</v>
      </c>
      <c r="H3" s="58" t="s">
        <v>69</v>
      </c>
      <c r="I3" s="58" t="s">
        <v>70</v>
      </c>
      <c r="J3" s="59" t="s">
        <v>96</v>
      </c>
    </row>
    <row r="4" spans="1:16" s="34" customFormat="1" ht="16.5" thickBot="1">
      <c r="A4" s="20" t="s">
        <v>40</v>
      </c>
      <c r="B4" s="20" t="s">
        <v>54</v>
      </c>
      <c r="C4" s="20" t="s">
        <v>13</v>
      </c>
      <c r="D4" s="20" t="s">
        <v>14</v>
      </c>
      <c r="E4" s="31" t="s">
        <v>15</v>
      </c>
      <c r="F4" s="32" t="s">
        <v>0</v>
      </c>
      <c r="G4" s="19" t="s">
        <v>66</v>
      </c>
      <c r="H4" s="19" t="s">
        <v>66</v>
      </c>
      <c r="I4" s="19" t="s">
        <v>66</v>
      </c>
      <c r="J4" s="33" t="s">
        <v>67</v>
      </c>
      <c r="K4" s="19"/>
      <c r="L4" s="33"/>
      <c r="M4" s="19"/>
      <c r="N4" s="19"/>
      <c r="O4" s="33"/>
      <c r="P4" s="33"/>
    </row>
    <row r="5" spans="1:16">
      <c r="A5" t="s">
        <v>102</v>
      </c>
      <c r="B5" s="23">
        <v>41761</v>
      </c>
      <c r="C5">
        <v>405</v>
      </c>
      <c r="D5">
        <v>194400</v>
      </c>
      <c r="E5" s="25" t="s">
        <v>24</v>
      </c>
      <c r="F5">
        <v>1.1000000000000001</v>
      </c>
      <c r="G5">
        <v>364</v>
      </c>
      <c r="H5">
        <v>153</v>
      </c>
      <c r="I5" s="24">
        <v>137</v>
      </c>
      <c r="J5" s="24">
        <v>0.33641975308641975</v>
      </c>
    </row>
    <row r="6" spans="1:16">
      <c r="A6" t="s">
        <v>103</v>
      </c>
      <c r="B6" s="23">
        <v>41761</v>
      </c>
      <c r="C6">
        <v>300</v>
      </c>
      <c r="D6">
        <v>144000</v>
      </c>
      <c r="E6" s="25" t="s">
        <v>24</v>
      </c>
      <c r="F6">
        <v>1.2</v>
      </c>
      <c r="G6">
        <v>379</v>
      </c>
      <c r="H6">
        <v>475</v>
      </c>
      <c r="I6" s="24">
        <v>0</v>
      </c>
      <c r="J6" s="24">
        <v>0.59305555555555556</v>
      </c>
    </row>
    <row r="7" spans="1:16">
      <c r="A7" t="s">
        <v>104</v>
      </c>
      <c r="B7" s="23">
        <v>41761</v>
      </c>
      <c r="C7">
        <v>405</v>
      </c>
      <c r="D7">
        <v>194400</v>
      </c>
      <c r="E7" s="25" t="s">
        <v>24</v>
      </c>
      <c r="F7">
        <v>1.3</v>
      </c>
      <c r="G7">
        <v>1036</v>
      </c>
      <c r="H7">
        <v>1151</v>
      </c>
      <c r="I7" s="24">
        <v>1596</v>
      </c>
      <c r="J7" s="24">
        <v>1.9459876543209877</v>
      </c>
    </row>
    <row r="8" spans="1:16">
      <c r="A8" t="s">
        <v>105</v>
      </c>
      <c r="B8" s="23">
        <v>41761</v>
      </c>
      <c r="C8">
        <v>260</v>
      </c>
      <c r="D8">
        <v>124800</v>
      </c>
      <c r="E8" s="25" t="s">
        <v>24</v>
      </c>
      <c r="F8">
        <v>2.1</v>
      </c>
      <c r="G8">
        <v>0</v>
      </c>
      <c r="H8">
        <v>593</v>
      </c>
      <c r="I8" s="24">
        <v>870</v>
      </c>
      <c r="J8" s="24">
        <v>1.172275641025641</v>
      </c>
    </row>
    <row r="9" spans="1:16">
      <c r="A9" t="s">
        <v>106</v>
      </c>
      <c r="B9" s="23">
        <v>41761</v>
      </c>
      <c r="C9">
        <v>225</v>
      </c>
      <c r="D9">
        <v>108000</v>
      </c>
      <c r="E9" s="25" t="s">
        <v>24</v>
      </c>
      <c r="F9">
        <v>2.2000000000000002</v>
      </c>
      <c r="G9">
        <v>1433</v>
      </c>
      <c r="H9">
        <v>1014</v>
      </c>
      <c r="I9" s="24">
        <v>0</v>
      </c>
      <c r="J9" s="24">
        <v>2.2657407407407408</v>
      </c>
    </row>
    <row r="10" spans="1:16">
      <c r="A10" t="s">
        <v>107</v>
      </c>
      <c r="B10" s="23">
        <v>41761</v>
      </c>
      <c r="C10">
        <v>230</v>
      </c>
      <c r="D10">
        <v>110400</v>
      </c>
      <c r="E10" s="25" t="s">
        <v>24</v>
      </c>
      <c r="F10">
        <v>2.2999999999999998</v>
      </c>
      <c r="G10">
        <v>493</v>
      </c>
      <c r="H10">
        <v>332</v>
      </c>
      <c r="I10" s="24">
        <v>0</v>
      </c>
      <c r="J10" s="24">
        <v>0.74728260869565222</v>
      </c>
    </row>
    <row r="11" spans="1:16">
      <c r="A11" t="s">
        <v>108</v>
      </c>
      <c r="B11" s="23">
        <v>41761</v>
      </c>
      <c r="C11">
        <v>230</v>
      </c>
      <c r="D11">
        <v>110400</v>
      </c>
      <c r="E11" s="25" t="s">
        <v>24</v>
      </c>
      <c r="F11">
        <v>2.4</v>
      </c>
      <c r="G11">
        <v>686</v>
      </c>
      <c r="H11">
        <v>834</v>
      </c>
      <c r="I11" s="24">
        <v>0</v>
      </c>
      <c r="J11" s="24">
        <v>1.3768115942028984</v>
      </c>
    </row>
    <row r="12" spans="1:16">
      <c r="A12" t="s">
        <v>110</v>
      </c>
      <c r="B12" s="23">
        <v>41761</v>
      </c>
      <c r="C12">
        <v>230</v>
      </c>
      <c r="D12">
        <v>110400</v>
      </c>
      <c r="E12" s="25" t="s">
        <v>26</v>
      </c>
      <c r="F12">
        <v>2.4</v>
      </c>
      <c r="G12">
        <v>390</v>
      </c>
      <c r="H12">
        <v>290</v>
      </c>
      <c r="I12" s="24">
        <v>0</v>
      </c>
      <c r="J12" s="24">
        <v>0.61594202898550732</v>
      </c>
    </row>
    <row r="13" spans="1:16">
      <c r="A13" t="s">
        <v>111</v>
      </c>
      <c r="B13" s="23">
        <v>41761</v>
      </c>
      <c r="C13">
        <v>300</v>
      </c>
      <c r="D13">
        <v>144000</v>
      </c>
      <c r="E13" s="25" t="s">
        <v>16</v>
      </c>
      <c r="F13">
        <v>1.2</v>
      </c>
      <c r="G13">
        <v>108</v>
      </c>
      <c r="H13">
        <v>148</v>
      </c>
      <c r="I13" s="24">
        <v>0</v>
      </c>
      <c r="J13" s="24">
        <v>0.17777777777777778</v>
      </c>
    </row>
    <row r="14" spans="1:16">
      <c r="A14" t="s">
        <v>112</v>
      </c>
      <c r="B14" s="23">
        <v>41761</v>
      </c>
      <c r="C14">
        <v>230</v>
      </c>
      <c r="D14">
        <v>110400</v>
      </c>
      <c r="E14" s="25" t="s">
        <v>16</v>
      </c>
      <c r="F14">
        <v>2.4</v>
      </c>
      <c r="G14">
        <v>483</v>
      </c>
      <c r="H14">
        <v>446</v>
      </c>
      <c r="I14" s="24">
        <v>0</v>
      </c>
      <c r="J14" s="24">
        <v>0.84148550724637683</v>
      </c>
    </row>
    <row r="15" spans="1:16">
      <c r="A15" t="s">
        <v>113</v>
      </c>
      <c r="B15" s="23">
        <v>41761</v>
      </c>
      <c r="C15">
        <v>405</v>
      </c>
      <c r="D15">
        <v>194400</v>
      </c>
      <c r="E15" s="25" t="s">
        <v>16</v>
      </c>
      <c r="F15">
        <v>1.1000000000000001</v>
      </c>
      <c r="G15">
        <v>996</v>
      </c>
      <c r="H15">
        <v>520</v>
      </c>
      <c r="I15" s="24">
        <v>258</v>
      </c>
      <c r="J15" s="24">
        <v>0.91255144032921809</v>
      </c>
    </row>
    <row r="16" spans="1:16">
      <c r="A16" t="s">
        <v>114</v>
      </c>
      <c r="B16" s="23">
        <v>41761</v>
      </c>
      <c r="C16">
        <v>405</v>
      </c>
      <c r="D16">
        <v>194400</v>
      </c>
      <c r="E16" s="25" t="s">
        <v>16</v>
      </c>
      <c r="F16">
        <v>1.3</v>
      </c>
      <c r="G16">
        <v>1001</v>
      </c>
      <c r="H16">
        <v>1126</v>
      </c>
      <c r="I16" s="24">
        <v>765</v>
      </c>
      <c r="J16" s="24">
        <v>1.4876543209876545</v>
      </c>
    </row>
    <row r="17" spans="1:10">
      <c r="A17" t="s">
        <v>115</v>
      </c>
      <c r="B17" s="23">
        <v>41761</v>
      </c>
      <c r="C17">
        <v>260</v>
      </c>
      <c r="D17">
        <v>124800</v>
      </c>
      <c r="E17" s="25" t="s">
        <v>16</v>
      </c>
      <c r="F17">
        <v>2.1</v>
      </c>
      <c r="G17">
        <v>0</v>
      </c>
      <c r="H17">
        <v>332</v>
      </c>
      <c r="I17" s="24">
        <v>345</v>
      </c>
      <c r="J17" s="24">
        <v>0.54246794871794868</v>
      </c>
    </row>
    <row r="18" spans="1:10">
      <c r="A18" t="s">
        <v>116</v>
      </c>
      <c r="B18" s="23">
        <v>41761</v>
      </c>
      <c r="C18">
        <v>230</v>
      </c>
      <c r="D18">
        <v>110400</v>
      </c>
      <c r="E18" s="25" t="s">
        <v>16</v>
      </c>
      <c r="F18">
        <v>2.2999999999999998</v>
      </c>
      <c r="G18">
        <v>1769</v>
      </c>
      <c r="H18">
        <v>1380</v>
      </c>
      <c r="I18" s="24">
        <v>0</v>
      </c>
      <c r="J18" s="24">
        <v>2.8523550724637681</v>
      </c>
    </row>
    <row r="19" spans="1:10">
      <c r="A19" t="s">
        <v>117</v>
      </c>
      <c r="B19" s="23">
        <v>41761</v>
      </c>
      <c r="C19">
        <v>225</v>
      </c>
      <c r="D19">
        <v>108000</v>
      </c>
      <c r="E19" s="25" t="s">
        <v>16</v>
      </c>
      <c r="F19">
        <v>2.2000000000000002</v>
      </c>
      <c r="G19">
        <v>95</v>
      </c>
      <c r="H19">
        <v>158</v>
      </c>
      <c r="I19" s="24">
        <v>0</v>
      </c>
      <c r="J19" s="24">
        <v>0.23425925925925928</v>
      </c>
    </row>
    <row r="20" spans="1:10">
      <c r="A20" t="s">
        <v>118</v>
      </c>
      <c r="B20" s="23">
        <v>41761</v>
      </c>
      <c r="C20">
        <v>300</v>
      </c>
      <c r="D20">
        <v>144000</v>
      </c>
      <c r="E20" s="25" t="s">
        <v>26</v>
      </c>
      <c r="F20">
        <v>1.2</v>
      </c>
      <c r="G20">
        <v>684</v>
      </c>
      <c r="H20">
        <v>913</v>
      </c>
      <c r="I20" s="24">
        <v>0</v>
      </c>
      <c r="J20" s="24">
        <v>1.1090277777777777</v>
      </c>
    </row>
    <row r="21" spans="1:10">
      <c r="A21" t="s">
        <v>119</v>
      </c>
      <c r="B21" s="23">
        <v>41761</v>
      </c>
      <c r="C21">
        <v>405</v>
      </c>
      <c r="D21">
        <v>194400</v>
      </c>
      <c r="E21" s="25" t="s">
        <v>26</v>
      </c>
      <c r="F21">
        <v>1.3</v>
      </c>
      <c r="G21">
        <v>1452</v>
      </c>
      <c r="H21">
        <v>1423</v>
      </c>
      <c r="I21" s="24">
        <v>956</v>
      </c>
      <c r="J21" s="24">
        <v>1.9706790123456792</v>
      </c>
    </row>
    <row r="22" spans="1:10">
      <c r="A22" t="s">
        <v>120</v>
      </c>
      <c r="B22" s="23">
        <v>41761</v>
      </c>
      <c r="C22">
        <v>260</v>
      </c>
      <c r="D22">
        <v>124800</v>
      </c>
      <c r="E22" s="25" t="s">
        <v>26</v>
      </c>
      <c r="F22">
        <v>2.1</v>
      </c>
      <c r="G22">
        <v>0</v>
      </c>
      <c r="H22">
        <v>496</v>
      </c>
      <c r="I22" s="24">
        <v>620</v>
      </c>
      <c r="J22" s="24">
        <v>0.89423076923076916</v>
      </c>
    </row>
    <row r="23" spans="1:10">
      <c r="A23" t="s">
        <v>121</v>
      </c>
      <c r="B23" s="23">
        <v>41761</v>
      </c>
      <c r="C23">
        <v>225</v>
      </c>
      <c r="D23">
        <v>108000</v>
      </c>
      <c r="E23" s="25" t="s">
        <v>26</v>
      </c>
      <c r="F23">
        <v>2.2000000000000002</v>
      </c>
      <c r="G23">
        <v>1756</v>
      </c>
      <c r="H23">
        <v>1036</v>
      </c>
      <c r="I23" s="24">
        <v>0</v>
      </c>
      <c r="J23" s="24">
        <v>2.585185185185185</v>
      </c>
    </row>
    <row r="24" spans="1:10">
      <c r="A24" t="s">
        <v>122</v>
      </c>
      <c r="B24" s="23">
        <v>41761</v>
      </c>
      <c r="C24">
        <v>230</v>
      </c>
      <c r="D24">
        <v>110400</v>
      </c>
      <c r="E24" s="25" t="s">
        <v>26</v>
      </c>
      <c r="F24">
        <v>2.2999999999999998</v>
      </c>
      <c r="G24">
        <v>5013</v>
      </c>
      <c r="H24">
        <v>3416</v>
      </c>
      <c r="I24" s="24">
        <v>0</v>
      </c>
      <c r="J24" s="24">
        <v>7.6349637681159415</v>
      </c>
    </row>
    <row r="25" spans="1:10">
      <c r="A25" t="s">
        <v>110</v>
      </c>
      <c r="B25" s="23">
        <v>41761</v>
      </c>
      <c r="C25">
        <v>230</v>
      </c>
      <c r="D25">
        <v>110400</v>
      </c>
      <c r="E25" s="25" t="s">
        <v>26</v>
      </c>
      <c r="F25">
        <v>2.4</v>
      </c>
      <c r="G25">
        <v>296</v>
      </c>
      <c r="H25">
        <v>216</v>
      </c>
      <c r="I25" s="24">
        <v>0</v>
      </c>
      <c r="J25" s="24">
        <v>0.46376811594202899</v>
      </c>
    </row>
    <row r="26" spans="1:10">
      <c r="A26" t="s">
        <v>108</v>
      </c>
      <c r="B26" s="23">
        <v>41761</v>
      </c>
      <c r="C26">
        <v>405</v>
      </c>
      <c r="D26">
        <v>194400</v>
      </c>
      <c r="E26" s="25" t="s">
        <v>26</v>
      </c>
      <c r="F26">
        <v>2.4</v>
      </c>
      <c r="G26">
        <v>364</v>
      </c>
      <c r="H26">
        <v>153</v>
      </c>
      <c r="I26" s="24">
        <v>137</v>
      </c>
      <c r="J26" s="24">
        <v>0.33641975308641975</v>
      </c>
    </row>
    <row r="27" spans="1:10">
      <c r="A27" t="s">
        <v>109</v>
      </c>
      <c r="B27" s="23">
        <v>41761</v>
      </c>
      <c r="C27">
        <v>405</v>
      </c>
      <c r="D27">
        <v>194400</v>
      </c>
      <c r="E27" s="25" t="s">
        <v>26</v>
      </c>
      <c r="F27">
        <v>2.4</v>
      </c>
      <c r="G27">
        <v>364</v>
      </c>
      <c r="H27">
        <v>153</v>
      </c>
      <c r="I27" s="24">
        <v>137</v>
      </c>
      <c r="J27" s="24">
        <v>0.33641975308641975</v>
      </c>
    </row>
    <row r="28" spans="1:10">
      <c r="A28" t="s">
        <v>124</v>
      </c>
      <c r="B28" s="23">
        <v>41792</v>
      </c>
      <c r="C28">
        <v>300</v>
      </c>
      <c r="D28">
        <v>144000</v>
      </c>
      <c r="E28" s="25" t="s">
        <v>25</v>
      </c>
      <c r="F28">
        <v>1.2</v>
      </c>
      <c r="G28">
        <v>238</v>
      </c>
      <c r="H28">
        <v>202</v>
      </c>
      <c r="I28" s="24">
        <v>0</v>
      </c>
      <c r="J28" s="24">
        <v>0.30555555555555558</v>
      </c>
    </row>
    <row r="29" spans="1:10">
      <c r="A29" t="s">
        <v>125</v>
      </c>
      <c r="B29" s="23">
        <v>41792</v>
      </c>
      <c r="C29">
        <v>230</v>
      </c>
      <c r="D29">
        <v>110400</v>
      </c>
      <c r="E29" s="25" t="s">
        <v>25</v>
      </c>
      <c r="F29">
        <v>2.4</v>
      </c>
      <c r="G29">
        <v>688</v>
      </c>
      <c r="H29">
        <v>623</v>
      </c>
      <c r="I29" s="24">
        <v>0</v>
      </c>
      <c r="J29" s="24">
        <v>1.1875</v>
      </c>
    </row>
    <row r="30" spans="1:10">
      <c r="A30" t="s">
        <v>126</v>
      </c>
      <c r="B30" s="23">
        <v>41792</v>
      </c>
      <c r="C30">
        <v>405</v>
      </c>
      <c r="D30">
        <v>194400</v>
      </c>
      <c r="E30" s="25" t="s">
        <v>25</v>
      </c>
      <c r="F30">
        <v>1.3</v>
      </c>
      <c r="G30">
        <v>2246</v>
      </c>
      <c r="H30">
        <v>2175</v>
      </c>
      <c r="I30" s="24">
        <v>1046</v>
      </c>
      <c r="J30" s="24">
        <v>2.8122427983539096</v>
      </c>
    </row>
    <row r="31" spans="1:10">
      <c r="A31" t="s">
        <v>127</v>
      </c>
      <c r="B31" s="23">
        <v>41792</v>
      </c>
      <c r="C31">
        <v>225</v>
      </c>
      <c r="D31">
        <v>108000</v>
      </c>
      <c r="E31" s="25" t="s">
        <v>25</v>
      </c>
      <c r="F31">
        <v>2.2000000000000002</v>
      </c>
      <c r="G31">
        <v>712</v>
      </c>
      <c r="H31">
        <v>539</v>
      </c>
      <c r="I31" s="24">
        <v>0</v>
      </c>
      <c r="J31" s="24">
        <v>1.1583333333333332</v>
      </c>
    </row>
    <row r="32" spans="1:10">
      <c r="A32" t="s">
        <v>128</v>
      </c>
      <c r="B32" s="23">
        <v>41792</v>
      </c>
      <c r="C32">
        <v>405</v>
      </c>
      <c r="D32">
        <v>194400</v>
      </c>
      <c r="E32" s="25" t="s">
        <v>25</v>
      </c>
      <c r="F32">
        <v>1.1000000000000001</v>
      </c>
      <c r="G32">
        <v>1883</v>
      </c>
      <c r="H32">
        <v>1162</v>
      </c>
      <c r="I32" s="24">
        <v>578</v>
      </c>
      <c r="J32" s="24">
        <v>1.8636831275720165</v>
      </c>
    </row>
    <row r="33" spans="1:10">
      <c r="A33" t="s">
        <v>129</v>
      </c>
      <c r="B33" s="23">
        <v>41792</v>
      </c>
      <c r="C33">
        <v>230</v>
      </c>
      <c r="D33">
        <v>110400</v>
      </c>
      <c r="E33" s="25" t="s">
        <v>25</v>
      </c>
      <c r="F33">
        <v>2.2999999999999998</v>
      </c>
      <c r="G33">
        <v>640</v>
      </c>
      <c r="H33">
        <v>450</v>
      </c>
      <c r="I33" s="24">
        <v>0</v>
      </c>
      <c r="J33" s="24">
        <v>0.9873188405797102</v>
      </c>
    </row>
    <row r="34" spans="1:10">
      <c r="A34" t="s">
        <v>130</v>
      </c>
      <c r="B34" s="23">
        <v>41792</v>
      </c>
      <c r="C34">
        <v>260</v>
      </c>
      <c r="D34">
        <v>124800</v>
      </c>
      <c r="E34" s="25" t="s">
        <v>25</v>
      </c>
      <c r="F34">
        <v>2.1</v>
      </c>
      <c r="G34">
        <v>164</v>
      </c>
      <c r="H34">
        <v>202</v>
      </c>
      <c r="I34" s="24">
        <v>0</v>
      </c>
      <c r="J34" s="24">
        <v>0.29326923076923078</v>
      </c>
    </row>
    <row r="35" spans="1:10">
      <c r="A35" t="s">
        <v>131</v>
      </c>
      <c r="B35" s="23">
        <v>41792</v>
      </c>
      <c r="C35">
        <v>405</v>
      </c>
      <c r="D35">
        <v>194400</v>
      </c>
      <c r="E35" s="25" t="s">
        <v>26</v>
      </c>
      <c r="F35">
        <v>1.1000000000000001</v>
      </c>
      <c r="G35">
        <v>891</v>
      </c>
      <c r="H35">
        <v>601</v>
      </c>
      <c r="I35" s="24">
        <v>226</v>
      </c>
      <c r="J35" s="24">
        <v>0.88374485596707819</v>
      </c>
    </row>
    <row r="36" spans="1:10">
      <c r="A36" t="s">
        <v>132</v>
      </c>
      <c r="B36" s="23">
        <v>41792</v>
      </c>
      <c r="C36">
        <v>300</v>
      </c>
      <c r="D36">
        <v>144000</v>
      </c>
      <c r="E36" s="25" t="s">
        <v>26</v>
      </c>
      <c r="F36">
        <v>1.2</v>
      </c>
      <c r="G36">
        <v>435</v>
      </c>
      <c r="H36">
        <v>354</v>
      </c>
      <c r="I36" s="24">
        <v>0</v>
      </c>
      <c r="J36" s="24">
        <v>0.54791666666666672</v>
      </c>
    </row>
    <row r="37" spans="1:10">
      <c r="A37" t="s">
        <v>133</v>
      </c>
      <c r="B37" s="23">
        <v>41792</v>
      </c>
      <c r="C37">
        <v>405</v>
      </c>
      <c r="D37">
        <v>194400</v>
      </c>
      <c r="E37" s="25" t="s">
        <v>26</v>
      </c>
      <c r="F37">
        <v>1.3</v>
      </c>
      <c r="G37">
        <v>2300</v>
      </c>
      <c r="H37">
        <v>2018</v>
      </c>
      <c r="I37" s="24">
        <v>999</v>
      </c>
      <c r="J37" s="24">
        <v>2.7350823045267489</v>
      </c>
    </row>
    <row r="38" spans="1:10">
      <c r="A38" t="s">
        <v>134</v>
      </c>
      <c r="B38" s="23">
        <v>41792</v>
      </c>
      <c r="C38">
        <v>260</v>
      </c>
      <c r="D38">
        <v>124800</v>
      </c>
      <c r="E38" s="25" t="s">
        <v>26</v>
      </c>
      <c r="F38">
        <v>2.1</v>
      </c>
      <c r="G38">
        <v>0</v>
      </c>
      <c r="H38">
        <v>110</v>
      </c>
      <c r="I38" s="24">
        <v>100</v>
      </c>
      <c r="J38" s="24">
        <v>0.16826923076923078</v>
      </c>
    </row>
    <row r="39" spans="1:10">
      <c r="A39" t="s">
        <v>135</v>
      </c>
      <c r="B39" s="23">
        <v>41792</v>
      </c>
      <c r="C39">
        <v>225</v>
      </c>
      <c r="D39">
        <v>108000</v>
      </c>
      <c r="E39" s="25" t="s">
        <v>26</v>
      </c>
      <c r="F39">
        <v>2.2000000000000002</v>
      </c>
      <c r="G39">
        <v>1813</v>
      </c>
      <c r="H39">
        <v>1110</v>
      </c>
      <c r="I39" s="24">
        <v>0</v>
      </c>
      <c r="J39" s="24">
        <v>2.7064814814814815</v>
      </c>
    </row>
    <row r="40" spans="1:10">
      <c r="A40" t="s">
        <v>136</v>
      </c>
      <c r="B40" s="23">
        <v>41792</v>
      </c>
      <c r="C40">
        <v>230</v>
      </c>
      <c r="D40">
        <v>110400</v>
      </c>
      <c r="E40" s="25" t="s">
        <v>26</v>
      </c>
      <c r="F40">
        <v>2.2999999999999998</v>
      </c>
      <c r="G40">
        <v>403</v>
      </c>
      <c r="H40">
        <v>357</v>
      </c>
      <c r="I40" s="24">
        <v>0</v>
      </c>
      <c r="J40" s="24">
        <v>0.68840579710144922</v>
      </c>
    </row>
    <row r="41" spans="1:10">
      <c r="A41" t="s">
        <v>137</v>
      </c>
      <c r="B41" s="23">
        <v>41792</v>
      </c>
      <c r="C41">
        <v>230</v>
      </c>
      <c r="D41">
        <v>110400</v>
      </c>
      <c r="E41" s="25" t="s">
        <v>26</v>
      </c>
      <c r="F41">
        <v>2.4</v>
      </c>
      <c r="G41">
        <v>840</v>
      </c>
      <c r="H41">
        <v>782</v>
      </c>
      <c r="I41" s="24">
        <v>0</v>
      </c>
      <c r="J41" s="24">
        <v>1.4692028985507246</v>
      </c>
    </row>
    <row r="42" spans="1:10">
      <c r="A42" t="s">
        <v>138</v>
      </c>
      <c r="B42" s="23">
        <v>41792</v>
      </c>
      <c r="C42">
        <v>230</v>
      </c>
      <c r="D42">
        <v>110400</v>
      </c>
      <c r="E42" s="25" t="s">
        <v>16</v>
      </c>
      <c r="F42">
        <v>2.4</v>
      </c>
      <c r="G42">
        <v>773</v>
      </c>
      <c r="H42">
        <v>675</v>
      </c>
      <c r="I42" s="24">
        <v>0</v>
      </c>
      <c r="J42" s="24">
        <v>1.3115942028985508</v>
      </c>
    </row>
    <row r="43" spans="1:10">
      <c r="A43" t="s">
        <v>139</v>
      </c>
      <c r="B43" s="23">
        <v>41792</v>
      </c>
      <c r="C43">
        <v>405</v>
      </c>
      <c r="D43">
        <v>194400</v>
      </c>
      <c r="E43" s="25" t="s">
        <v>16</v>
      </c>
      <c r="F43">
        <v>1.1000000000000001</v>
      </c>
      <c r="G43">
        <v>32</v>
      </c>
      <c r="H43">
        <v>32</v>
      </c>
      <c r="I43" s="24">
        <v>32</v>
      </c>
      <c r="J43" s="24">
        <v>4.938271604938272E-2</v>
      </c>
    </row>
    <row r="44" spans="1:10">
      <c r="A44" t="s">
        <v>140</v>
      </c>
      <c r="B44" s="23">
        <v>41792</v>
      </c>
      <c r="C44">
        <v>300</v>
      </c>
      <c r="D44">
        <v>144000</v>
      </c>
      <c r="E44" s="25" t="s">
        <v>16</v>
      </c>
      <c r="F44">
        <v>1.2</v>
      </c>
      <c r="G44">
        <v>390</v>
      </c>
      <c r="H44">
        <v>240</v>
      </c>
      <c r="I44" s="24">
        <v>0</v>
      </c>
      <c r="J44" s="24">
        <v>0.43750000000000006</v>
      </c>
    </row>
    <row r="45" spans="1:10">
      <c r="A45" t="s">
        <v>141</v>
      </c>
      <c r="B45" s="23">
        <v>41792</v>
      </c>
      <c r="C45">
        <v>405</v>
      </c>
      <c r="D45">
        <v>194400</v>
      </c>
      <c r="E45" s="25" t="s">
        <v>16</v>
      </c>
      <c r="F45">
        <v>1.3</v>
      </c>
      <c r="G45">
        <v>2460</v>
      </c>
      <c r="H45">
        <v>1983</v>
      </c>
      <c r="I45" s="24">
        <v>1155</v>
      </c>
      <c r="J45" s="24">
        <v>2.8796296296296298</v>
      </c>
    </row>
    <row r="46" spans="1:10">
      <c r="A46" t="s">
        <v>142</v>
      </c>
      <c r="B46" s="23">
        <v>41792</v>
      </c>
      <c r="C46">
        <v>260</v>
      </c>
      <c r="D46">
        <v>124800</v>
      </c>
      <c r="E46" s="25" t="s">
        <v>16</v>
      </c>
      <c r="F46">
        <v>2.1</v>
      </c>
      <c r="G46">
        <v>1087</v>
      </c>
      <c r="H46">
        <v>825</v>
      </c>
      <c r="I46" s="24">
        <v>0</v>
      </c>
      <c r="J46" s="24">
        <v>1.5320512820512822</v>
      </c>
    </row>
    <row r="47" spans="1:10">
      <c r="A47" t="s">
        <v>143</v>
      </c>
      <c r="B47" s="23">
        <v>41792</v>
      </c>
      <c r="C47">
        <v>225</v>
      </c>
      <c r="D47">
        <v>108000</v>
      </c>
      <c r="E47" s="25" t="s">
        <v>16</v>
      </c>
      <c r="F47">
        <v>2.2000000000000002</v>
      </c>
      <c r="G47">
        <v>1163</v>
      </c>
      <c r="H47">
        <v>478</v>
      </c>
      <c r="I47" s="24">
        <v>0</v>
      </c>
      <c r="J47" s="24">
        <v>1.5194444444444444</v>
      </c>
    </row>
    <row r="48" spans="1:10">
      <c r="A48" t="s">
        <v>144</v>
      </c>
      <c r="B48" s="23">
        <v>41792</v>
      </c>
      <c r="C48">
        <v>230</v>
      </c>
      <c r="D48">
        <v>110400</v>
      </c>
      <c r="E48" s="25" t="s">
        <v>16</v>
      </c>
      <c r="F48">
        <v>2.2999999999999998</v>
      </c>
      <c r="G48">
        <v>1221</v>
      </c>
      <c r="H48">
        <v>1368</v>
      </c>
      <c r="I48" s="24">
        <v>0</v>
      </c>
      <c r="J48" s="24">
        <v>2.3451086956521738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2:X46"/>
  <sheetViews>
    <sheetView topLeftCell="C1" workbookViewId="0">
      <pane ySplit="3" topLeftCell="A4" activePane="bottomLeft" state="frozen"/>
      <selection pane="bottomLeft" activeCell="W31" sqref="W31"/>
    </sheetView>
  </sheetViews>
  <sheetFormatPr defaultRowHeight="15"/>
  <cols>
    <col min="5" max="5" width="9.140625" style="25"/>
    <col min="7" max="7" width="9.7109375" bestFit="1" customWidth="1"/>
    <col min="8" max="8" width="9.42578125" bestFit="1" customWidth="1"/>
    <col min="10" max="10" width="9.140625" style="24"/>
    <col min="12" max="12" width="10.42578125" style="24" bestFit="1" customWidth="1"/>
    <col min="14" max="14" width="9.140625" style="24"/>
    <col min="16" max="16" width="10.28515625" style="24" bestFit="1" customWidth="1"/>
    <col min="17" max="17" width="11.42578125" bestFit="1" customWidth="1"/>
    <col min="18" max="18" width="9.140625" style="24"/>
    <col min="20" max="20" width="9.140625" style="24"/>
    <col min="22" max="22" width="9.140625" style="24"/>
    <col min="24" max="24" width="11.7109375" style="24" bestFit="1" customWidth="1"/>
  </cols>
  <sheetData>
    <row r="2" spans="1:24">
      <c r="A2">
        <v>1</v>
      </c>
      <c r="B2">
        <v>2</v>
      </c>
      <c r="C2">
        <v>3</v>
      </c>
      <c r="D2">
        <v>4</v>
      </c>
      <c r="E2" s="25">
        <v>5</v>
      </c>
      <c r="F2">
        <v>6</v>
      </c>
      <c r="G2">
        <v>7</v>
      </c>
      <c r="H2">
        <v>8</v>
      </c>
      <c r="I2">
        <v>9</v>
      </c>
      <c r="J2" s="52">
        <v>10</v>
      </c>
      <c r="K2">
        <v>11</v>
      </c>
      <c r="L2" s="52">
        <v>12</v>
      </c>
      <c r="M2">
        <v>13</v>
      </c>
      <c r="N2" s="24">
        <v>14</v>
      </c>
      <c r="O2">
        <v>15</v>
      </c>
      <c r="P2" s="52">
        <v>16</v>
      </c>
      <c r="Q2">
        <v>17</v>
      </c>
      <c r="R2" s="52">
        <v>18</v>
      </c>
      <c r="S2">
        <v>19</v>
      </c>
      <c r="T2" s="52">
        <v>20</v>
      </c>
      <c r="U2">
        <v>21</v>
      </c>
      <c r="V2" s="52">
        <v>22</v>
      </c>
      <c r="W2">
        <v>23</v>
      </c>
      <c r="X2" s="24">
        <v>24</v>
      </c>
    </row>
    <row r="3" spans="1:24" s="34" customFormat="1" ht="16.5" thickBot="1">
      <c r="A3" s="20" t="s">
        <v>40</v>
      </c>
      <c r="B3" s="20" t="s">
        <v>54</v>
      </c>
      <c r="C3" s="20" t="s">
        <v>13</v>
      </c>
      <c r="D3" s="20" t="s">
        <v>14</v>
      </c>
      <c r="E3" s="31" t="s">
        <v>15</v>
      </c>
      <c r="F3" s="35" t="s">
        <v>0</v>
      </c>
      <c r="G3" s="36" t="s">
        <v>72</v>
      </c>
      <c r="H3" s="36" t="s">
        <v>73</v>
      </c>
      <c r="I3" s="37" t="s">
        <v>78</v>
      </c>
      <c r="J3" s="41" t="s">
        <v>53</v>
      </c>
      <c r="K3" s="36" t="s">
        <v>75</v>
      </c>
      <c r="L3" s="40" t="s">
        <v>76</v>
      </c>
      <c r="M3" s="34" t="s">
        <v>51</v>
      </c>
      <c r="N3" s="38" t="s">
        <v>74</v>
      </c>
      <c r="O3" s="34" t="s">
        <v>30</v>
      </c>
      <c r="P3" s="38" t="s">
        <v>79</v>
      </c>
      <c r="Q3" s="34" t="s">
        <v>80</v>
      </c>
      <c r="R3" s="39" t="s">
        <v>81</v>
      </c>
      <c r="S3" s="34" t="s">
        <v>50</v>
      </c>
      <c r="T3" s="38" t="s">
        <v>63</v>
      </c>
      <c r="U3" s="34" t="s">
        <v>82</v>
      </c>
      <c r="V3" s="38" t="s">
        <v>83</v>
      </c>
      <c r="W3" s="34" t="s">
        <v>164</v>
      </c>
      <c r="X3" s="38" t="s">
        <v>165</v>
      </c>
    </row>
    <row r="4" spans="1:24">
      <c r="A4" t="s">
        <v>102</v>
      </c>
      <c r="B4" s="23">
        <v>41761</v>
      </c>
      <c r="C4">
        <v>405</v>
      </c>
      <c r="D4">
        <v>194400</v>
      </c>
      <c r="E4" s="25" t="s">
        <v>24</v>
      </c>
      <c r="F4">
        <v>1.1000000000000001</v>
      </c>
      <c r="G4">
        <v>0</v>
      </c>
      <c r="H4">
        <v>0</v>
      </c>
      <c r="K4">
        <v>93000</v>
      </c>
      <c r="L4" s="24">
        <v>47.839506172839506</v>
      </c>
      <c r="M4">
        <v>0</v>
      </c>
      <c r="O4">
        <v>5712</v>
      </c>
      <c r="P4" s="24">
        <v>2.9382716049382718</v>
      </c>
      <c r="Q4">
        <v>178100</v>
      </c>
      <c r="R4" s="24">
        <v>91.615226337448561</v>
      </c>
      <c r="S4">
        <v>176640</v>
      </c>
      <c r="T4" s="24">
        <v>90.864197530864203</v>
      </c>
      <c r="U4">
        <v>2653</v>
      </c>
      <c r="V4" s="24">
        <v>1.3647119341563785</v>
      </c>
      <c r="W4">
        <v>0</v>
      </c>
      <c r="X4" s="24">
        <v>0</v>
      </c>
    </row>
    <row r="5" spans="1:24">
      <c r="A5" t="s">
        <v>103</v>
      </c>
      <c r="B5" s="23">
        <v>41761</v>
      </c>
      <c r="C5">
        <v>300</v>
      </c>
      <c r="D5">
        <v>144000</v>
      </c>
      <c r="E5" s="25" t="s">
        <v>24</v>
      </c>
      <c r="F5">
        <v>1.2</v>
      </c>
      <c r="G5">
        <v>0</v>
      </c>
      <c r="H5">
        <v>0</v>
      </c>
      <c r="K5">
        <v>140000</v>
      </c>
      <c r="L5" s="24">
        <v>97.222222222222214</v>
      </c>
      <c r="M5">
        <v>0</v>
      </c>
      <c r="O5">
        <v>360</v>
      </c>
      <c r="P5" s="24">
        <v>0.25</v>
      </c>
      <c r="Q5">
        <v>139000</v>
      </c>
      <c r="R5" s="24">
        <v>96.53</v>
      </c>
      <c r="S5">
        <v>139840</v>
      </c>
      <c r="T5" s="24">
        <v>97.111111111111114</v>
      </c>
      <c r="U5">
        <v>1924</v>
      </c>
      <c r="V5" s="24">
        <v>1.3361111111111112</v>
      </c>
    </row>
    <row r="6" spans="1:24">
      <c r="A6" t="s">
        <v>104</v>
      </c>
      <c r="B6" s="23">
        <v>41761</v>
      </c>
      <c r="C6">
        <v>405</v>
      </c>
      <c r="D6">
        <v>194400</v>
      </c>
      <c r="E6" s="25" t="s">
        <v>24</v>
      </c>
      <c r="F6">
        <v>1.3</v>
      </c>
      <c r="G6">
        <v>0</v>
      </c>
      <c r="H6">
        <v>0</v>
      </c>
      <c r="K6">
        <v>192700</v>
      </c>
      <c r="L6" s="24">
        <v>99.125514403292186</v>
      </c>
      <c r="M6">
        <v>0</v>
      </c>
      <c r="O6">
        <v>2400</v>
      </c>
      <c r="P6" s="24">
        <v>1.2345679012345678</v>
      </c>
      <c r="Q6">
        <v>180500</v>
      </c>
      <c r="R6" s="24">
        <v>92.849794238683131</v>
      </c>
      <c r="S6">
        <v>180320</v>
      </c>
      <c r="T6" s="24">
        <v>92.757201646090536</v>
      </c>
      <c r="U6">
        <v>2249</v>
      </c>
      <c r="V6" s="24">
        <v>1.1568930041152263</v>
      </c>
    </row>
    <row r="7" spans="1:24">
      <c r="A7" t="s">
        <v>105</v>
      </c>
      <c r="B7" s="23">
        <v>41761</v>
      </c>
      <c r="C7">
        <v>260</v>
      </c>
      <c r="D7">
        <v>124800</v>
      </c>
      <c r="E7" s="25" t="s">
        <v>24</v>
      </c>
      <c r="F7">
        <v>2.1</v>
      </c>
      <c r="G7">
        <v>0</v>
      </c>
      <c r="H7">
        <v>0</v>
      </c>
      <c r="K7">
        <v>119700</v>
      </c>
      <c r="L7" s="24">
        <v>95.913461538461547</v>
      </c>
      <c r="M7">
        <v>0</v>
      </c>
      <c r="O7">
        <v>2320</v>
      </c>
      <c r="P7" s="24">
        <v>1.858974358974359</v>
      </c>
      <c r="Q7">
        <v>115100</v>
      </c>
      <c r="R7" s="24">
        <v>92.227564102564102</v>
      </c>
      <c r="S7">
        <v>113696</v>
      </c>
      <c r="T7" s="24">
        <v>91.102564102564102</v>
      </c>
      <c r="U7">
        <v>2860</v>
      </c>
      <c r="V7" s="24">
        <v>2.2916666666666665</v>
      </c>
    </row>
    <row r="8" spans="1:24">
      <c r="A8" t="s">
        <v>106</v>
      </c>
      <c r="B8" s="23">
        <v>41761</v>
      </c>
      <c r="C8">
        <v>225</v>
      </c>
      <c r="D8">
        <v>108000</v>
      </c>
      <c r="E8" s="25" t="s">
        <v>24</v>
      </c>
      <c r="F8">
        <v>2.2000000000000002</v>
      </c>
      <c r="G8">
        <v>0</v>
      </c>
      <c r="H8">
        <v>0</v>
      </c>
      <c r="K8">
        <v>104300</v>
      </c>
      <c r="L8" s="24">
        <v>96.574074074074076</v>
      </c>
      <c r="M8">
        <v>0</v>
      </c>
      <c r="O8">
        <v>2336</v>
      </c>
      <c r="P8" s="24">
        <v>2.162962962962963</v>
      </c>
      <c r="Q8">
        <v>99000</v>
      </c>
      <c r="R8" s="24">
        <v>91.666666666666657</v>
      </c>
      <c r="S8">
        <v>99960</v>
      </c>
      <c r="T8" s="24">
        <v>92.555555555555557</v>
      </c>
      <c r="U8">
        <v>1574</v>
      </c>
      <c r="V8" s="24">
        <v>1.4574074074074075</v>
      </c>
    </row>
    <row r="9" spans="1:24">
      <c r="A9" t="s">
        <v>107</v>
      </c>
      <c r="B9" s="23">
        <v>41761</v>
      </c>
      <c r="C9">
        <v>230</v>
      </c>
      <c r="D9">
        <v>110400</v>
      </c>
      <c r="E9" s="25" t="s">
        <v>24</v>
      </c>
      <c r="F9">
        <v>2.2999999999999998</v>
      </c>
      <c r="G9">
        <v>0</v>
      </c>
      <c r="H9">
        <v>0</v>
      </c>
      <c r="K9">
        <v>46700</v>
      </c>
      <c r="L9" s="24">
        <v>42.300724637681157</v>
      </c>
      <c r="M9">
        <v>6888</v>
      </c>
      <c r="N9" s="24">
        <v>6.2391304347826093</v>
      </c>
      <c r="O9">
        <v>58260</v>
      </c>
      <c r="P9" s="24">
        <v>52.771739130434781</v>
      </c>
      <c r="Q9">
        <v>44400</v>
      </c>
      <c r="R9" s="24">
        <v>40.217391304347828</v>
      </c>
      <c r="S9">
        <v>44772</v>
      </c>
      <c r="T9" s="24">
        <v>40.554347826086953</v>
      </c>
      <c r="U9">
        <v>481</v>
      </c>
      <c r="V9" s="24">
        <v>0.43568840579710144</v>
      </c>
    </row>
    <row r="10" spans="1:24">
      <c r="A10" t="s">
        <v>108</v>
      </c>
      <c r="B10" s="23">
        <v>41761</v>
      </c>
      <c r="C10">
        <v>230</v>
      </c>
      <c r="D10">
        <v>110400</v>
      </c>
      <c r="E10" s="25" t="s">
        <v>24</v>
      </c>
      <c r="F10">
        <v>2.4</v>
      </c>
      <c r="G10">
        <v>0</v>
      </c>
      <c r="H10">
        <v>0</v>
      </c>
      <c r="K10">
        <v>105800</v>
      </c>
      <c r="L10" s="24">
        <v>95.833333333333343</v>
      </c>
      <c r="M10">
        <v>0</v>
      </c>
      <c r="N10" s="24">
        <v>0</v>
      </c>
      <c r="O10">
        <v>3740</v>
      </c>
      <c r="P10" s="24">
        <v>3.38768115942029</v>
      </c>
      <c r="Q10">
        <v>97300</v>
      </c>
      <c r="R10" s="24">
        <v>88.134057971014485</v>
      </c>
      <c r="S10">
        <v>95697</v>
      </c>
      <c r="T10" s="24">
        <v>86.682065217391298</v>
      </c>
      <c r="U10" s="24">
        <v>4292</v>
      </c>
      <c r="V10" s="24">
        <v>3.88768115942029</v>
      </c>
    </row>
    <row r="11" spans="1:24">
      <c r="A11" t="s">
        <v>110</v>
      </c>
      <c r="B11" s="23">
        <v>41761</v>
      </c>
      <c r="C11">
        <v>230</v>
      </c>
      <c r="D11">
        <v>110400</v>
      </c>
      <c r="E11" s="25" t="s">
        <v>26</v>
      </c>
      <c r="F11">
        <v>2.4</v>
      </c>
      <c r="G11">
        <v>104200</v>
      </c>
      <c r="H11">
        <v>100600</v>
      </c>
      <c r="I11">
        <v>3600</v>
      </c>
      <c r="J11" s="24">
        <v>3.2608695652173911</v>
      </c>
      <c r="K11">
        <v>107800</v>
      </c>
      <c r="L11" s="24">
        <v>97.64492753623189</v>
      </c>
      <c r="M11">
        <v>0</v>
      </c>
      <c r="N11" s="24">
        <v>0</v>
      </c>
      <c r="O11">
        <v>0</v>
      </c>
      <c r="Q11">
        <v>100600</v>
      </c>
      <c r="R11" s="24">
        <v>91.123188405797109</v>
      </c>
      <c r="S11">
        <v>100327</v>
      </c>
      <c r="T11" s="24">
        <v>90.875905797101453</v>
      </c>
      <c r="U11">
        <v>4190</v>
      </c>
      <c r="V11" s="24">
        <v>3.7952898550724639</v>
      </c>
    </row>
    <row r="12" spans="1:24">
      <c r="A12" t="s">
        <v>111</v>
      </c>
      <c r="B12" s="23">
        <v>41761</v>
      </c>
      <c r="C12">
        <v>300</v>
      </c>
      <c r="D12">
        <v>144000</v>
      </c>
      <c r="E12" s="25" t="s">
        <v>16</v>
      </c>
      <c r="F12">
        <v>1.2</v>
      </c>
      <c r="G12">
        <v>0</v>
      </c>
      <c r="H12">
        <v>0</v>
      </c>
      <c r="I12">
        <v>0</v>
      </c>
      <c r="K12">
        <v>0</v>
      </c>
      <c r="M12">
        <v>0</v>
      </c>
      <c r="N12" s="24">
        <v>0</v>
      </c>
      <c r="O12">
        <v>3484</v>
      </c>
      <c r="P12" s="24">
        <v>2.4194444444444447</v>
      </c>
      <c r="Q12">
        <v>132300</v>
      </c>
      <c r="R12" s="24">
        <v>91.875</v>
      </c>
      <c r="S12">
        <v>132480</v>
      </c>
      <c r="T12" s="24">
        <v>92</v>
      </c>
      <c r="U12">
        <v>5552</v>
      </c>
      <c r="V12" s="24">
        <v>3.8555555555555556</v>
      </c>
    </row>
    <row r="13" spans="1:24">
      <c r="A13" t="s">
        <v>112</v>
      </c>
      <c r="B13" s="23">
        <v>41761</v>
      </c>
      <c r="C13">
        <v>230</v>
      </c>
      <c r="D13">
        <v>110400</v>
      </c>
      <c r="E13" s="25" t="s">
        <v>16</v>
      </c>
      <c r="F13">
        <v>2.4</v>
      </c>
      <c r="G13">
        <v>104710</v>
      </c>
      <c r="H13">
        <v>102872</v>
      </c>
      <c r="I13">
        <v>1838</v>
      </c>
      <c r="J13" s="24">
        <v>1.6648550724637681</v>
      </c>
      <c r="K13">
        <v>108000</v>
      </c>
      <c r="L13" s="24">
        <v>97.826086956521735</v>
      </c>
      <c r="M13">
        <v>0</v>
      </c>
      <c r="N13" s="24">
        <v>0</v>
      </c>
      <c r="O13">
        <v>1720</v>
      </c>
      <c r="P13" s="24">
        <v>1.5579710144927537</v>
      </c>
      <c r="Q13">
        <v>102872</v>
      </c>
      <c r="R13" s="24">
        <v>93.181159420289845</v>
      </c>
      <c r="S13">
        <v>103509</v>
      </c>
      <c r="T13" s="24">
        <v>93.758152173913047</v>
      </c>
      <c r="U13">
        <v>1682</v>
      </c>
      <c r="V13" s="24">
        <v>1.5235507246376812</v>
      </c>
    </row>
    <row r="14" spans="1:24">
      <c r="A14" t="s">
        <v>113</v>
      </c>
      <c r="B14" s="23">
        <v>41761</v>
      </c>
      <c r="C14">
        <v>405</v>
      </c>
      <c r="D14">
        <v>194400</v>
      </c>
      <c r="E14" s="25" t="s">
        <v>16</v>
      </c>
      <c r="F14">
        <v>1.1000000000000001</v>
      </c>
      <c r="G14">
        <v>0</v>
      </c>
      <c r="H14">
        <v>0</v>
      </c>
      <c r="I14">
        <v>0</v>
      </c>
      <c r="K14">
        <v>0</v>
      </c>
      <c r="M14">
        <v>0</v>
      </c>
      <c r="N14" s="24">
        <v>0</v>
      </c>
      <c r="O14">
        <v>2304</v>
      </c>
      <c r="P14" s="24">
        <v>1.1851851851851851</v>
      </c>
      <c r="Q14">
        <v>181300</v>
      </c>
      <c r="R14" s="24">
        <v>93.261316872427983</v>
      </c>
      <c r="S14">
        <v>184000</v>
      </c>
      <c r="T14" s="24">
        <v>94.650205761316869</v>
      </c>
      <c r="U14">
        <v>2587</v>
      </c>
      <c r="V14" s="24">
        <v>1.3307613168724282</v>
      </c>
    </row>
    <row r="15" spans="1:24">
      <c r="A15" t="s">
        <v>114</v>
      </c>
      <c r="B15" s="23">
        <v>41761</v>
      </c>
      <c r="C15">
        <v>405</v>
      </c>
      <c r="D15">
        <v>194400</v>
      </c>
      <c r="E15" s="25" t="s">
        <v>16</v>
      </c>
      <c r="F15">
        <v>1.3</v>
      </c>
      <c r="G15">
        <v>0</v>
      </c>
      <c r="H15">
        <v>0</v>
      </c>
      <c r="I15">
        <v>0</v>
      </c>
      <c r="K15">
        <v>0</v>
      </c>
      <c r="M15">
        <v>0</v>
      </c>
      <c r="N15" s="24">
        <v>0</v>
      </c>
      <c r="O15">
        <v>3840</v>
      </c>
      <c r="P15" s="24">
        <v>1.9753086419753085</v>
      </c>
      <c r="Q15">
        <v>174500</v>
      </c>
      <c r="R15" s="24">
        <v>89.7633744855967</v>
      </c>
      <c r="S15">
        <v>172960</v>
      </c>
      <c r="T15" s="24">
        <v>88.971193415637856</v>
      </c>
      <c r="U15">
        <v>2300</v>
      </c>
      <c r="V15" s="24">
        <v>1.1831275720164609</v>
      </c>
    </row>
    <row r="16" spans="1:24">
      <c r="A16" t="s">
        <v>115</v>
      </c>
      <c r="B16" s="23">
        <v>41761</v>
      </c>
      <c r="C16">
        <v>260</v>
      </c>
      <c r="D16">
        <v>124800</v>
      </c>
      <c r="E16" s="25" t="s">
        <v>16</v>
      </c>
      <c r="F16">
        <v>2.1</v>
      </c>
      <c r="G16">
        <v>0</v>
      </c>
      <c r="H16">
        <v>0</v>
      </c>
      <c r="I16">
        <v>0</v>
      </c>
      <c r="K16">
        <v>117800</v>
      </c>
      <c r="L16" s="24">
        <v>94.391025641025635</v>
      </c>
      <c r="M16">
        <v>0</v>
      </c>
      <c r="N16" s="24">
        <v>0</v>
      </c>
      <c r="O16">
        <v>4940</v>
      </c>
      <c r="P16" s="24">
        <v>3.958333333333333</v>
      </c>
      <c r="Q16">
        <v>112800</v>
      </c>
      <c r="R16" s="24">
        <v>90.384615384615387</v>
      </c>
      <c r="S16">
        <v>110352</v>
      </c>
      <c r="T16" s="24">
        <v>88.42307692307692</v>
      </c>
      <c r="U16">
        <v>2538</v>
      </c>
      <c r="V16" s="24">
        <v>2.0336538461538463</v>
      </c>
    </row>
    <row r="17" spans="1:24">
      <c r="A17" t="s">
        <v>116</v>
      </c>
      <c r="B17" s="23">
        <v>41761</v>
      </c>
      <c r="C17">
        <v>230</v>
      </c>
      <c r="D17">
        <v>110400</v>
      </c>
      <c r="E17" s="25" t="s">
        <v>16</v>
      </c>
      <c r="F17">
        <v>2.2999999999999998</v>
      </c>
      <c r="G17">
        <v>0</v>
      </c>
      <c r="H17">
        <v>0</v>
      </c>
      <c r="I17">
        <v>0</v>
      </c>
      <c r="K17">
        <v>107400</v>
      </c>
      <c r="L17" s="24">
        <v>97.282608695652172</v>
      </c>
      <c r="M17">
        <v>10332</v>
      </c>
      <c r="N17" s="24">
        <v>9.358695652173914</v>
      </c>
      <c r="O17">
        <v>2200</v>
      </c>
      <c r="P17" s="24">
        <v>1.9927536231884055</v>
      </c>
      <c r="Q17">
        <v>97800</v>
      </c>
      <c r="R17" s="24">
        <v>88.58695652173914</v>
      </c>
      <c r="S17">
        <v>96432</v>
      </c>
      <c r="T17" s="24">
        <v>87.34782608695653</v>
      </c>
      <c r="U17" s="24">
        <v>2928</v>
      </c>
      <c r="V17" s="24">
        <v>2.6521739130434785</v>
      </c>
    </row>
    <row r="18" spans="1:24">
      <c r="A18" t="s">
        <v>117</v>
      </c>
      <c r="B18" s="23">
        <v>41761</v>
      </c>
      <c r="C18">
        <v>225</v>
      </c>
      <c r="D18">
        <v>108000</v>
      </c>
      <c r="E18" s="25" t="s">
        <v>16</v>
      </c>
      <c r="F18">
        <v>2.2000000000000002</v>
      </c>
      <c r="G18">
        <v>0</v>
      </c>
      <c r="H18">
        <v>0</v>
      </c>
      <c r="I18">
        <v>0</v>
      </c>
      <c r="K18">
        <v>105500</v>
      </c>
      <c r="L18" s="24">
        <v>97.68518518518519</v>
      </c>
      <c r="M18">
        <v>0</v>
      </c>
      <c r="N18" s="24">
        <v>0</v>
      </c>
      <c r="O18">
        <v>1360</v>
      </c>
      <c r="P18" s="24">
        <v>1.2592592592592593</v>
      </c>
      <c r="Q18">
        <v>101000</v>
      </c>
      <c r="R18" s="24">
        <v>93.518518518518519</v>
      </c>
      <c r="S18">
        <v>99960</v>
      </c>
      <c r="T18" s="24">
        <v>92.555555555555557</v>
      </c>
      <c r="U18">
        <v>2965</v>
      </c>
      <c r="V18" s="24">
        <v>2.7453703703703702</v>
      </c>
    </row>
    <row r="19" spans="1:24">
      <c r="A19" t="s">
        <v>118</v>
      </c>
      <c r="B19" s="23">
        <v>41761</v>
      </c>
      <c r="C19">
        <v>300</v>
      </c>
      <c r="D19">
        <v>144000</v>
      </c>
      <c r="E19" s="25" t="s">
        <v>26</v>
      </c>
      <c r="F19">
        <v>1.2</v>
      </c>
      <c r="G19">
        <v>0</v>
      </c>
      <c r="H19">
        <v>0</v>
      </c>
      <c r="I19">
        <v>0</v>
      </c>
      <c r="K19">
        <v>0</v>
      </c>
      <c r="M19">
        <v>0</v>
      </c>
      <c r="N19" s="24">
        <v>0</v>
      </c>
      <c r="O19">
        <v>3716</v>
      </c>
      <c r="P19" s="24">
        <v>2.5805555555555557</v>
      </c>
      <c r="Q19">
        <v>133300</v>
      </c>
      <c r="R19" s="24">
        <v>92.569444444444443</v>
      </c>
      <c r="S19">
        <v>136160</v>
      </c>
      <c r="T19" s="24">
        <v>94.555555555555557</v>
      </c>
      <c r="U19">
        <v>4936</v>
      </c>
      <c r="V19" s="24">
        <v>3.4277777777777776</v>
      </c>
    </row>
    <row r="20" spans="1:24">
      <c r="A20" t="s">
        <v>119</v>
      </c>
      <c r="B20" s="23">
        <v>41761</v>
      </c>
      <c r="C20">
        <v>405</v>
      </c>
      <c r="D20">
        <v>194400</v>
      </c>
      <c r="E20" s="25" t="s">
        <v>26</v>
      </c>
      <c r="F20">
        <v>1.3</v>
      </c>
      <c r="G20">
        <v>0</v>
      </c>
      <c r="H20">
        <v>0</v>
      </c>
      <c r="I20">
        <v>0</v>
      </c>
      <c r="K20">
        <v>0</v>
      </c>
      <c r="M20">
        <v>0</v>
      </c>
      <c r="N20" s="24">
        <v>0</v>
      </c>
      <c r="O20">
        <v>4392</v>
      </c>
      <c r="P20" s="24">
        <v>2.2592592592592591</v>
      </c>
      <c r="Q20">
        <v>176600</v>
      </c>
      <c r="R20" s="24">
        <v>90.843621399176953</v>
      </c>
      <c r="S20">
        <v>176600</v>
      </c>
      <c r="T20" s="24">
        <v>90.843621399176953</v>
      </c>
      <c r="U20">
        <v>2566</v>
      </c>
      <c r="V20" s="24">
        <v>1.3199588477366255</v>
      </c>
    </row>
    <row r="21" spans="1:24">
      <c r="A21" t="s">
        <v>120</v>
      </c>
      <c r="B21" s="23">
        <v>41761</v>
      </c>
      <c r="C21">
        <v>260</v>
      </c>
      <c r="D21">
        <v>124800</v>
      </c>
      <c r="E21" s="25" t="s">
        <v>26</v>
      </c>
      <c r="F21">
        <v>2.1</v>
      </c>
      <c r="G21">
        <v>0</v>
      </c>
      <c r="H21">
        <v>0</v>
      </c>
      <c r="I21">
        <v>0</v>
      </c>
      <c r="K21">
        <v>122400</v>
      </c>
      <c r="L21" s="24">
        <v>98.076923076923066</v>
      </c>
      <c r="M21">
        <v>10032</v>
      </c>
      <c r="N21" s="24">
        <v>8.0384615384615383</v>
      </c>
      <c r="O21">
        <v>4771</v>
      </c>
      <c r="P21" s="24">
        <v>3.822916666666667</v>
      </c>
      <c r="Q21">
        <v>113100</v>
      </c>
      <c r="R21" s="24">
        <v>90.625</v>
      </c>
      <c r="S21">
        <v>113696</v>
      </c>
      <c r="T21" s="24">
        <v>91.102564102564102</v>
      </c>
      <c r="U21">
        <v>2759</v>
      </c>
      <c r="V21" s="24">
        <v>2.2107371794871793</v>
      </c>
    </row>
    <row r="22" spans="1:24">
      <c r="A22" t="s">
        <v>121</v>
      </c>
      <c r="B22" s="23">
        <v>41761</v>
      </c>
      <c r="C22">
        <v>225</v>
      </c>
      <c r="D22">
        <v>108000</v>
      </c>
      <c r="E22" s="25" t="s">
        <v>26</v>
      </c>
      <c r="F22">
        <v>2.2000000000000002</v>
      </c>
      <c r="G22">
        <v>0</v>
      </c>
      <c r="H22">
        <v>0</v>
      </c>
      <c r="I22">
        <v>0</v>
      </c>
      <c r="K22">
        <v>105800</v>
      </c>
      <c r="L22" s="24">
        <v>97.962962962962962</v>
      </c>
      <c r="M22">
        <v>4760</v>
      </c>
      <c r="N22" s="24">
        <v>4.4074074074074074</v>
      </c>
      <c r="O22">
        <v>2194</v>
      </c>
      <c r="P22" s="24">
        <v>2.0314814814814812</v>
      </c>
      <c r="Q22">
        <v>98500</v>
      </c>
      <c r="R22" s="24">
        <v>91.203703703703709</v>
      </c>
      <c r="S22">
        <v>97580</v>
      </c>
      <c r="T22" s="24">
        <v>90.351851851851848</v>
      </c>
      <c r="U22">
        <v>2518</v>
      </c>
      <c r="V22" s="24">
        <v>2.3314814814814815</v>
      </c>
    </row>
    <row r="23" spans="1:24">
      <c r="A23" t="s">
        <v>122</v>
      </c>
      <c r="B23" s="23">
        <v>41761</v>
      </c>
      <c r="C23">
        <v>230</v>
      </c>
      <c r="D23">
        <v>110400</v>
      </c>
      <c r="E23" s="25" t="s">
        <v>26</v>
      </c>
      <c r="F23">
        <v>2.2999999999999998</v>
      </c>
      <c r="G23">
        <v>0</v>
      </c>
      <c r="H23">
        <v>0</v>
      </c>
      <c r="I23">
        <v>0</v>
      </c>
      <c r="K23">
        <v>96200</v>
      </c>
      <c r="L23" s="24">
        <v>87.137681159420282</v>
      </c>
      <c r="M23">
        <v>13776</v>
      </c>
      <c r="N23" s="24">
        <v>12.478260869565219</v>
      </c>
      <c r="O23">
        <v>13570</v>
      </c>
      <c r="P23" s="24">
        <v>12.291666666666666</v>
      </c>
      <c r="Q23">
        <v>79300</v>
      </c>
      <c r="R23" s="24">
        <v>71.829710144927532</v>
      </c>
      <c r="S23">
        <v>79212</v>
      </c>
      <c r="T23" s="24">
        <v>71.75</v>
      </c>
      <c r="U23">
        <v>3748</v>
      </c>
      <c r="V23" s="24">
        <v>3.3949275362318843</v>
      </c>
    </row>
    <row r="24" spans="1:24">
      <c r="A24" t="s">
        <v>110</v>
      </c>
      <c r="B24" s="23">
        <v>41761</v>
      </c>
      <c r="C24">
        <v>230</v>
      </c>
      <c r="D24">
        <v>110400</v>
      </c>
      <c r="E24" s="25" t="s">
        <v>26</v>
      </c>
      <c r="F24">
        <v>2.4</v>
      </c>
      <c r="G24">
        <v>104200</v>
      </c>
      <c r="H24">
        <v>100600</v>
      </c>
      <c r="I24">
        <v>3600</v>
      </c>
      <c r="J24" s="24">
        <v>3.2608695652173911</v>
      </c>
      <c r="K24">
        <v>107800</v>
      </c>
      <c r="L24" s="24">
        <v>97.64492753623189</v>
      </c>
      <c r="M24">
        <v>0</v>
      </c>
      <c r="N24" s="24">
        <v>0</v>
      </c>
      <c r="O24">
        <v>0</v>
      </c>
      <c r="Q24">
        <v>106000</v>
      </c>
      <c r="R24" s="24">
        <v>96.014492753623188</v>
      </c>
      <c r="S24">
        <v>100327</v>
      </c>
      <c r="T24" s="24">
        <v>90.875905797101453</v>
      </c>
      <c r="U24" s="24">
        <v>4190</v>
      </c>
      <c r="V24" s="24">
        <v>3.7952898550724639</v>
      </c>
    </row>
    <row r="25" spans="1:24">
      <c r="A25" t="s">
        <v>109</v>
      </c>
      <c r="B25" s="23">
        <v>41761</v>
      </c>
      <c r="C25">
        <v>405</v>
      </c>
      <c r="D25">
        <v>194400</v>
      </c>
      <c r="E25" s="25" t="s">
        <v>26</v>
      </c>
      <c r="F25">
        <v>1.1000000000000001</v>
      </c>
      <c r="G25">
        <v>0</v>
      </c>
      <c r="H25">
        <v>0</v>
      </c>
      <c r="I25">
        <v>0</v>
      </c>
      <c r="K25">
        <v>0</v>
      </c>
      <c r="M25">
        <v>0</v>
      </c>
      <c r="N25" s="24">
        <v>0</v>
      </c>
      <c r="O25">
        <v>5257</v>
      </c>
      <c r="P25" s="24">
        <v>2.7</v>
      </c>
      <c r="Q25">
        <v>174700</v>
      </c>
      <c r="R25" s="24">
        <v>89.86625514403292</v>
      </c>
      <c r="S25">
        <v>172960</v>
      </c>
      <c r="T25" s="24">
        <v>88.971193415637856</v>
      </c>
      <c r="U25">
        <v>6109</v>
      </c>
      <c r="V25" s="24">
        <v>3.1424897119341564</v>
      </c>
      <c r="W25">
        <v>0</v>
      </c>
      <c r="X25" s="24">
        <v>0</v>
      </c>
    </row>
    <row r="26" spans="1:24">
      <c r="A26" t="s">
        <v>124</v>
      </c>
      <c r="B26" s="23">
        <v>41792</v>
      </c>
      <c r="C26">
        <v>300</v>
      </c>
      <c r="D26">
        <v>144000</v>
      </c>
      <c r="E26" s="25" t="s">
        <v>25</v>
      </c>
      <c r="F26">
        <v>1.2</v>
      </c>
      <c r="G26">
        <v>0</v>
      </c>
      <c r="H26">
        <v>0</v>
      </c>
      <c r="I26">
        <v>0</v>
      </c>
      <c r="J26" s="24">
        <v>0</v>
      </c>
      <c r="K26">
        <v>141900</v>
      </c>
      <c r="L26" s="24">
        <v>98.541666666666671</v>
      </c>
      <c r="M26">
        <v>0</v>
      </c>
      <c r="N26" s="24">
        <v>0</v>
      </c>
      <c r="O26">
        <v>1200</v>
      </c>
      <c r="P26" s="24">
        <v>0.83333333333333337</v>
      </c>
      <c r="Q26">
        <v>137800</v>
      </c>
      <c r="R26" s="24">
        <v>95.694444444444443</v>
      </c>
      <c r="S26">
        <v>136160</v>
      </c>
      <c r="T26" s="24">
        <v>94.555555555555557</v>
      </c>
      <c r="U26">
        <v>1267</v>
      </c>
      <c r="V26" s="24">
        <v>0.87986111111111109</v>
      </c>
    </row>
    <row r="27" spans="1:24">
      <c r="A27" t="s">
        <v>125</v>
      </c>
      <c r="B27" s="23">
        <v>41792</v>
      </c>
      <c r="C27">
        <v>230</v>
      </c>
      <c r="D27">
        <v>110400</v>
      </c>
      <c r="E27" s="25" t="s">
        <v>25</v>
      </c>
      <c r="F27">
        <v>2.4</v>
      </c>
      <c r="G27">
        <v>0</v>
      </c>
      <c r="H27">
        <v>0</v>
      </c>
      <c r="I27">
        <v>0</v>
      </c>
      <c r="J27" s="24">
        <v>0</v>
      </c>
      <c r="K27">
        <v>109300</v>
      </c>
      <c r="L27" s="24">
        <v>99.003623188405797</v>
      </c>
      <c r="M27">
        <v>0</v>
      </c>
      <c r="N27" s="24">
        <v>0</v>
      </c>
      <c r="O27">
        <v>1690</v>
      </c>
      <c r="P27" s="24">
        <v>1.5307971014492754</v>
      </c>
      <c r="Q27">
        <v>100842</v>
      </c>
      <c r="R27" s="24">
        <v>91.342391304347828</v>
      </c>
      <c r="S27">
        <v>101556</v>
      </c>
      <c r="T27" s="24">
        <v>91.989130434782609</v>
      </c>
      <c r="U27">
        <v>1675</v>
      </c>
      <c r="V27" s="24">
        <v>1.52</v>
      </c>
    </row>
    <row r="28" spans="1:24">
      <c r="A28" t="s">
        <v>126</v>
      </c>
      <c r="B28" s="23">
        <v>41792</v>
      </c>
      <c r="C28">
        <v>405</v>
      </c>
      <c r="D28">
        <v>194400</v>
      </c>
      <c r="E28" s="25" t="s">
        <v>25</v>
      </c>
      <c r="F28">
        <v>1.3</v>
      </c>
      <c r="G28">
        <v>0</v>
      </c>
      <c r="H28">
        <v>0</v>
      </c>
      <c r="I28">
        <v>0</v>
      </c>
      <c r="J28" s="24">
        <v>0</v>
      </c>
      <c r="K28">
        <v>186330</v>
      </c>
      <c r="L28" s="24">
        <v>95.848765432098773</v>
      </c>
      <c r="M28">
        <v>0</v>
      </c>
      <c r="N28" s="24">
        <v>0</v>
      </c>
      <c r="O28">
        <v>6476</v>
      </c>
      <c r="P28" s="24">
        <v>3.3312757201646086</v>
      </c>
      <c r="Q28">
        <v>166600</v>
      </c>
      <c r="R28" s="24">
        <v>85.699588477366248</v>
      </c>
      <c r="S28">
        <v>165600</v>
      </c>
      <c r="T28" s="24">
        <v>85.18518518518519</v>
      </c>
      <c r="U28">
        <v>2102</v>
      </c>
      <c r="V28" s="24">
        <v>1.08</v>
      </c>
    </row>
    <row r="29" spans="1:24">
      <c r="A29" t="s">
        <v>127</v>
      </c>
      <c r="B29" s="23">
        <v>41792</v>
      </c>
      <c r="C29">
        <v>225</v>
      </c>
      <c r="D29">
        <v>108000</v>
      </c>
      <c r="E29" s="25" t="s">
        <v>25</v>
      </c>
      <c r="F29">
        <v>2.2000000000000002</v>
      </c>
      <c r="G29">
        <v>0</v>
      </c>
      <c r="H29">
        <v>0</v>
      </c>
      <c r="I29">
        <v>0</v>
      </c>
      <c r="J29" s="24">
        <v>0</v>
      </c>
      <c r="K29">
        <v>105300</v>
      </c>
      <c r="L29" s="24">
        <v>97.5</v>
      </c>
      <c r="M29">
        <v>9538</v>
      </c>
      <c r="N29" s="24">
        <v>0</v>
      </c>
      <c r="O29">
        <v>1792</v>
      </c>
      <c r="P29" s="24">
        <v>1.6592592592592592</v>
      </c>
      <c r="Q29">
        <v>100800</v>
      </c>
      <c r="R29" s="24">
        <v>93.333333333333329</v>
      </c>
      <c r="S29">
        <v>99876</v>
      </c>
      <c r="T29" s="24">
        <v>92.477777777777774</v>
      </c>
      <c r="U29">
        <v>1776</v>
      </c>
      <c r="V29" s="24">
        <v>1.64</v>
      </c>
    </row>
    <row r="30" spans="1:24">
      <c r="A30" t="s">
        <v>128</v>
      </c>
      <c r="B30" s="23">
        <v>41792</v>
      </c>
      <c r="C30">
        <v>405</v>
      </c>
      <c r="D30">
        <v>194400</v>
      </c>
      <c r="E30" s="25" t="s">
        <v>25</v>
      </c>
      <c r="F30">
        <v>1.1000000000000001</v>
      </c>
      <c r="G30">
        <v>0</v>
      </c>
      <c r="H30">
        <v>0</v>
      </c>
      <c r="I30">
        <v>0</v>
      </c>
      <c r="J30" s="24">
        <v>0</v>
      </c>
      <c r="K30">
        <v>186200</v>
      </c>
      <c r="L30" s="24">
        <v>95.781893004115233</v>
      </c>
      <c r="M30">
        <v>0</v>
      </c>
      <c r="N30" s="24">
        <v>0</v>
      </c>
      <c r="O30">
        <v>5890</v>
      </c>
      <c r="P30" s="24">
        <v>3.0298353909465021</v>
      </c>
      <c r="Q30">
        <v>170400</v>
      </c>
      <c r="R30" s="24">
        <v>87.654320987654316</v>
      </c>
      <c r="S30">
        <v>165600</v>
      </c>
      <c r="T30" s="24">
        <v>85.18518518518519</v>
      </c>
      <c r="U30">
        <v>5937</v>
      </c>
      <c r="V30" s="24">
        <v>3.0540123456790123</v>
      </c>
      <c r="W30">
        <v>0</v>
      </c>
      <c r="X30" s="24">
        <v>0</v>
      </c>
    </row>
    <row r="31" spans="1:24">
      <c r="A31" t="s">
        <v>129</v>
      </c>
      <c r="B31" s="23">
        <v>41792</v>
      </c>
      <c r="C31">
        <v>230</v>
      </c>
      <c r="D31">
        <v>110400</v>
      </c>
      <c r="E31" s="25" t="s">
        <v>25</v>
      </c>
      <c r="F31">
        <v>2.2999999999999998</v>
      </c>
      <c r="G31">
        <v>0</v>
      </c>
      <c r="H31">
        <v>0</v>
      </c>
      <c r="I31">
        <v>0</v>
      </c>
      <c r="J31" s="24">
        <v>0</v>
      </c>
      <c r="K31">
        <v>106400</v>
      </c>
      <c r="L31" s="24">
        <v>96.38</v>
      </c>
      <c r="M31">
        <v>6888</v>
      </c>
      <c r="N31" s="24">
        <v>0</v>
      </c>
      <c r="O31">
        <v>3375</v>
      </c>
      <c r="P31" s="24">
        <v>3.0570652173913042</v>
      </c>
      <c r="Q31">
        <v>100200</v>
      </c>
      <c r="R31" s="24">
        <v>90.760869565217391</v>
      </c>
      <c r="S31">
        <v>99876</v>
      </c>
      <c r="T31" s="24">
        <v>90.467391304347828</v>
      </c>
      <c r="U31">
        <v>1857</v>
      </c>
      <c r="V31" s="24">
        <v>1.6820652173913042</v>
      </c>
    </row>
    <row r="32" spans="1:24">
      <c r="A32" t="s">
        <v>130</v>
      </c>
      <c r="B32" s="23">
        <v>41792</v>
      </c>
      <c r="C32">
        <v>260</v>
      </c>
      <c r="D32">
        <v>124800</v>
      </c>
      <c r="E32" s="25" t="s">
        <v>25</v>
      </c>
      <c r="F32">
        <v>2.1</v>
      </c>
      <c r="G32">
        <v>0</v>
      </c>
      <c r="H32">
        <v>0</v>
      </c>
      <c r="I32">
        <v>0</v>
      </c>
      <c r="J32" s="24">
        <v>0</v>
      </c>
      <c r="K32">
        <v>126600</v>
      </c>
      <c r="L32" s="24">
        <v>101.44</v>
      </c>
      <c r="M32">
        <v>0</v>
      </c>
      <c r="N32" s="24">
        <v>0</v>
      </c>
      <c r="O32">
        <v>1585</v>
      </c>
      <c r="P32" s="24">
        <v>1.2700320512820513</v>
      </c>
      <c r="Q32">
        <v>115000</v>
      </c>
      <c r="R32" s="24">
        <v>92.147435897435898</v>
      </c>
      <c r="S32">
        <v>113696</v>
      </c>
      <c r="T32" s="24">
        <v>91.102564102564102</v>
      </c>
      <c r="U32">
        <v>2526</v>
      </c>
      <c r="V32" s="24">
        <v>2.02</v>
      </c>
    </row>
    <row r="33" spans="1:22">
      <c r="A33" t="s">
        <v>131</v>
      </c>
      <c r="B33" s="23">
        <v>41792</v>
      </c>
      <c r="C33">
        <v>405</v>
      </c>
      <c r="D33">
        <v>194400</v>
      </c>
      <c r="E33" s="25" t="s">
        <v>26</v>
      </c>
      <c r="F33">
        <v>1.1000000000000001</v>
      </c>
      <c r="G33">
        <v>0</v>
      </c>
      <c r="H33">
        <v>0</v>
      </c>
      <c r="I33">
        <v>2966</v>
      </c>
      <c r="J33" s="24">
        <v>1.5257201646090535</v>
      </c>
      <c r="K33">
        <v>194400</v>
      </c>
      <c r="L33" s="24">
        <v>100</v>
      </c>
      <c r="M33">
        <v>0</v>
      </c>
      <c r="N33" s="24">
        <v>0</v>
      </c>
      <c r="O33">
        <v>6445</v>
      </c>
      <c r="P33" s="24">
        <v>3.3153292181069958</v>
      </c>
      <c r="Q33">
        <v>177900</v>
      </c>
      <c r="R33" s="24">
        <v>91.512345679012341</v>
      </c>
      <c r="S33">
        <v>176640</v>
      </c>
      <c r="T33" s="24">
        <v>90.864197530864203</v>
      </c>
      <c r="U33">
        <v>2966</v>
      </c>
      <c r="V33" s="24">
        <v>1.5257201646090535</v>
      </c>
    </row>
    <row r="34" spans="1:22">
      <c r="A34" t="s">
        <v>132</v>
      </c>
      <c r="B34" s="23">
        <v>41792</v>
      </c>
      <c r="C34">
        <v>300</v>
      </c>
      <c r="D34">
        <v>144000</v>
      </c>
      <c r="E34" s="25" t="s">
        <v>26</v>
      </c>
      <c r="F34">
        <v>1.2</v>
      </c>
      <c r="G34">
        <v>0</v>
      </c>
      <c r="H34">
        <v>0</v>
      </c>
      <c r="I34">
        <v>3481</v>
      </c>
      <c r="J34" s="24">
        <v>2.4173611111111111</v>
      </c>
      <c r="K34">
        <v>141850</v>
      </c>
      <c r="L34" s="24">
        <v>98.506944444444443</v>
      </c>
      <c r="M34">
        <v>0</v>
      </c>
      <c r="N34" s="24">
        <v>0</v>
      </c>
      <c r="O34">
        <v>1424</v>
      </c>
      <c r="P34" s="24">
        <v>0.98888888888888882</v>
      </c>
      <c r="Q34">
        <v>135600</v>
      </c>
      <c r="R34" s="24">
        <v>94.166666666666671</v>
      </c>
      <c r="S34">
        <v>136160</v>
      </c>
      <c r="T34" s="24">
        <v>94.555555555555557</v>
      </c>
      <c r="U34">
        <v>3481</v>
      </c>
      <c r="V34" s="24">
        <v>2.4173611111111111</v>
      </c>
    </row>
    <row r="35" spans="1:22">
      <c r="A35" t="s">
        <v>133</v>
      </c>
      <c r="B35" s="23">
        <v>41792</v>
      </c>
      <c r="C35">
        <v>405</v>
      </c>
      <c r="D35">
        <v>194400</v>
      </c>
      <c r="E35" s="25" t="s">
        <v>26</v>
      </c>
      <c r="F35">
        <v>1.3</v>
      </c>
      <c r="G35">
        <v>0</v>
      </c>
      <c r="H35">
        <v>0</v>
      </c>
      <c r="I35">
        <v>2352</v>
      </c>
      <c r="J35" s="24">
        <v>1.2098765432098766</v>
      </c>
      <c r="K35">
        <v>193700</v>
      </c>
      <c r="L35" s="24">
        <v>99.639917695473244</v>
      </c>
      <c r="M35">
        <v>7360</v>
      </c>
      <c r="N35" s="24">
        <v>3.79</v>
      </c>
      <c r="O35">
        <v>5940</v>
      </c>
      <c r="P35" s="24">
        <v>3.0555555555555554</v>
      </c>
      <c r="Q35">
        <v>175500</v>
      </c>
      <c r="R35" s="24">
        <v>90.277777777777786</v>
      </c>
      <c r="S35">
        <v>176640</v>
      </c>
      <c r="T35" s="24">
        <v>90.864197530864203</v>
      </c>
      <c r="U35">
        <v>2352</v>
      </c>
      <c r="V35" s="24">
        <v>1.2098765432098766</v>
      </c>
    </row>
    <row r="36" spans="1:22">
      <c r="A36" t="s">
        <v>134</v>
      </c>
      <c r="B36" s="23">
        <v>41792</v>
      </c>
      <c r="C36">
        <v>260</v>
      </c>
      <c r="D36">
        <v>124800</v>
      </c>
      <c r="E36" s="25" t="s">
        <v>26</v>
      </c>
      <c r="F36">
        <v>2.1</v>
      </c>
      <c r="G36">
        <v>0</v>
      </c>
      <c r="H36">
        <v>0</v>
      </c>
      <c r="I36">
        <v>3032</v>
      </c>
      <c r="J36" s="24">
        <v>2.4294871794871797</v>
      </c>
      <c r="K36">
        <v>122000</v>
      </c>
      <c r="L36" s="24">
        <v>97.756410256410248</v>
      </c>
      <c r="M36">
        <v>0</v>
      </c>
      <c r="N36" s="24">
        <v>0</v>
      </c>
      <c r="O36">
        <v>1170</v>
      </c>
      <c r="P36" s="24">
        <v>0.9375</v>
      </c>
      <c r="Q36">
        <v>116900</v>
      </c>
      <c r="R36" s="24">
        <v>93.669871794871796</v>
      </c>
      <c r="S36">
        <v>117040</v>
      </c>
      <c r="T36" s="24">
        <v>93.782051282051285</v>
      </c>
      <c r="U36">
        <v>3032</v>
      </c>
      <c r="V36" s="24">
        <v>2.4294871794871797</v>
      </c>
    </row>
    <row r="37" spans="1:22">
      <c r="A37" t="s">
        <v>135</v>
      </c>
      <c r="B37" s="23">
        <v>41792</v>
      </c>
      <c r="C37">
        <v>225</v>
      </c>
      <c r="D37">
        <v>108000</v>
      </c>
      <c r="E37" s="25" t="s">
        <v>26</v>
      </c>
      <c r="F37">
        <v>2.2000000000000002</v>
      </c>
      <c r="G37">
        <v>0</v>
      </c>
      <c r="H37">
        <v>0</v>
      </c>
      <c r="I37">
        <v>2630</v>
      </c>
      <c r="J37" s="24">
        <v>2.4351851851851851</v>
      </c>
      <c r="K37">
        <v>104700</v>
      </c>
      <c r="L37" s="24">
        <v>96.944444444444443</v>
      </c>
      <c r="M37">
        <v>4760</v>
      </c>
      <c r="N37" s="24">
        <v>4.41</v>
      </c>
      <c r="O37">
        <v>3415</v>
      </c>
      <c r="P37" s="24">
        <v>3.1620370370370368</v>
      </c>
      <c r="Q37">
        <v>95900</v>
      </c>
      <c r="R37" s="24">
        <v>88.796296296296291</v>
      </c>
      <c r="S37">
        <v>95200</v>
      </c>
      <c r="T37" s="24">
        <v>88.148148148148152</v>
      </c>
      <c r="U37">
        <v>2630</v>
      </c>
      <c r="V37" s="24">
        <v>2.4351851851851851</v>
      </c>
    </row>
    <row r="38" spans="1:22">
      <c r="A38" t="s">
        <v>136</v>
      </c>
      <c r="B38" s="23">
        <v>41792</v>
      </c>
      <c r="C38">
        <v>230</v>
      </c>
      <c r="D38">
        <v>110400</v>
      </c>
      <c r="E38" s="25" t="s">
        <v>26</v>
      </c>
      <c r="F38">
        <v>2.2999999999999998</v>
      </c>
      <c r="G38">
        <v>0</v>
      </c>
      <c r="H38">
        <v>0</v>
      </c>
      <c r="I38">
        <v>1946</v>
      </c>
      <c r="J38" s="24">
        <v>1.7626811594202898</v>
      </c>
      <c r="K38">
        <v>107900</v>
      </c>
      <c r="L38" s="24">
        <v>97.735507246376812</v>
      </c>
      <c r="M38">
        <v>17220</v>
      </c>
      <c r="N38" s="24">
        <v>15.6</v>
      </c>
      <c r="O38">
        <v>800</v>
      </c>
      <c r="P38" s="24">
        <v>0.72463768115942029</v>
      </c>
      <c r="Q38">
        <v>101800</v>
      </c>
      <c r="R38" s="24">
        <v>92.210144927536234</v>
      </c>
      <c r="S38">
        <v>99876</v>
      </c>
      <c r="T38" s="24">
        <v>90.467391304347828</v>
      </c>
      <c r="U38">
        <v>1946</v>
      </c>
      <c r="V38" s="24">
        <v>1.7626811594202898</v>
      </c>
    </row>
    <row r="39" spans="1:22">
      <c r="A39" t="s">
        <v>137</v>
      </c>
      <c r="B39" s="23">
        <v>41792</v>
      </c>
      <c r="C39">
        <v>230</v>
      </c>
      <c r="D39">
        <v>110400</v>
      </c>
      <c r="E39" s="25" t="s">
        <v>26</v>
      </c>
      <c r="F39">
        <v>2.4</v>
      </c>
      <c r="G39">
        <v>0</v>
      </c>
      <c r="H39">
        <v>0</v>
      </c>
      <c r="I39">
        <v>3502</v>
      </c>
      <c r="J39" s="24">
        <v>3.1721014492753623</v>
      </c>
      <c r="K39">
        <v>107400</v>
      </c>
      <c r="L39" s="24">
        <v>97.282608695652172</v>
      </c>
      <c r="M39">
        <v>0</v>
      </c>
      <c r="N39" s="24">
        <v>0</v>
      </c>
      <c r="O39">
        <v>2475</v>
      </c>
      <c r="P39" s="24">
        <v>2.2418478260869565</v>
      </c>
      <c r="Q39">
        <v>99700</v>
      </c>
      <c r="R39" s="24">
        <v>90.30797101449275</v>
      </c>
      <c r="S39">
        <v>99603</v>
      </c>
      <c r="T39" s="24">
        <v>90.220108695652186</v>
      </c>
      <c r="U39">
        <v>3502</v>
      </c>
      <c r="V39" s="24">
        <v>3.1721014492753623</v>
      </c>
    </row>
    <row r="40" spans="1:22">
      <c r="A40" t="s">
        <v>138</v>
      </c>
      <c r="B40" s="23">
        <v>41792</v>
      </c>
      <c r="C40">
        <v>230</v>
      </c>
      <c r="D40">
        <v>110400</v>
      </c>
      <c r="E40" s="25" t="s">
        <v>16</v>
      </c>
      <c r="F40">
        <v>2.4</v>
      </c>
      <c r="G40">
        <v>104683</v>
      </c>
      <c r="H40">
        <v>101865</v>
      </c>
      <c r="I40">
        <v>0</v>
      </c>
      <c r="J40" s="24">
        <v>0</v>
      </c>
      <c r="K40">
        <v>108237</v>
      </c>
      <c r="L40" s="24">
        <v>98.040760869565219</v>
      </c>
      <c r="M40">
        <v>0</v>
      </c>
      <c r="N40" s="24">
        <v>0</v>
      </c>
      <c r="O40">
        <v>1800</v>
      </c>
      <c r="P40" s="24">
        <v>1.6304347826086956</v>
      </c>
      <c r="Q40">
        <v>101865</v>
      </c>
      <c r="R40" s="24">
        <v>92.269021739130437</v>
      </c>
      <c r="S40">
        <v>101556</v>
      </c>
      <c r="T40" s="24">
        <v>91.989130434782609</v>
      </c>
      <c r="U40">
        <v>2745</v>
      </c>
      <c r="V40" s="24">
        <v>2.4864130434782608</v>
      </c>
    </row>
    <row r="41" spans="1:22">
      <c r="A41" t="s">
        <v>139</v>
      </c>
      <c r="B41" s="23">
        <v>41792</v>
      </c>
      <c r="C41">
        <v>405</v>
      </c>
      <c r="D41">
        <v>194400</v>
      </c>
      <c r="E41" s="25" t="s">
        <v>16</v>
      </c>
      <c r="F41">
        <v>1.1000000000000001</v>
      </c>
      <c r="G41">
        <v>0</v>
      </c>
      <c r="H41">
        <v>0</v>
      </c>
      <c r="I41">
        <v>0</v>
      </c>
      <c r="J41" s="24">
        <v>0</v>
      </c>
      <c r="K41">
        <v>187000</v>
      </c>
      <c r="L41" s="24">
        <v>96.193415637860085</v>
      </c>
      <c r="M41">
        <v>0</v>
      </c>
      <c r="N41" s="24">
        <v>0</v>
      </c>
      <c r="O41">
        <v>3171</v>
      </c>
      <c r="P41" s="24">
        <v>1.6311728395061726</v>
      </c>
      <c r="Q41">
        <v>179800</v>
      </c>
      <c r="R41" s="24">
        <v>92.489711934156389</v>
      </c>
      <c r="S41">
        <v>180320</v>
      </c>
      <c r="T41" s="24">
        <v>92.757201646090536</v>
      </c>
      <c r="U41">
        <v>2061</v>
      </c>
      <c r="V41" s="24">
        <v>1.0601851851851851</v>
      </c>
    </row>
    <row r="42" spans="1:22">
      <c r="A42" t="s">
        <v>140</v>
      </c>
      <c r="B42" s="23">
        <v>41792</v>
      </c>
      <c r="C42">
        <v>300</v>
      </c>
      <c r="D42">
        <v>144000</v>
      </c>
      <c r="E42" s="25" t="s">
        <v>16</v>
      </c>
      <c r="F42">
        <v>1.2</v>
      </c>
      <c r="G42">
        <v>0</v>
      </c>
      <c r="H42">
        <v>0</v>
      </c>
      <c r="I42">
        <v>0</v>
      </c>
      <c r="J42" s="24">
        <v>0</v>
      </c>
      <c r="K42">
        <v>140400</v>
      </c>
      <c r="L42" s="24">
        <v>97.5</v>
      </c>
      <c r="M42">
        <v>0</v>
      </c>
      <c r="N42" s="24">
        <v>0</v>
      </c>
      <c r="O42">
        <v>2400</v>
      </c>
      <c r="P42" s="24">
        <v>1.6666666666666667</v>
      </c>
      <c r="Q42">
        <v>136100</v>
      </c>
      <c r="R42" s="24">
        <v>94.513888888888886</v>
      </c>
      <c r="S42">
        <v>136160</v>
      </c>
      <c r="T42" s="24">
        <v>94.555555555555557</v>
      </c>
      <c r="U42">
        <v>1979</v>
      </c>
      <c r="V42" s="24">
        <v>1.3743055555555554</v>
      </c>
    </row>
    <row r="43" spans="1:22">
      <c r="A43" t="s">
        <v>141</v>
      </c>
      <c r="B43" s="23">
        <v>41792</v>
      </c>
      <c r="C43">
        <v>405</v>
      </c>
      <c r="D43">
        <v>194400</v>
      </c>
      <c r="E43" s="25" t="s">
        <v>16</v>
      </c>
      <c r="F43">
        <v>1.3</v>
      </c>
      <c r="G43">
        <v>0</v>
      </c>
      <c r="H43">
        <v>0</v>
      </c>
      <c r="I43">
        <v>0</v>
      </c>
      <c r="J43" s="24">
        <v>0</v>
      </c>
      <c r="K43">
        <v>186500</v>
      </c>
      <c r="L43" s="24">
        <v>95.936213991769549</v>
      </c>
      <c r="M43">
        <v>11040</v>
      </c>
      <c r="N43" s="24">
        <v>0</v>
      </c>
      <c r="O43">
        <v>6793</v>
      </c>
      <c r="P43" s="24">
        <v>3.4943415637860085</v>
      </c>
      <c r="Q43">
        <v>172300</v>
      </c>
      <c r="R43" s="24">
        <v>88.63168724279835</v>
      </c>
      <c r="S43">
        <v>172960</v>
      </c>
      <c r="T43" s="24">
        <v>88.971193415637856</v>
      </c>
      <c r="U43">
        <v>1644</v>
      </c>
      <c r="V43" s="24">
        <v>0.84567901234567899</v>
      </c>
    </row>
    <row r="44" spans="1:22">
      <c r="A44" t="s">
        <v>142</v>
      </c>
      <c r="B44" s="23">
        <v>41792</v>
      </c>
      <c r="C44">
        <v>260</v>
      </c>
      <c r="D44">
        <v>124800</v>
      </c>
      <c r="E44" s="25" t="s">
        <v>16</v>
      </c>
      <c r="F44">
        <v>2.1</v>
      </c>
      <c r="G44">
        <v>0</v>
      </c>
      <c r="H44">
        <v>0</v>
      </c>
      <c r="I44">
        <v>0</v>
      </c>
      <c r="J44" s="24">
        <v>0</v>
      </c>
      <c r="K44">
        <v>118749</v>
      </c>
      <c r="L44" s="24">
        <v>95.151442307692307</v>
      </c>
      <c r="M44">
        <v>3344</v>
      </c>
      <c r="N44" s="24">
        <v>0</v>
      </c>
      <c r="O44">
        <v>1530</v>
      </c>
      <c r="P44" s="24">
        <v>1.2259615384615385</v>
      </c>
      <c r="Q44">
        <v>112900</v>
      </c>
      <c r="R44" s="24">
        <v>90.464743589743591</v>
      </c>
      <c r="S44">
        <v>113696</v>
      </c>
      <c r="T44" s="24">
        <v>91.102564102564102</v>
      </c>
      <c r="U44">
        <v>1574</v>
      </c>
      <c r="V44" s="24">
        <v>1.2612179487179487</v>
      </c>
    </row>
    <row r="45" spans="1:22">
      <c r="A45" t="s">
        <v>143</v>
      </c>
      <c r="B45" s="23">
        <v>41792</v>
      </c>
      <c r="C45">
        <v>225</v>
      </c>
      <c r="D45">
        <v>108000</v>
      </c>
      <c r="E45" s="25" t="s">
        <v>16</v>
      </c>
      <c r="F45">
        <v>2.2000000000000002</v>
      </c>
      <c r="G45">
        <v>0</v>
      </c>
      <c r="H45">
        <v>0</v>
      </c>
      <c r="I45">
        <v>0</v>
      </c>
      <c r="J45" s="24">
        <v>0</v>
      </c>
      <c r="K45">
        <v>100900</v>
      </c>
      <c r="L45" s="24">
        <v>93.425925925925924</v>
      </c>
      <c r="M45">
        <v>0</v>
      </c>
      <c r="N45" s="24">
        <v>0</v>
      </c>
      <c r="O45">
        <v>5294</v>
      </c>
      <c r="P45" s="24">
        <v>4.9018518518518519</v>
      </c>
      <c r="Q45">
        <v>94600</v>
      </c>
      <c r="R45" s="24">
        <v>87.592592592592595</v>
      </c>
      <c r="S45">
        <v>95200</v>
      </c>
      <c r="T45" s="24">
        <v>88.148148148148152</v>
      </c>
      <c r="U45">
        <v>2579</v>
      </c>
      <c r="V45" s="24">
        <v>2.3879629629629631</v>
      </c>
    </row>
    <row r="46" spans="1:22">
      <c r="A46" t="s">
        <v>144</v>
      </c>
      <c r="B46" s="23">
        <v>41792</v>
      </c>
      <c r="C46">
        <v>230</v>
      </c>
      <c r="D46">
        <v>110400</v>
      </c>
      <c r="E46" s="25" t="s">
        <v>16</v>
      </c>
      <c r="F46">
        <v>2.2999999999999998</v>
      </c>
      <c r="G46">
        <v>0</v>
      </c>
      <c r="H46">
        <v>0</v>
      </c>
      <c r="I46">
        <v>0</v>
      </c>
      <c r="J46" s="24">
        <v>0</v>
      </c>
      <c r="K46">
        <v>107300</v>
      </c>
      <c r="L46" s="24">
        <v>97.19202898550725</v>
      </c>
      <c r="M46">
        <v>10332</v>
      </c>
      <c r="N46" s="24">
        <v>0</v>
      </c>
      <c r="O46">
        <v>2500</v>
      </c>
      <c r="P46" s="24">
        <v>2.2644927536231885</v>
      </c>
      <c r="Q46">
        <v>100700</v>
      </c>
      <c r="R46" s="24">
        <v>91.213768115942031</v>
      </c>
      <c r="S46">
        <v>103320</v>
      </c>
      <c r="T46" s="24">
        <v>93.586956521739125</v>
      </c>
      <c r="U46">
        <v>1757</v>
      </c>
      <c r="V46" s="24">
        <v>1.5914855072463769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D2:E17"/>
  <sheetViews>
    <sheetView workbookViewId="0">
      <selection activeCell="G28" sqref="G28"/>
    </sheetView>
  </sheetViews>
  <sheetFormatPr defaultRowHeight="15"/>
  <sheetData>
    <row r="2" spans="4:5">
      <c r="D2" t="s">
        <v>0</v>
      </c>
      <c r="E2" t="s">
        <v>15</v>
      </c>
    </row>
    <row r="3" spans="4:5">
      <c r="D3">
        <v>1.1000000000000001</v>
      </c>
      <c r="E3" t="s">
        <v>24</v>
      </c>
    </row>
    <row r="4" spans="4:5">
      <c r="D4">
        <v>1.2</v>
      </c>
      <c r="E4" t="s">
        <v>25</v>
      </c>
    </row>
    <row r="5" spans="4:5">
      <c r="D5">
        <v>1.3</v>
      </c>
      <c r="E5" t="s">
        <v>26</v>
      </c>
    </row>
    <row r="6" spans="4:5">
      <c r="D6">
        <v>2.1</v>
      </c>
      <c r="E6" t="s">
        <v>16</v>
      </c>
    </row>
    <row r="7" spans="4:5">
      <c r="D7">
        <v>2.2000000000000002</v>
      </c>
    </row>
    <row r="8" spans="4:5">
      <c r="D8">
        <v>2.2999999999999998</v>
      </c>
    </row>
    <row r="9" spans="4:5">
      <c r="D9">
        <v>2.4</v>
      </c>
    </row>
    <row r="10" spans="4:5">
      <c r="D10">
        <v>3.1</v>
      </c>
    </row>
    <row r="11" spans="4:5">
      <c r="D11">
        <v>3.2</v>
      </c>
    </row>
    <row r="12" spans="4:5">
      <c r="D12">
        <v>3.3</v>
      </c>
    </row>
    <row r="13" spans="4:5">
      <c r="D13">
        <v>3.4</v>
      </c>
    </row>
    <row r="14" spans="4:5">
      <c r="D14">
        <v>4.0999999999999996</v>
      </c>
    </row>
    <row r="15" spans="4:5">
      <c r="D15">
        <v>4.2</v>
      </c>
    </row>
    <row r="16" spans="4:5">
      <c r="D16">
        <v>4.3</v>
      </c>
    </row>
    <row r="17" spans="4:4">
      <c r="D17">
        <v>4.4000000000000004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2:I6"/>
  <sheetViews>
    <sheetView showGridLines="0" workbookViewId="0">
      <selection activeCell="A7" sqref="A7"/>
    </sheetView>
  </sheetViews>
  <sheetFormatPr defaultRowHeight="15"/>
  <cols>
    <col min="7" max="7" width="10.42578125" bestFit="1" customWidth="1"/>
    <col min="8" max="8" width="10.85546875" bestFit="1" customWidth="1"/>
    <col min="9" max="9" width="9.42578125" bestFit="1" customWidth="1"/>
  </cols>
  <sheetData>
    <row r="2" spans="1:9" ht="15.75" thickBot="1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 s="115">
        <v>8</v>
      </c>
      <c r="I2" s="145">
        <v>9</v>
      </c>
    </row>
    <row r="3" spans="1:9" ht="15.75" thickBot="1">
      <c r="G3" s="186" t="s">
        <v>151</v>
      </c>
      <c r="H3" s="187"/>
      <c r="I3" s="188"/>
    </row>
    <row r="4" spans="1:9" ht="15.75" thickBot="1">
      <c r="G4" s="146"/>
      <c r="H4" s="146"/>
      <c r="I4" s="146"/>
    </row>
    <row r="5" spans="1:9" ht="16.5" thickBot="1">
      <c r="A5" s="20" t="s">
        <v>40</v>
      </c>
      <c r="B5" s="20" t="s">
        <v>54</v>
      </c>
      <c r="C5" s="20" t="s">
        <v>13</v>
      </c>
      <c r="D5" s="20" t="s">
        <v>14</v>
      </c>
      <c r="E5" s="31" t="s">
        <v>15</v>
      </c>
      <c r="F5" s="35" t="s">
        <v>0</v>
      </c>
      <c r="G5" s="114" t="s">
        <v>148</v>
      </c>
      <c r="H5" s="19" t="s">
        <v>149</v>
      </c>
      <c r="I5" s="19" t="s">
        <v>150</v>
      </c>
    </row>
    <row r="6" spans="1:9">
      <c r="A6" t="s">
        <v>128</v>
      </c>
      <c r="B6" s="23">
        <v>41792</v>
      </c>
      <c r="C6">
        <v>230</v>
      </c>
      <c r="D6">
        <v>110400</v>
      </c>
      <c r="E6" s="139" t="s">
        <v>16</v>
      </c>
      <c r="F6" s="139">
        <v>1.1000000000000001</v>
      </c>
      <c r="G6" t="s">
        <v>155</v>
      </c>
      <c r="H6" t="s">
        <v>156</v>
      </c>
      <c r="I6" t="s">
        <v>157</v>
      </c>
    </row>
  </sheetData>
  <mergeCells count="1">
    <mergeCell ref="G3:I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AB39"/>
  <sheetViews>
    <sheetView showGridLines="0" zoomScale="115" zoomScaleNormal="115" workbookViewId="0">
      <selection activeCell="C2" sqref="C2"/>
    </sheetView>
  </sheetViews>
  <sheetFormatPr defaultColWidth="9.140625" defaultRowHeight="15"/>
  <cols>
    <col min="1" max="1" width="9.140625" style="8" customWidth="1"/>
    <col min="2" max="2" width="9.5703125" style="8" bestFit="1" customWidth="1"/>
    <col min="3" max="4" width="9.140625" style="8"/>
    <col min="5" max="5" width="9.140625" style="43"/>
    <col min="6" max="6" width="9.140625" style="8"/>
    <col min="7" max="7" width="11.7109375" style="49" bestFit="1" customWidth="1"/>
    <col min="8" max="8" width="10.42578125" style="8" bestFit="1" customWidth="1"/>
    <col min="9" max="9" width="9.7109375" style="8" bestFit="1" customWidth="1"/>
    <col min="10" max="10" width="9.7109375" style="8" customWidth="1"/>
    <col min="11" max="11" width="9.7109375" style="49" bestFit="1" customWidth="1"/>
    <col min="12" max="12" width="9.7109375" style="8" bestFit="1" customWidth="1"/>
    <col min="13" max="13" width="9.140625" style="49"/>
    <col min="14" max="14" width="9.140625" style="8"/>
    <col min="15" max="15" width="8.42578125" style="49" bestFit="1" customWidth="1"/>
    <col min="16" max="16" width="16" style="49" customWidth="1"/>
    <col min="17" max="17" width="16.7109375" style="49" customWidth="1"/>
    <col min="18" max="18" width="18.140625" style="49" customWidth="1"/>
    <col min="19" max="19" width="10.140625" style="49" bestFit="1" customWidth="1"/>
    <col min="20" max="21" width="9.140625" style="49"/>
    <col min="22" max="22" width="10.28515625" style="49" bestFit="1" customWidth="1"/>
    <col min="23" max="23" width="9.140625" style="8"/>
    <col min="24" max="26" width="12.28515625" style="8" bestFit="1" customWidth="1"/>
    <col min="27" max="27" width="11.7109375" style="8" customWidth="1"/>
    <col min="28" max="28" width="11.140625" style="8" bestFit="1" customWidth="1"/>
    <col min="29" max="16384" width="9.140625" style="8"/>
  </cols>
  <sheetData>
    <row r="1" spans="1:28" ht="61.5">
      <c r="D1" s="193" t="s">
        <v>44</v>
      </c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  <c r="S1" s="193"/>
      <c r="T1" s="193"/>
    </row>
    <row r="2" spans="1:28" ht="28.5" customHeight="1">
      <c r="G2" s="49" t="s">
        <v>40</v>
      </c>
      <c r="H2" s="1" t="str">
        <f>$B$6&amp;" "&amp;$C$6&amp;" "&amp;$C$7&amp;"_"&amp;$E$6</f>
        <v>6 2 1_1.1</v>
      </c>
      <c r="I2" s="1" t="str">
        <f>$B$6&amp;" "&amp;$C$6&amp;" "&amp;$D$7&amp;"_"&amp;$E$6</f>
        <v>6 2 2_1.1</v>
      </c>
      <c r="J2" s="1"/>
      <c r="K2" s="53" t="str">
        <f>$B$6&amp;" "&amp;$C$6&amp;" "&amp;$E$7&amp;"_"&amp;$E$6</f>
        <v>6 2 3_1.1</v>
      </c>
      <c r="L2" s="13" t="str">
        <f>$B$6&amp;" "&amp;$C$6&amp;" "&amp;$C$7&amp;"_"&amp;$F$6</f>
        <v>6 2 1_1.2</v>
      </c>
      <c r="M2" s="54" t="str">
        <f>$B$6&amp;" "&amp;$C$6&amp;" "&amp;$D$7&amp;"_"&amp;$F$6</f>
        <v>6 2 2_1.2</v>
      </c>
      <c r="N2" s="13" t="str">
        <f>$B$6&amp;" "&amp;$C$6&amp;" "&amp;$E$7&amp;"_"&amp;$F$6</f>
        <v>6 2 3_1.2</v>
      </c>
      <c r="O2" s="55" t="str">
        <f>$B$6&amp;" "&amp;$C$6&amp;" "&amp;$C$7&amp;"_"&amp;$G$6</f>
        <v>6 2 1_1.3</v>
      </c>
      <c r="P2" s="55"/>
      <c r="Q2" s="55"/>
      <c r="R2" s="55"/>
      <c r="S2" s="55" t="str">
        <f>$B$6&amp;" "&amp;$C$6&amp;" "&amp;$D$7&amp;"_"&amp;$G$6</f>
        <v>6 2 2_1.3</v>
      </c>
      <c r="T2" s="55" t="str">
        <f>$B$6&amp;" "&amp;$C$6&amp;" "&amp;$E$7&amp;"_"&amp;$G$6</f>
        <v>6 2 3_1.3</v>
      </c>
    </row>
    <row r="3" spans="1:28" ht="27" customHeight="1"/>
    <row r="4" spans="1:28" ht="42.75" customHeight="1">
      <c r="K4" s="8"/>
      <c r="M4" s="8"/>
      <c r="O4" s="8"/>
      <c r="P4" s="8"/>
      <c r="Q4" s="8"/>
      <c r="R4" s="8"/>
      <c r="S4" s="8"/>
      <c r="T4" s="8"/>
      <c r="U4" s="8"/>
      <c r="V4" s="8"/>
    </row>
    <row r="5" spans="1:28">
      <c r="B5" s="14" t="s">
        <v>2</v>
      </c>
      <c r="C5" s="14" t="s">
        <v>3</v>
      </c>
      <c r="D5" s="14" t="s">
        <v>35</v>
      </c>
      <c r="E5" s="194" t="s">
        <v>0</v>
      </c>
      <c r="F5" s="194"/>
      <c r="G5" s="194"/>
      <c r="X5" s="116"/>
    </row>
    <row r="6" spans="1:28" ht="39.75" customHeight="1">
      <c r="B6" s="11">
        <v>6</v>
      </c>
      <c r="C6" s="11">
        <v>2</v>
      </c>
      <c r="D6" s="9">
        <v>2014</v>
      </c>
      <c r="E6" s="22">
        <v>1.1000000000000001</v>
      </c>
      <c r="F6" s="9">
        <v>1.2</v>
      </c>
      <c r="G6" s="51">
        <v>1.3</v>
      </c>
    </row>
    <row r="7" spans="1:28" ht="18" hidden="1">
      <c r="B7" s="12" t="s">
        <v>15</v>
      </c>
      <c r="C7" s="130">
        <v>1</v>
      </c>
      <c r="D7" s="131">
        <v>2</v>
      </c>
      <c r="E7" s="130">
        <v>3</v>
      </c>
      <c r="V7" s="8" t="s">
        <v>87</v>
      </c>
    </row>
    <row r="8" spans="1:28">
      <c r="B8" s="21" t="s">
        <v>5</v>
      </c>
      <c r="C8" s="171" t="s">
        <v>41</v>
      </c>
      <c r="D8" s="171" t="s">
        <v>42</v>
      </c>
      <c r="E8" s="171" t="s">
        <v>43</v>
      </c>
    </row>
    <row r="9" spans="1:28" ht="15.75">
      <c r="A9" s="135"/>
      <c r="B9" s="136"/>
      <c r="C9" s="136"/>
      <c r="D9" s="136"/>
      <c r="E9" s="136"/>
      <c r="F9" s="136"/>
      <c r="G9" s="136"/>
      <c r="H9" s="136"/>
      <c r="J9" s="136"/>
      <c r="K9" s="192" t="s">
        <v>39</v>
      </c>
      <c r="L9" s="192"/>
      <c r="M9" s="192"/>
      <c r="N9" s="136"/>
      <c r="O9" s="136"/>
      <c r="P9" s="189" t="s">
        <v>151</v>
      </c>
      <c r="Q9" s="190"/>
      <c r="R9" s="191"/>
      <c r="S9" s="136"/>
      <c r="T9" s="136"/>
      <c r="U9" s="136"/>
      <c r="V9" s="136"/>
      <c r="W9" s="136"/>
    </row>
    <row r="10" spans="1:28" ht="15.75">
      <c r="A10" s="10" t="s">
        <v>31</v>
      </c>
      <c r="B10" s="16" t="s">
        <v>1</v>
      </c>
      <c r="C10" s="16" t="s">
        <v>13</v>
      </c>
      <c r="D10" s="16" t="s">
        <v>14</v>
      </c>
      <c r="E10" s="17" t="s">
        <v>15</v>
      </c>
      <c r="F10" s="113" t="s">
        <v>0</v>
      </c>
      <c r="G10" s="120" t="s">
        <v>84</v>
      </c>
      <c r="H10" s="123" t="s">
        <v>154</v>
      </c>
      <c r="I10" s="122" t="s">
        <v>85</v>
      </c>
      <c r="J10" s="151" t="s">
        <v>86</v>
      </c>
      <c r="K10" s="120" t="s">
        <v>58</v>
      </c>
      <c r="L10" s="120" t="s">
        <v>59</v>
      </c>
      <c r="M10" s="120" t="s">
        <v>60</v>
      </c>
      <c r="N10" s="120" t="s">
        <v>61</v>
      </c>
      <c r="O10" s="120" t="s">
        <v>62</v>
      </c>
      <c r="P10" s="148" t="s">
        <v>148</v>
      </c>
      <c r="Q10" s="148" t="s">
        <v>152</v>
      </c>
      <c r="R10" s="149" t="s">
        <v>153</v>
      </c>
      <c r="S10" s="121" t="s">
        <v>53</v>
      </c>
      <c r="T10" s="123" t="s">
        <v>166</v>
      </c>
      <c r="U10" s="124" t="s">
        <v>88</v>
      </c>
      <c r="V10" s="150" t="s">
        <v>50</v>
      </c>
      <c r="W10" s="159" t="s">
        <v>51</v>
      </c>
      <c r="X10" s="153" t="s">
        <v>52</v>
      </c>
      <c r="Y10" s="152" t="s">
        <v>72</v>
      </c>
      <c r="Z10" s="152" t="s">
        <v>73</v>
      </c>
      <c r="AA10" s="156" t="s">
        <v>147</v>
      </c>
      <c r="AB10" s="157" t="s">
        <v>79</v>
      </c>
    </row>
    <row r="11" spans="1:28">
      <c r="A11" s="9" t="str">
        <f>$B$6&amp;" "&amp;$C$6&amp;" "&amp;$C$7&amp;"_"&amp;$E$6</f>
        <v>6 2 1_1.1</v>
      </c>
      <c r="B11" s="46">
        <f>VLOOKUP($A$11,Evodata!$A$5:$T$499995,2,FALSE)</f>
        <v>41792</v>
      </c>
      <c r="C11" s="47">
        <f>VLOOKUP($A$11,Evodata!$A$5:$T$499995,3,FALSE)</f>
        <v>405</v>
      </c>
      <c r="D11" s="47">
        <f>VLOOKUP($A$11,Evodata!$A$5:$T$499995,4,FALSE)</f>
        <v>194400</v>
      </c>
      <c r="E11" s="48" t="str">
        <f>VLOOKUP($A$11,Evodata!$A$5:$T$499995,5,FALSE)</f>
        <v>B</v>
      </c>
      <c r="F11" s="48">
        <f>VLOOKUP($A$11,Evodata!$A$5:$T$499995,6,FALSE)</f>
        <v>1.1000000000000001</v>
      </c>
      <c r="G11" s="118">
        <f>K11+L11+M11+N11+O11</f>
        <v>5.3456790123456788</v>
      </c>
      <c r="H11" s="119">
        <f>S11+T11+U11</f>
        <v>3.0540123456790123</v>
      </c>
      <c r="I11" s="117">
        <f>VLOOKUP(A11,Effdata!$A$4:$V$499999,18,FALSE)</f>
        <v>87.654320987654316</v>
      </c>
      <c r="J11" s="128"/>
      <c r="K11" s="118">
        <f>VLOOKUP(A11,Evodata!$A$5:$T$49995,9,FALSE)</f>
        <v>1.3842592592592593</v>
      </c>
      <c r="L11" s="118">
        <f>VLOOKUP(A11,Evodata!$A$5:$T$49995,12,FALSE)</f>
        <v>1.5853909465020577</v>
      </c>
      <c r="M11" s="118">
        <f>VLOOKUP(A11,OLTdata!$A$5:$Z$499998,10,FALSE)</f>
        <v>0.45987654320987653</v>
      </c>
      <c r="N11" s="118">
        <f>VLOOKUP(A11,OLTdata!$A$5:$Z$499998,14,FALSE)</f>
        <v>5.2469135802469133E-2</v>
      </c>
      <c r="O11" s="118">
        <f>VLOOKUP(A11,Ismdata!$A$5:$P$500000,10,FALSE)</f>
        <v>1.8636831275720165</v>
      </c>
      <c r="P11" s="22" t="str">
        <f>VLOOKUP(A11,Defectdata!$A$6:$I$500001,7,FALSE)</f>
        <v>ขวดเป็นขีด</v>
      </c>
      <c r="Q11" s="22" t="str">
        <f>VLOOKUP(A11,Defectdata!$A$6:$I$500001,8,FALSE)</f>
        <v>ไหล่เป็นเงา</v>
      </c>
      <c r="R11" s="22" t="str">
        <f>VLOOKUP(A11,Defectdata!$A$6:$I$500001,9,FALSE)</f>
        <v>คอเป็นต่ม</v>
      </c>
      <c r="S11" s="119">
        <f>VLOOKUP(A11,Effdata!$A$4:$V$499999,22,FALSE)</f>
        <v>3.0540123456790123</v>
      </c>
      <c r="T11" s="119">
        <f>VLOOKUP(A11,Effdata!$A$4:$X$500000,24,FALSE)</f>
        <v>0</v>
      </c>
      <c r="U11" s="119"/>
      <c r="V11" s="50">
        <f>VLOOKUP(A11,Effdata!$A$4:$V$499999,20,FALSE)</f>
        <v>85.18518518518519</v>
      </c>
      <c r="W11" s="160">
        <f>VLOOKUP(A11,Effdata!$A$4:$V$499999,14,FALSE)</f>
        <v>0</v>
      </c>
      <c r="X11" s="117">
        <f>VLOOKUP(A11,Effdata!$A$4:$V$499999,12,FALSE)</f>
        <v>95.781893004115233</v>
      </c>
      <c r="Y11" s="154">
        <f>VLOOKUP(A11,Effdata!$A$4:$X$900000,7,FALSE)</f>
        <v>0</v>
      </c>
      <c r="Z11" s="117">
        <f>VLOOKUP(A11,Effdata!$A$4:$V$499999,18,FALSE)</f>
        <v>87.654320987654316</v>
      </c>
      <c r="AA11" s="158">
        <f>X11-I11</f>
        <v>8.1275720164609169</v>
      </c>
      <c r="AB11" s="158">
        <f>VLOOKUP(A11,Effdata!$A$4:$V$499999,16,FALSE)</f>
        <v>3.0298353909465021</v>
      </c>
    </row>
    <row r="12" spans="1:28">
      <c r="A12" s="9" t="str">
        <f>$B$6&amp;" "&amp;$C$6&amp;" "&amp;$D$7&amp;"_"&amp;$E$6</f>
        <v>6 2 2_1.1</v>
      </c>
      <c r="B12" s="46">
        <f>VLOOKUP($A$11,Evodata!$A$5:$T$499995,2,FALSE)</f>
        <v>41792</v>
      </c>
      <c r="C12" s="47">
        <f>VLOOKUP($A$12,Evodata!$A$5:$T$499995,3,FALSE)</f>
        <v>405</v>
      </c>
      <c r="D12" s="47">
        <f>VLOOKUP($A$12,Evodata!$A$5:$T$499995,4,FALSE)</f>
        <v>194400</v>
      </c>
      <c r="E12" s="48" t="str">
        <f>VLOOKUP($A$12,Evodata!$A$5:$T$499995,5,FALSE)</f>
        <v>C</v>
      </c>
      <c r="F12" s="48">
        <f>VLOOKUP($A$12,Evodata!$A$5:$T$499995,6,FALSE)</f>
        <v>1.1000000000000001</v>
      </c>
      <c r="G12" s="118">
        <f>K12+L12+M12+N12+O12</f>
        <v>3.7237654320987663</v>
      </c>
      <c r="H12" s="119">
        <f t="shared" ref="H12:H13" si="0">S12+T12+U12</f>
        <v>1.5257201646090535</v>
      </c>
      <c r="I12" s="117">
        <f>VLOOKUP(A12,Effdata!$A$4:$V$499999,18,FALSE)</f>
        <v>91.512345679012341</v>
      </c>
      <c r="J12" s="127"/>
      <c r="K12" s="126">
        <f>VLOOKUP(A12,Evodata!$A$5:$T$49995,9,FALSE)</f>
        <v>0.96862139917695478</v>
      </c>
      <c r="L12" s="118">
        <f>VLOOKUP(A12,Evodata!$A$5:$T$49995,12,FALSE)</f>
        <v>1.4526748971193417</v>
      </c>
      <c r="M12" s="118">
        <f>VLOOKUP(A12,OLTdata!$A$5:$Z$499998,10,FALSE)</f>
        <v>0.36934156378600824</v>
      </c>
      <c r="N12" s="118">
        <f>VLOOKUP(A12,OLTdata!$A$5:$Z$499998,14,FALSE)</f>
        <v>4.938271604938272E-2</v>
      </c>
      <c r="O12" s="118">
        <f>VLOOKUP(A12,Ismdata!$A$5:$P$500000,10,FALSE)</f>
        <v>0.88374485596707819</v>
      </c>
      <c r="P12" s="22" t="e">
        <f>VLOOKUP(A12,Defectdata!$A$6:$I$500001,7,FALSE)</f>
        <v>#N/A</v>
      </c>
      <c r="Q12" s="22" t="e">
        <f>VLOOKUP(A12,Defectdata!$A$6:$I$500001,8,FALSE)</f>
        <v>#N/A</v>
      </c>
      <c r="R12" s="22" t="e">
        <f>VLOOKUP(A12,Defectdata!$A$6:$I$500001,7,FALSE)</f>
        <v>#N/A</v>
      </c>
      <c r="S12" s="119">
        <f>VLOOKUP(A12,Effdata!$A$4:$V$499999,22,FALSE)</f>
        <v>1.5257201646090535</v>
      </c>
      <c r="T12" s="119">
        <f>VLOOKUP(A12,Effdata!$A$4:$X$500000,24,FALSE)</f>
        <v>0</v>
      </c>
      <c r="U12" s="119"/>
      <c r="V12" s="50">
        <f>VLOOKUP(A12,Effdata!$A$4:$V$499999,20,FALSE)</f>
        <v>90.864197530864203</v>
      </c>
      <c r="W12" s="160">
        <f>VLOOKUP(A12,Effdata!$A$4:$V$499999,14,FALSE)</f>
        <v>0</v>
      </c>
      <c r="X12" s="117">
        <f>VLOOKUP(A12,Effdata!$A$4:$V$499999,12,FALSE)</f>
        <v>100</v>
      </c>
      <c r="Y12" s="154">
        <f>VLOOKUP(A12,Effdata!$A$4:$X$900000,7,FALSE)</f>
        <v>0</v>
      </c>
      <c r="Z12" s="117">
        <f>VLOOKUP(A12,Effdata!$A$4:$V$499999,18,FALSE)</f>
        <v>91.512345679012341</v>
      </c>
      <c r="AA12" s="158">
        <f>X12-I12</f>
        <v>8.4876543209876587</v>
      </c>
      <c r="AB12" s="158">
        <f>VLOOKUP(A12,Effdata!$A$4:$V$499999,16,FALSE)</f>
        <v>3.3153292181069958</v>
      </c>
    </row>
    <row r="13" spans="1:28">
      <c r="A13" s="9" t="str">
        <f>$B$6&amp;" "&amp;$C$6&amp;" "&amp;$E$7&amp;"_"&amp;$E$6</f>
        <v>6 2 3_1.1</v>
      </c>
      <c r="B13" s="46">
        <f>VLOOKUP($A$13,Evodata!$A$5:$T$499995,2,FALSE)</f>
        <v>41792</v>
      </c>
      <c r="C13" s="47">
        <f>VLOOKUP($A$13,Evodata!$A$5:$T$499995,3,FALSE)</f>
        <v>405</v>
      </c>
      <c r="D13" s="47">
        <f>VLOOKUP($A$13,Evodata!$A$5:$T$499995,4,FALSE)</f>
        <v>194400</v>
      </c>
      <c r="E13" s="48" t="str">
        <f>VLOOKUP($A$13,Evodata!$A$5:$T$499995,5,FALSE)</f>
        <v>D</v>
      </c>
      <c r="F13" s="48">
        <f>VLOOKUP($A$13,Evodata!$A$5:$T$499995,6,FALSE)</f>
        <v>1.1000000000000001</v>
      </c>
      <c r="G13" s="118">
        <f>K13+L13+M13+N13+O13</f>
        <v>3.9084362139917697</v>
      </c>
      <c r="H13" s="119">
        <f t="shared" si="0"/>
        <v>1.0601851851851851</v>
      </c>
      <c r="I13" s="117">
        <f>VLOOKUP(A13,Effdata!$A$4:$V$499999,18,FALSE)</f>
        <v>92.489711934156389</v>
      </c>
      <c r="J13" s="129">
        <f>AVERAGE(I11:I13)</f>
        <v>90.552126200274344</v>
      </c>
      <c r="K13" s="126">
        <f>VLOOKUP(A13,Evodata!$A$5:$T$49995,9,FALSE)</f>
        <v>0.74074074074074081</v>
      </c>
      <c r="L13" s="118">
        <f>VLOOKUP(A13,Evodata!$A$5:$T$49995,12,FALSE)</f>
        <v>1.3395061728395061</v>
      </c>
      <c r="M13" s="118">
        <f>VLOOKUP(A13,OLTdata!$A$5:$Z$499998,10,FALSE)</f>
        <v>0.64763374485596703</v>
      </c>
      <c r="N13" s="118">
        <f>VLOOKUP(A13,OLTdata!$A$5:$Z$499998,14,FALSE)</f>
        <v>1.1311728395061729</v>
      </c>
      <c r="O13" s="118">
        <f>VLOOKUP(A13,Ismdata!$A$5:$P$500000,10,FALSE)</f>
        <v>4.938271604938272E-2</v>
      </c>
      <c r="P13" s="22" t="e">
        <f>VLOOKUP(A13,Defectdata!$A$6:$I$500001,7,FALSE)</f>
        <v>#N/A</v>
      </c>
      <c r="Q13" s="22" t="e">
        <f>VLOOKUP(A13,Defectdata!$A$6:$I$500001,8,FALSE)</f>
        <v>#N/A</v>
      </c>
      <c r="R13" s="22" t="e">
        <f>VLOOKUP(A13,Defectdata!$A$6:$I$500001,7,FALSE)</f>
        <v>#N/A</v>
      </c>
      <c r="S13" s="119">
        <f>VLOOKUP(A13,Effdata!$A$4:$V$499999,22,FALSE)</f>
        <v>1.0601851851851851</v>
      </c>
      <c r="T13" s="119">
        <f>VLOOKUP(A13,Effdata!$A$4:$X$500000,24,FALSE)</f>
        <v>0</v>
      </c>
      <c r="U13" s="119"/>
      <c r="V13" s="50">
        <f>VLOOKUP(A13,Effdata!$A$4:$V$499999,20,FALSE)</f>
        <v>92.757201646090536</v>
      </c>
      <c r="W13" s="160">
        <f>VLOOKUP(A13,Effdata!$A$4:$V$499999,14,FALSE)</f>
        <v>0</v>
      </c>
      <c r="X13" s="117">
        <f>VLOOKUP(A13,Effdata!$A$4:$V$499999,12,FALSE)</f>
        <v>96.193415637860085</v>
      </c>
      <c r="Y13" s="154">
        <f>VLOOKUP(A13,Effdata!$A$4:$X$900000,7,FALSE)</f>
        <v>0</v>
      </c>
      <c r="Z13" s="117">
        <f>VLOOKUP(A13,Effdata!$A$4:$V$499999,18,FALSE)</f>
        <v>92.489711934156389</v>
      </c>
      <c r="AA13" s="158">
        <f>X13-I13</f>
        <v>3.7037037037036953</v>
      </c>
      <c r="AB13" s="158">
        <f>VLOOKUP(A13,Effdata!$A$4:$V$499999,16,FALSE)</f>
        <v>1.6311728395061726</v>
      </c>
    </row>
    <row r="14" spans="1:28" ht="15.75">
      <c r="A14" s="137"/>
      <c r="B14" s="138"/>
      <c r="C14" s="138"/>
      <c r="D14" s="138"/>
      <c r="E14" s="138"/>
      <c r="F14" s="138"/>
      <c r="G14" s="138"/>
      <c r="H14" s="138"/>
      <c r="I14" s="138"/>
      <c r="J14" s="138"/>
      <c r="K14" s="192" t="s">
        <v>37</v>
      </c>
      <c r="L14" s="192"/>
      <c r="M14" s="192"/>
      <c r="N14" s="138"/>
      <c r="O14" s="138"/>
      <c r="P14" s="189" t="s">
        <v>151</v>
      </c>
      <c r="Q14" s="190"/>
      <c r="R14" s="191"/>
      <c r="S14" s="138"/>
      <c r="T14" s="138"/>
      <c r="U14" s="138"/>
      <c r="V14" s="138"/>
      <c r="W14" s="138"/>
    </row>
    <row r="15" spans="1:28" ht="15.75">
      <c r="A15" s="10" t="s">
        <v>31</v>
      </c>
      <c r="B15" s="16" t="s">
        <v>1</v>
      </c>
      <c r="C15" s="16" t="s">
        <v>13</v>
      </c>
      <c r="D15" s="16" t="s">
        <v>14</v>
      </c>
      <c r="E15" s="17" t="s">
        <v>15</v>
      </c>
      <c r="F15" s="113" t="s">
        <v>0</v>
      </c>
      <c r="G15" s="132" t="s">
        <v>84</v>
      </c>
      <c r="H15" s="123" t="s">
        <v>154</v>
      </c>
      <c r="I15" s="122" t="s">
        <v>85</v>
      </c>
      <c r="J15" s="147" t="s">
        <v>86</v>
      </c>
      <c r="K15" s="120" t="s">
        <v>58</v>
      </c>
      <c r="L15" s="120" t="s">
        <v>59</v>
      </c>
      <c r="M15" s="120" t="s">
        <v>60</v>
      </c>
      <c r="N15" s="120" t="s">
        <v>61</v>
      </c>
      <c r="O15" s="120" t="s">
        <v>62</v>
      </c>
      <c r="P15" s="148" t="s">
        <v>148</v>
      </c>
      <c r="Q15" s="148" t="s">
        <v>152</v>
      </c>
      <c r="R15" s="149" t="s">
        <v>153</v>
      </c>
      <c r="S15" s="121" t="s">
        <v>53</v>
      </c>
      <c r="T15" s="123" t="s">
        <v>166</v>
      </c>
      <c r="U15" s="124" t="s">
        <v>88</v>
      </c>
      <c r="V15" s="150" t="s">
        <v>50</v>
      </c>
      <c r="W15" s="161" t="s">
        <v>51</v>
      </c>
      <c r="X15" s="153" t="s">
        <v>52</v>
      </c>
      <c r="Y15" s="152" t="s">
        <v>72</v>
      </c>
      <c r="Z15" s="152" t="s">
        <v>73</v>
      </c>
      <c r="AA15" s="156" t="s">
        <v>147</v>
      </c>
      <c r="AB15" s="157" t="s">
        <v>79</v>
      </c>
    </row>
    <row r="16" spans="1:28">
      <c r="A16" s="9" t="str">
        <f>$B$6&amp;" "&amp;$C$6&amp;" "&amp;$C$7&amp;"_"&amp;$F$6</f>
        <v>6 2 1_1.2</v>
      </c>
      <c r="B16" s="46">
        <f>VLOOKUP($A$16,Evodata!$A$5:$T$499995,2,FALSE)</f>
        <v>41792</v>
      </c>
      <c r="C16" s="47">
        <f>VLOOKUP($A$16,Evodata!$A$5:$T$499995,3,FALSE)</f>
        <v>300</v>
      </c>
      <c r="D16" s="47">
        <f>VLOOKUP($A$16,Evodata!$A$5:$T$499995,4,FALSE)</f>
        <v>144000</v>
      </c>
      <c r="E16" s="48" t="str">
        <f>VLOOKUP($A$16,Evodata!$A$5:$T$499995,5,FALSE)</f>
        <v>B</v>
      </c>
      <c r="F16" s="48">
        <f>VLOOKUP($A$16,Evodata!$A$5:$T$499995,6,FALSE)</f>
        <v>1.2</v>
      </c>
      <c r="G16" s="118">
        <f>K16+L16+M16+N16+O16</f>
        <v>1.5923611111111111</v>
      </c>
      <c r="H16" s="119">
        <f>S16+T16+U16</f>
        <v>0.87986111111111109</v>
      </c>
      <c r="I16" s="117">
        <f>VLOOKUP(A16,Effdata!$A$4:$V$499999,18,FALSE)</f>
        <v>95.694444444444443</v>
      </c>
      <c r="J16" s="133"/>
      <c r="K16" s="118">
        <f>VLOOKUP(A16,Evodata!$A$5:$T$49995,9,FALSE)</f>
        <v>0.54097222222222219</v>
      </c>
      <c r="L16" s="118">
        <f>VLOOKUP(A16,Evodata!$A$5:$T$49995,12,FALSE)</f>
        <v>0.4604166666666667</v>
      </c>
      <c r="M16" s="118">
        <f>VLOOKUP(A16,OLTdata!$A$5:$Z$499998,10,FALSE)</f>
        <v>0.24097222222222223</v>
      </c>
      <c r="N16" s="118">
        <f>VLOOKUP(A16,OLTdata!$A$5:$Z$499998,14,FALSE)</f>
        <v>4.4444444444444446E-2</v>
      </c>
      <c r="O16" s="118">
        <f>VLOOKUP(A16,Ismdata!$A$5:$P$500000,10,FALSE)</f>
        <v>0.30555555555555558</v>
      </c>
      <c r="P16" s="22" t="e">
        <f>VLOOKUP(A16,Defectdata!$A$6:$I$500001,7,FALSE)</f>
        <v>#N/A</v>
      </c>
      <c r="Q16" s="22" t="e">
        <f>VLOOKUP(A16,Defectdata!$A$6:$I$500001,8,FALSE)</f>
        <v>#N/A</v>
      </c>
      <c r="R16" s="22" t="e">
        <f>VLOOKUP(A16,Defectdata!$A$6:$I$500001,9,FALSE)</f>
        <v>#N/A</v>
      </c>
      <c r="S16" s="119">
        <f>VLOOKUP(A16,Effdata!$A$4:$V$499999,22,FALSE)</f>
        <v>0.87986111111111109</v>
      </c>
      <c r="T16" s="119">
        <f>VLOOKUP(A16,Effdata!$A$4:$X$500000,24,FALSE)</f>
        <v>0</v>
      </c>
      <c r="U16" s="119"/>
      <c r="V16" s="50">
        <f>VLOOKUP(A16,Effdata!$A$4:$V$499999,20,FALSE)</f>
        <v>94.555555555555557</v>
      </c>
      <c r="W16" s="160">
        <f>VLOOKUP(A16,Effdata!$A$4:$V$499999,14,FALSE)</f>
        <v>0</v>
      </c>
      <c r="X16" s="117">
        <f>VLOOKUP(A16,Effdata!$A$4:$V$499999,12,FALSE)</f>
        <v>98.541666666666671</v>
      </c>
      <c r="Y16" s="154">
        <f>VLOOKUP(A16,Effdata!$A$4:$X$900000,7,FALSE)</f>
        <v>0</v>
      </c>
      <c r="Z16" s="117">
        <f>VLOOKUP(A16,Effdata!$A$4:$V$499999,18,FALSE)</f>
        <v>95.694444444444443</v>
      </c>
      <c r="AA16" s="158">
        <f>X16-I16</f>
        <v>2.8472222222222285</v>
      </c>
      <c r="AB16" s="158">
        <f>VLOOKUP(A16,Effdata!$A$4:$V$499999,16,FALSE)</f>
        <v>0.83333333333333337</v>
      </c>
    </row>
    <row r="17" spans="1:28">
      <c r="A17" s="9" t="str">
        <f>$B$6&amp;" "&amp;$C$6&amp;" "&amp;$D$7&amp;"_"&amp;$F$6</f>
        <v>6 2 2_1.2</v>
      </c>
      <c r="B17" s="46">
        <f>VLOOKUP($A$17,Evodata!$A$5:$T$499995,2,FALSE)</f>
        <v>41792</v>
      </c>
      <c r="C17" s="47">
        <f>VLOOKUP($A$17,Evodata!$A$5:$T$499995,3,FALSE)</f>
        <v>300</v>
      </c>
      <c r="D17" s="47">
        <f>VLOOKUP($A$17,Evodata!$A$5:$T$499995,4,FALSE)</f>
        <v>144000</v>
      </c>
      <c r="E17" s="48" t="str">
        <f>VLOOKUP($A$17,Evodata!$A$5:$T$499995,5,FALSE)</f>
        <v>C</v>
      </c>
      <c r="F17" s="48">
        <f>VLOOKUP($A$17,Evodata!$A$5:$T$499995,6,FALSE)</f>
        <v>1.2</v>
      </c>
      <c r="G17" s="118">
        <f>K17+L17+M17+N17+O17</f>
        <v>2.9222222222222221</v>
      </c>
      <c r="H17" s="119">
        <f t="shared" ref="H17:H18" si="1">S17+T17+U17</f>
        <v>2.4173611111111111</v>
      </c>
      <c r="I17" s="117">
        <f>VLOOKUP(A17,Effdata!$A$4:$V$499999,18,FALSE)</f>
        <v>94.166666666666671</v>
      </c>
      <c r="J17" s="133"/>
      <c r="K17" s="118">
        <f>VLOOKUP(A17,Evodata!$A$5:$T$49995,9,FALSE)</f>
        <v>1.41875</v>
      </c>
      <c r="L17" s="118">
        <f>VLOOKUP(A17,Evodata!$A$5:$T$49995,12,FALSE)</f>
        <v>0.40416666666666667</v>
      </c>
      <c r="M17" s="118">
        <f>VLOOKUP(A17,OLTdata!$A$5:$Z$499998,10,FALSE)</f>
        <v>0.50555555555555554</v>
      </c>
      <c r="N17" s="118">
        <f>VLOOKUP(A17,OLTdata!$A$5:$Z$499998,14,FALSE)</f>
        <v>4.583333333333333E-2</v>
      </c>
      <c r="O17" s="118">
        <f>VLOOKUP(A17,Ismdata!$A$5:$P$500000,10,FALSE)</f>
        <v>0.54791666666666672</v>
      </c>
      <c r="P17" s="22" t="e">
        <f>VLOOKUP(A17,Defectdata!$A$6:$I$500001,7,FALSE)</f>
        <v>#N/A</v>
      </c>
      <c r="Q17" s="22" t="e">
        <f>VLOOKUP(A17,Defectdata!$A$6:$I$500001,8,FALSE)</f>
        <v>#N/A</v>
      </c>
      <c r="R17" s="22" t="e">
        <f>VLOOKUP(A17,Defectdata!$A$6:$I$500001,7,FALSE)</f>
        <v>#N/A</v>
      </c>
      <c r="S17" s="119">
        <f>VLOOKUP(A17,Effdata!$A$4:$V$499999,22,FALSE)</f>
        <v>2.4173611111111111</v>
      </c>
      <c r="T17" s="119">
        <f>VLOOKUP(A17,Effdata!$A$4:$X$500000,24,FALSE)</f>
        <v>0</v>
      </c>
      <c r="U17" s="119"/>
      <c r="V17" s="50">
        <f>VLOOKUP(A17,Effdata!$A$4:$V$499999,20,FALSE)</f>
        <v>94.555555555555557</v>
      </c>
      <c r="W17" s="160">
        <f>VLOOKUP(A17,Effdata!$A$4:$V$499999,14,FALSE)</f>
        <v>0</v>
      </c>
      <c r="X17" s="117">
        <f>VLOOKUP(A17,Effdata!$A$4:$V$499999,12,FALSE)</f>
        <v>98.506944444444443</v>
      </c>
      <c r="Y17" s="154">
        <f>VLOOKUP(A17,Effdata!$A$4:$X$900000,7,FALSE)</f>
        <v>0</v>
      </c>
      <c r="Z17" s="117">
        <f>VLOOKUP(A17,Effdata!$A$4:$V$499999,18,FALSE)</f>
        <v>94.166666666666671</v>
      </c>
      <c r="AA17" s="158">
        <f>X17-I17</f>
        <v>4.3402777777777715</v>
      </c>
      <c r="AB17" s="158">
        <f>VLOOKUP(A17,Effdata!$A$4:$V$499999,16,FALSE)</f>
        <v>0.98888888888888882</v>
      </c>
    </row>
    <row r="18" spans="1:28">
      <c r="A18" s="9" t="str">
        <f>$B$6&amp;" "&amp;$C$6&amp;" "&amp;$E$7&amp;"_"&amp;$F$6</f>
        <v>6 2 3_1.2</v>
      </c>
      <c r="B18" s="46">
        <f>VLOOKUP($A$18,Evodata!$A$5:$T$499995,2,FALSE)</f>
        <v>41792</v>
      </c>
      <c r="C18" s="47">
        <f>VLOOKUP($A$18,Evodata!$A$5:$T$499995,3,FALSE)</f>
        <v>300</v>
      </c>
      <c r="D18" s="47">
        <f>VLOOKUP($A$18,Evodata!$A$5:$T$499995,4,FALSE)</f>
        <v>144000</v>
      </c>
      <c r="E18" s="48" t="str">
        <f>VLOOKUP($A$18,Evodata!$A$5:$T$499995,5,FALSE)</f>
        <v>D</v>
      </c>
      <c r="F18" s="48">
        <f>VLOOKUP($A$18,Evodata!$A$5:$T$499995,6,FALSE)</f>
        <v>1.2</v>
      </c>
      <c r="G18" s="118">
        <f>K18+L18+M18+N18+O18</f>
        <v>2.6493055555555554</v>
      </c>
      <c r="H18" s="119">
        <f t="shared" si="1"/>
        <v>1.3743055555555554</v>
      </c>
      <c r="I18" s="117">
        <f>VLOOKUP(A18,Effdata!$A$4:$V$499999,18,FALSE)</f>
        <v>94.513888888888886</v>
      </c>
      <c r="J18" s="134">
        <f>AVERAGE(I16:I18)</f>
        <v>94.791666666666671</v>
      </c>
      <c r="K18" s="118">
        <f>VLOOKUP(A18,Evodata!$A$5:$T$49995,9,FALSE)</f>
        <v>1.1944444444444444</v>
      </c>
      <c r="L18" s="118">
        <f>VLOOKUP(A18,Evodata!$A$5:$T$49995,12,FALSE)</f>
        <v>0.57638888888888884</v>
      </c>
      <c r="M18" s="118">
        <f>VLOOKUP(A18,OLTdata!$A$5:$Z$499998,10,FALSE)</f>
        <v>0.38819444444444445</v>
      </c>
      <c r="N18" s="118">
        <f>VLOOKUP(A18,OLTdata!$A$5:$Z$499998,14,FALSE)</f>
        <v>5.2777777777777771E-2</v>
      </c>
      <c r="O18" s="118">
        <f>VLOOKUP(A18,Ismdata!$A$5:$P$500000,10,FALSE)</f>
        <v>0.43750000000000006</v>
      </c>
      <c r="P18" s="22" t="e">
        <f>VLOOKUP(A18,Defectdata!$A$6:$I$500001,7,FALSE)</f>
        <v>#N/A</v>
      </c>
      <c r="Q18" s="22" t="e">
        <f>VLOOKUP(A18,Defectdata!$A$6:$I$500001,8,FALSE)</f>
        <v>#N/A</v>
      </c>
      <c r="R18" s="22" t="e">
        <f>VLOOKUP(A18,Defectdata!$A$6:$I$500001,7,FALSE)</f>
        <v>#N/A</v>
      </c>
      <c r="S18" s="119">
        <f>VLOOKUP(A18,Effdata!$A$4:$V$499999,22,FALSE)</f>
        <v>1.3743055555555554</v>
      </c>
      <c r="T18" s="119">
        <f>VLOOKUP(A18,Effdata!$A$4:$X$500000,24,FALSE)</f>
        <v>0</v>
      </c>
      <c r="U18" s="119"/>
      <c r="V18" s="50">
        <f>VLOOKUP(A18,Effdata!$A$4:$V$499999,20,FALSE)</f>
        <v>94.555555555555557</v>
      </c>
      <c r="W18" s="160">
        <f>VLOOKUP(A18,Effdata!$A$4:$V$49999,14,FALSE)</f>
        <v>0</v>
      </c>
      <c r="X18" s="117">
        <f>VLOOKUP(A18,Effdata!$A$4:$V$499999,12,FALSE)</f>
        <v>97.5</v>
      </c>
      <c r="Y18" s="154">
        <f>VLOOKUP(A18,Effdata!$A$4:$X$900000,7,FALSE)</f>
        <v>0</v>
      </c>
      <c r="Z18" s="117">
        <f>VLOOKUP(A18,Effdata!$A$4:$V$499999,18,FALSE)</f>
        <v>94.513888888888886</v>
      </c>
      <c r="AA18" s="158">
        <f>X18-I18</f>
        <v>2.9861111111111143</v>
      </c>
      <c r="AB18" s="158">
        <f>VLOOKUP(A18,Effdata!$A$4:$V$499999,16,FALSE)</f>
        <v>1.6666666666666667</v>
      </c>
    </row>
    <row r="19" spans="1:28" ht="15.75">
      <c r="A19" s="137"/>
      <c r="B19" s="138"/>
      <c r="C19" s="138"/>
      <c r="D19" s="138"/>
      <c r="E19" s="138"/>
      <c r="F19" s="138"/>
      <c r="G19" s="138"/>
      <c r="H19" s="138"/>
      <c r="I19" s="138"/>
      <c r="J19" s="138"/>
      <c r="K19" s="192" t="s">
        <v>38</v>
      </c>
      <c r="L19" s="192"/>
      <c r="M19" s="192"/>
      <c r="N19" s="138"/>
      <c r="O19" s="138"/>
      <c r="P19" s="189" t="s">
        <v>151</v>
      </c>
      <c r="Q19" s="190"/>
      <c r="R19" s="191"/>
      <c r="S19" s="138"/>
      <c r="T19" s="138"/>
      <c r="U19" s="138"/>
      <c r="V19" s="138"/>
      <c r="W19" s="138"/>
    </row>
    <row r="20" spans="1:28" ht="15.75">
      <c r="A20" s="10" t="s">
        <v>31</v>
      </c>
      <c r="B20" s="16" t="s">
        <v>1</v>
      </c>
      <c r="C20" s="16" t="s">
        <v>13</v>
      </c>
      <c r="D20" s="16" t="s">
        <v>14</v>
      </c>
      <c r="E20" s="17" t="s">
        <v>15</v>
      </c>
      <c r="F20" s="113" t="s">
        <v>0</v>
      </c>
      <c r="G20" s="120" t="s">
        <v>84</v>
      </c>
      <c r="H20" s="123" t="s">
        <v>154</v>
      </c>
      <c r="I20" s="122" t="s">
        <v>85</v>
      </c>
      <c r="J20" s="147" t="s">
        <v>86</v>
      </c>
      <c r="K20" s="120" t="s">
        <v>58</v>
      </c>
      <c r="L20" s="120" t="s">
        <v>59</v>
      </c>
      <c r="M20" s="120" t="s">
        <v>60</v>
      </c>
      <c r="N20" s="120" t="s">
        <v>61</v>
      </c>
      <c r="O20" s="120" t="s">
        <v>62</v>
      </c>
      <c r="P20" s="148" t="s">
        <v>148</v>
      </c>
      <c r="Q20" s="148" t="s">
        <v>152</v>
      </c>
      <c r="R20" s="149" t="s">
        <v>153</v>
      </c>
      <c r="S20" s="121" t="s">
        <v>53</v>
      </c>
      <c r="T20" s="123" t="s">
        <v>166</v>
      </c>
      <c r="U20" s="124" t="s">
        <v>88</v>
      </c>
      <c r="V20" s="150" t="s">
        <v>50</v>
      </c>
      <c r="W20" s="161" t="s">
        <v>51</v>
      </c>
      <c r="X20" s="153" t="s">
        <v>52</v>
      </c>
      <c r="Y20" s="152" t="s">
        <v>72</v>
      </c>
      <c r="Z20" s="152" t="s">
        <v>73</v>
      </c>
      <c r="AA20" s="156" t="s">
        <v>147</v>
      </c>
      <c r="AB20" s="157" t="s">
        <v>79</v>
      </c>
    </row>
    <row r="21" spans="1:28">
      <c r="A21" s="9" t="str">
        <f>$B$6&amp;" "&amp;$C$6&amp;" "&amp;$C$7&amp;"_"&amp;$G$6</f>
        <v>6 2 1_1.3</v>
      </c>
      <c r="B21" s="46">
        <f>VLOOKUP($A$21,Evodata!$A$5:$T$499995,2,FALSE)</f>
        <v>41792</v>
      </c>
      <c r="C21" s="47">
        <f>VLOOKUP($A$21,Evodata!$A$5:$T$499995,3,FALSE)</f>
        <v>405</v>
      </c>
      <c r="D21" s="47">
        <f>VLOOKUP($A$21,Evodata!$A$5:$T$499995,4,FALSE)</f>
        <v>194400</v>
      </c>
      <c r="E21" s="48" t="str">
        <f>VLOOKUP($A$21,Evodata!$A$5:$T$499995,5,FALSE)</f>
        <v>B</v>
      </c>
      <c r="F21" s="48">
        <f>VLOOKUP($A$21,Evodata!$A$5:$T$499995,6,FALSE)</f>
        <v>1.3</v>
      </c>
      <c r="G21" s="118">
        <f>K21+L21+M21+N21+O21</f>
        <v>8.3580246913580254</v>
      </c>
      <c r="H21" s="119">
        <f>S21+T21+U21</f>
        <v>1.08</v>
      </c>
      <c r="I21" s="117">
        <f>VLOOKUP(A21,Effdata!$A$4:$V$499999,18,FALSE)</f>
        <v>85.699588477366248</v>
      </c>
      <c r="J21" s="133"/>
      <c r="K21" s="118">
        <f>VLOOKUP(A21,Evodata!$A$5:$T$49995,9,FALSE)</f>
        <v>2.0540123456790123</v>
      </c>
      <c r="L21" s="118">
        <f>VLOOKUP(A21,Evodata!$A$5:$T$49995,12,FALSE)</f>
        <v>2.7700617283950617</v>
      </c>
      <c r="M21" s="118">
        <f>VLOOKUP(A21,OLTdata!$A$5:$Z$499998,10,FALSE)</f>
        <v>0.66255144032921809</v>
      </c>
      <c r="N21" s="118">
        <f>VLOOKUP(A21,OLTdata!$A$5:$Z$499998,14,FALSE)</f>
        <v>5.915637860082304E-2</v>
      </c>
      <c r="O21" s="118">
        <f>VLOOKUP(A21,Ismdata!$A$5:$P$500000,10,FALSE)</f>
        <v>2.8122427983539096</v>
      </c>
      <c r="P21" s="22" t="e">
        <f>VLOOKUP(A21,Defectdata!$A$6:$I$500001,7,FALSE)</f>
        <v>#N/A</v>
      </c>
      <c r="Q21" s="22" t="e">
        <f>VLOOKUP(A21,Defectdata!$A$6:$I$500001,8,FALSE)</f>
        <v>#N/A</v>
      </c>
      <c r="R21" s="22" t="e">
        <f>VLOOKUP(A21,Defectdata!$A$6:$I$500001,9,FALSE)</f>
        <v>#N/A</v>
      </c>
      <c r="S21" s="119">
        <f>VLOOKUP(A21,Effdata!$A$4:$V$499999,22,FALSE)</f>
        <v>1.08</v>
      </c>
      <c r="T21" s="119">
        <f>VLOOKUP(A21,Effdata!$A$4:$X$500000,24,FALSE)</f>
        <v>0</v>
      </c>
      <c r="U21" s="119"/>
      <c r="V21" s="50">
        <f>VLOOKUP(A21,Effdata!$A$4:$V$499999,20,FALSE)</f>
        <v>85.18518518518519</v>
      </c>
      <c r="W21" s="160">
        <f>VLOOKUP(A21,Effdata!$A$4:$V$499999,14,FALSE)</f>
        <v>0</v>
      </c>
      <c r="X21" s="117">
        <f>VLOOKUP(A21,Effdata!$A$4:$V$499999,12,FALSE)</f>
        <v>95.848765432098773</v>
      </c>
      <c r="Y21" s="154">
        <f>VLOOKUP(A21,Effdata!$A$4:$X$900000,7,FALSE)</f>
        <v>0</v>
      </c>
      <c r="Z21" s="117">
        <f>VLOOKUP(A21,Effdata!$A$4:$V$499999,18,FALSE)</f>
        <v>85.699588477366248</v>
      </c>
      <c r="AA21" s="158">
        <f>X21-I21</f>
        <v>10.149176954732525</v>
      </c>
      <c r="AB21" s="158">
        <f>VLOOKUP(A21,Effdata!$A$4:$V$499999,16,FALSE)</f>
        <v>3.3312757201646086</v>
      </c>
    </row>
    <row r="22" spans="1:28">
      <c r="A22" s="9" t="str">
        <f>$B$6&amp;" "&amp;$C$6&amp;" "&amp;$D$7&amp;"_"&amp;$G$6</f>
        <v>6 2 2_1.3</v>
      </c>
      <c r="B22" s="46">
        <f>VLOOKUP($A$22,Evodata!$A$5:$T$499995,2,FALSE)</f>
        <v>41792</v>
      </c>
      <c r="C22" s="47">
        <f>VLOOKUP($A$22,Evodata!$A$5:$T$499995,3,FALSE)</f>
        <v>405</v>
      </c>
      <c r="D22" s="47">
        <f>VLOOKUP($A$22,Evodata!$A$5:$T$499995,4,FALSE)</f>
        <v>194400</v>
      </c>
      <c r="E22" s="48" t="str">
        <f>VLOOKUP($A$22,Evodata!$A$5:$T$499995,5,FALSE)</f>
        <v>C</v>
      </c>
      <c r="F22" s="48">
        <f>VLOOKUP($A$22,Evodata!$A$5:$T$499995,6,FALSE)</f>
        <v>1.3</v>
      </c>
      <c r="G22" s="118">
        <f>K22+L22+M22+N22+O22</f>
        <v>6.4963991769547329</v>
      </c>
      <c r="H22" s="119">
        <f t="shared" ref="H22:H23" si="2">S22+T22+U22</f>
        <v>1.2098765432098766</v>
      </c>
      <c r="I22" s="117">
        <f>VLOOKUP(A22,Effdata!$A$4:$V$499999,18,FALSE)</f>
        <v>90.277777777777786</v>
      </c>
      <c r="J22" s="133"/>
      <c r="K22" s="118">
        <f>VLOOKUP(A22,Evodata!$A$5:$T$49995,9,FALSE)</f>
        <v>1.3184156378600824</v>
      </c>
      <c r="L22" s="118">
        <f>VLOOKUP(A22,Evodata!$A$5:$T$49995,12,FALSE)</f>
        <v>1.4891975308641974</v>
      </c>
      <c r="M22" s="118">
        <f>VLOOKUP(A22,OLTdata!$A$5:$Z$499998,10,FALSE)</f>
        <v>0.90432098765432101</v>
      </c>
      <c r="N22" s="118">
        <f>VLOOKUP(A22,OLTdata!$A$5:$Z$499998,14,FALSE)</f>
        <v>4.938271604938272E-2</v>
      </c>
      <c r="O22" s="118">
        <f>VLOOKUP(A22,Ismdata!$A$5:$P$500000,10,FALSE)</f>
        <v>2.7350823045267489</v>
      </c>
      <c r="P22" s="22" t="e">
        <f>VLOOKUP(A22,Defectdata!$A$6:$I$500001,7,FALSE)</f>
        <v>#N/A</v>
      </c>
      <c r="Q22" s="22" t="e">
        <f>VLOOKUP(A22,Defectdata!$A$6:$I$500001,8,FALSE)</f>
        <v>#N/A</v>
      </c>
      <c r="R22" s="22" t="e">
        <f>VLOOKUP(A22,Defectdata!$A$6:$I$500001,7,FALSE)</f>
        <v>#N/A</v>
      </c>
      <c r="S22" s="119">
        <f>VLOOKUP(A22,Effdata!$A$4:$V$499999,22,FALSE)</f>
        <v>1.2098765432098766</v>
      </c>
      <c r="T22" s="119">
        <f>VLOOKUP(A22,Effdata!$A$4:$X$500000,24,FALSE)</f>
        <v>0</v>
      </c>
      <c r="U22" s="119"/>
      <c r="V22" s="50">
        <f>VLOOKUP(A22,Effdata!$A$4:$V$499999,20,FALSE)</f>
        <v>90.864197530864203</v>
      </c>
      <c r="W22" s="160">
        <f>VLOOKUP(A22,Effdata!$A$4:$V$499999,14,FALSE)</f>
        <v>3.79</v>
      </c>
      <c r="X22" s="117">
        <f>VLOOKUP(A22,Effdata!$A$4:$V$499999,12,FALSE)</f>
        <v>99.639917695473244</v>
      </c>
      <c r="Y22" s="154">
        <f>VLOOKUP(A22,Effdata!$A$4:$X$900000,7,FALSE)</f>
        <v>0</v>
      </c>
      <c r="Z22" s="117">
        <f>VLOOKUP(A22,Effdata!$A$4:$V$499999,18,FALSE)</f>
        <v>90.277777777777786</v>
      </c>
      <c r="AA22" s="158">
        <f>X22-I22</f>
        <v>9.3621399176954583</v>
      </c>
      <c r="AB22" s="158">
        <f>VLOOKUP(A22,Effdata!$A$4:$V$499999,16,FALSE)</f>
        <v>3.0555555555555554</v>
      </c>
    </row>
    <row r="23" spans="1:28">
      <c r="A23" s="9" t="str">
        <f>$B$6&amp;" "&amp;$C$6&amp;" "&amp;$E$7&amp;"_"&amp;$G$6</f>
        <v>6 2 3_1.3</v>
      </c>
      <c r="B23" s="46">
        <f>VLOOKUP($A$23,Evodata!$A$5:$T$499995,2,FALSE)</f>
        <v>41792</v>
      </c>
      <c r="C23" s="47">
        <f>VLOOKUP($A$23,Evodata!$A$5:$T$499995,3,FALSE)</f>
        <v>405</v>
      </c>
      <c r="D23" s="47">
        <f>VLOOKUP($A$23,Evodata!$A$5:$T$499995,4,FALSE)</f>
        <v>194400</v>
      </c>
      <c r="E23" s="48" t="str">
        <f>VLOOKUP($A$23,Evodata!$A$5:$T$499995,5,FALSE)</f>
        <v>D</v>
      </c>
      <c r="F23" s="48">
        <f>VLOOKUP($A$23,Evodata!$A$5:$T$499995,6,FALSE)</f>
        <v>1.3</v>
      </c>
      <c r="G23" s="118">
        <f>K23+L23+M23+N23+O23</f>
        <v>6.6867283950617278</v>
      </c>
      <c r="H23" s="119">
        <f t="shared" si="2"/>
        <v>0.84567901234567899</v>
      </c>
      <c r="I23" s="117">
        <f>VLOOKUP(A23,Effdata!$A$4:$V$499999,18,FALSE)</f>
        <v>88.63168724279835</v>
      </c>
      <c r="J23" s="134">
        <f>AVERAGE(I21:I23)</f>
        <v>88.203017832647461</v>
      </c>
      <c r="K23" s="118">
        <f>VLOOKUP(A23,Evodata!$A$5:$T$49995,9,FALSE)</f>
        <v>1.2294238683127572</v>
      </c>
      <c r="L23" s="118">
        <f>VLOOKUP(A23,Evodata!$A$5:$T$49995,12,FALSE)</f>
        <v>1.316358024691358</v>
      </c>
      <c r="M23" s="118">
        <f>VLOOKUP(A23,OLTdata!$A$5:$Z$499998,10,FALSE)</f>
        <v>1.2098765432098766</v>
      </c>
      <c r="N23" s="118">
        <f>VLOOKUP(A23,OLTdata!$A$5:$Z$499998,14,FALSE)</f>
        <v>5.1440329218106998E-2</v>
      </c>
      <c r="O23" s="118">
        <f>VLOOKUP(A23,Ismdata!$A$5:$P$500000,10,FALSE)</f>
        <v>2.8796296296296298</v>
      </c>
      <c r="P23" s="22" t="e">
        <f>VLOOKUP(A23,Defectdata!$A$6:$I$500001,7,FALSE)</f>
        <v>#N/A</v>
      </c>
      <c r="Q23" s="22" t="e">
        <f>VLOOKUP(A23,Defectdata!$A$6:$I$500001,8,FALSE)</f>
        <v>#N/A</v>
      </c>
      <c r="R23" s="22" t="e">
        <f>VLOOKUP(A23,Defectdata!$A$6:$I$500001,7,FALSE)</f>
        <v>#N/A</v>
      </c>
      <c r="S23" s="119">
        <f>VLOOKUP(A23,Effdata!$A$4:$V$499999,22,FALSE)</f>
        <v>0.84567901234567899</v>
      </c>
      <c r="T23" s="119">
        <f>VLOOKUP(A23,Effdata!$A$4:$X$500000,24,FALSE)</f>
        <v>0</v>
      </c>
      <c r="U23" s="119"/>
      <c r="V23" s="50">
        <f>VLOOKUP(A23,Effdata!$A$4:$V$499999,20,FALSE)</f>
        <v>88.971193415637856</v>
      </c>
      <c r="W23" s="160">
        <f>VLOOKUP(A23,Effdata!$A$4:$V$49999,14,FALSE)</f>
        <v>0</v>
      </c>
      <c r="X23" s="117">
        <f>VLOOKUP(A23,Effdata!$A$4:$V$499999,12,FALSE)</f>
        <v>95.936213991769549</v>
      </c>
      <c r="Y23" s="154">
        <f>VLOOKUP(A23,Effdata!$A$4:$X$900000,7,FALSE)</f>
        <v>0</v>
      </c>
      <c r="Z23" s="117">
        <f>VLOOKUP(A23,Effdata!$A$4:$V$499999,18,FALSE)</f>
        <v>88.63168724279835</v>
      </c>
      <c r="AA23" s="158">
        <f>X23-I23</f>
        <v>7.3045267489711989</v>
      </c>
      <c r="AB23" s="158">
        <f>VLOOKUP(A23,Effdata!$A$4:$V$499999,16,FALSE)</f>
        <v>3.4943415637860085</v>
      </c>
    </row>
    <row r="25" spans="1:28">
      <c r="J25" s="144"/>
    </row>
    <row r="26" spans="1:28">
      <c r="J26" s="125"/>
    </row>
    <row r="27" spans="1:28">
      <c r="J27" s="125"/>
    </row>
    <row r="28" spans="1:28">
      <c r="J28" s="125"/>
    </row>
    <row r="29" spans="1:28">
      <c r="J29" s="125"/>
    </row>
    <row r="30" spans="1:28">
      <c r="J30" s="144"/>
    </row>
    <row r="31" spans="1:28">
      <c r="J31" s="125"/>
    </row>
    <row r="32" spans="1:28">
      <c r="J32" s="125"/>
    </row>
    <row r="33" spans="10:10">
      <c r="J33" s="125"/>
    </row>
    <row r="34" spans="10:10">
      <c r="J34" s="125"/>
    </row>
    <row r="35" spans="10:10">
      <c r="J35" s="144"/>
    </row>
    <row r="36" spans="10:10">
      <c r="J36" s="125"/>
    </row>
    <row r="37" spans="10:10">
      <c r="J37" s="125"/>
    </row>
    <row r="38" spans="10:10">
      <c r="J38" s="125"/>
    </row>
    <row r="39" spans="10:10">
      <c r="J39" s="125"/>
    </row>
  </sheetData>
  <mergeCells count="8">
    <mergeCell ref="P19:R19"/>
    <mergeCell ref="K14:M14"/>
    <mergeCell ref="K19:M19"/>
    <mergeCell ref="D1:T1"/>
    <mergeCell ref="E5:G5"/>
    <mergeCell ref="P9:R9"/>
    <mergeCell ref="K9:M9"/>
    <mergeCell ref="P14:R14"/>
  </mergeCells>
  <conditionalFormatting sqref="G7:G8 H4:H8 I5:J8 W1:W8 G24:J24 X10 X15 X20 W29:W1048576 T10 G40:J1048576 V10:V13 I10:J13 W24:W27 V15:V18 I15:J18 I20:J23 V20:V23">
    <cfRule type="cellIs" dxfId="170" priority="102" operator="lessThan">
      <formula>90</formula>
    </cfRule>
  </conditionalFormatting>
  <conditionalFormatting sqref="I10">
    <cfRule type="cellIs" dxfId="169" priority="101" operator="lessThan">
      <formula>90</formula>
    </cfRule>
  </conditionalFormatting>
  <conditionalFormatting sqref="V10">
    <cfRule type="cellIs" dxfId="168" priority="100" operator="lessThan">
      <formula>90</formula>
    </cfRule>
  </conditionalFormatting>
  <conditionalFormatting sqref="V10">
    <cfRule type="cellIs" dxfId="167" priority="99" operator="lessThan">
      <formula>90</formula>
    </cfRule>
  </conditionalFormatting>
  <conditionalFormatting sqref="I15">
    <cfRule type="cellIs" dxfId="166" priority="98" operator="lessThan">
      <formula>90</formula>
    </cfRule>
  </conditionalFormatting>
  <conditionalFormatting sqref="I15">
    <cfRule type="cellIs" dxfId="165" priority="97" operator="lessThan">
      <formula>90</formula>
    </cfRule>
  </conditionalFormatting>
  <conditionalFormatting sqref="V15">
    <cfRule type="cellIs" dxfId="164" priority="96" operator="lessThan">
      <formula>90</formula>
    </cfRule>
  </conditionalFormatting>
  <conditionalFormatting sqref="V15">
    <cfRule type="cellIs" dxfId="163" priority="95" operator="lessThan">
      <formula>90</formula>
    </cfRule>
  </conditionalFormatting>
  <conditionalFormatting sqref="V20">
    <cfRule type="cellIs" dxfId="162" priority="92" operator="lessThan">
      <formula>90</formula>
    </cfRule>
  </conditionalFormatting>
  <conditionalFormatting sqref="V20">
    <cfRule type="cellIs" dxfId="161" priority="91" operator="lessThan">
      <formula>90</formula>
    </cfRule>
  </conditionalFormatting>
  <conditionalFormatting sqref="I20">
    <cfRule type="cellIs" dxfId="160" priority="90" operator="lessThan">
      <formula>90</formula>
    </cfRule>
  </conditionalFormatting>
  <conditionalFormatting sqref="I20">
    <cfRule type="cellIs" dxfId="159" priority="89" operator="lessThan">
      <formula>90</formula>
    </cfRule>
  </conditionalFormatting>
  <conditionalFormatting sqref="G2 G4:G5">
    <cfRule type="cellIs" dxfId="158" priority="88" operator="lessThan">
      <formula>90</formula>
    </cfRule>
  </conditionalFormatting>
  <conditionalFormatting sqref="I16">
    <cfRule type="cellIs" dxfId="157" priority="86" operator="lessThan">
      <formula>90</formula>
    </cfRule>
  </conditionalFormatting>
  <conditionalFormatting sqref="I17">
    <cfRule type="cellIs" dxfId="156" priority="85" operator="lessThan">
      <formula>90</formula>
    </cfRule>
  </conditionalFormatting>
  <conditionalFormatting sqref="I18">
    <cfRule type="cellIs" dxfId="155" priority="84" operator="lessThan">
      <formula>90</formula>
    </cfRule>
  </conditionalFormatting>
  <conditionalFormatting sqref="I21">
    <cfRule type="cellIs" dxfId="154" priority="83" operator="lessThan">
      <formula>90</formula>
    </cfRule>
  </conditionalFormatting>
  <conditionalFormatting sqref="I22">
    <cfRule type="cellIs" dxfId="153" priority="82" operator="lessThan">
      <formula>90</formula>
    </cfRule>
  </conditionalFormatting>
  <conditionalFormatting sqref="I23">
    <cfRule type="cellIs" dxfId="152" priority="81" operator="lessThan">
      <formula>90</formula>
    </cfRule>
  </conditionalFormatting>
  <conditionalFormatting sqref="V11">
    <cfRule type="cellIs" dxfId="151" priority="80" operator="lessThan">
      <formula>90</formula>
    </cfRule>
  </conditionalFormatting>
  <conditionalFormatting sqref="V13">
    <cfRule type="cellIs" dxfId="150" priority="78" operator="lessThan">
      <formula>90</formula>
    </cfRule>
  </conditionalFormatting>
  <conditionalFormatting sqref="H2">
    <cfRule type="cellIs" dxfId="149" priority="77" operator="lessThan">
      <formula>90</formula>
    </cfRule>
  </conditionalFormatting>
  <conditionalFormatting sqref="I2:J2">
    <cfRule type="cellIs" dxfId="148" priority="76" operator="lessThan">
      <formula>90</formula>
    </cfRule>
  </conditionalFormatting>
  <conditionalFormatting sqref="V16">
    <cfRule type="cellIs" dxfId="147" priority="75" operator="lessThan">
      <formula>90</formula>
    </cfRule>
  </conditionalFormatting>
  <conditionalFormatting sqref="V17">
    <cfRule type="cellIs" dxfId="146" priority="74" operator="lessThan">
      <formula>90</formula>
    </cfRule>
  </conditionalFormatting>
  <conditionalFormatting sqref="V18">
    <cfRule type="cellIs" dxfId="145" priority="73" operator="lessThan">
      <formula>90</formula>
    </cfRule>
  </conditionalFormatting>
  <conditionalFormatting sqref="V16">
    <cfRule type="cellIs" dxfId="144" priority="72" operator="lessThan">
      <formula>90</formula>
    </cfRule>
  </conditionalFormatting>
  <conditionalFormatting sqref="V17">
    <cfRule type="cellIs" dxfId="143" priority="71" operator="lessThan">
      <formula>90</formula>
    </cfRule>
  </conditionalFormatting>
  <conditionalFormatting sqref="V18">
    <cfRule type="cellIs" dxfId="142" priority="70" operator="lessThan">
      <formula>90</formula>
    </cfRule>
  </conditionalFormatting>
  <conditionalFormatting sqref="V17">
    <cfRule type="cellIs" dxfId="141" priority="69" operator="lessThan">
      <formula>90</formula>
    </cfRule>
  </conditionalFormatting>
  <conditionalFormatting sqref="V17">
    <cfRule type="cellIs" dxfId="140" priority="68" operator="lessThan">
      <formula>90</formula>
    </cfRule>
  </conditionalFormatting>
  <conditionalFormatting sqref="V18">
    <cfRule type="cellIs" dxfId="139" priority="67" operator="lessThan">
      <formula>90</formula>
    </cfRule>
  </conditionalFormatting>
  <conditionalFormatting sqref="V18">
    <cfRule type="cellIs" dxfId="138" priority="66" operator="lessThan">
      <formula>90</formula>
    </cfRule>
  </conditionalFormatting>
  <conditionalFormatting sqref="V13">
    <cfRule type="cellIs" dxfId="137" priority="64" operator="lessThan">
      <formula>90</formula>
    </cfRule>
  </conditionalFormatting>
  <conditionalFormatting sqref="V21">
    <cfRule type="cellIs" dxfId="136" priority="63" operator="lessThan">
      <formula>90</formula>
    </cfRule>
  </conditionalFormatting>
  <conditionalFormatting sqref="V22">
    <cfRule type="cellIs" dxfId="135" priority="62" operator="lessThan">
      <formula>90</formula>
    </cfRule>
  </conditionalFormatting>
  <conditionalFormatting sqref="V23">
    <cfRule type="cellIs" dxfId="134" priority="61" operator="lessThan">
      <formula>90</formula>
    </cfRule>
  </conditionalFormatting>
  <conditionalFormatting sqref="V21">
    <cfRule type="cellIs" dxfId="133" priority="60" operator="lessThan">
      <formula>90</formula>
    </cfRule>
  </conditionalFormatting>
  <conditionalFormatting sqref="V22">
    <cfRule type="cellIs" dxfId="132" priority="59" operator="lessThan">
      <formula>90</formula>
    </cfRule>
  </conditionalFormatting>
  <conditionalFormatting sqref="V23">
    <cfRule type="cellIs" dxfId="131" priority="58" operator="lessThan">
      <formula>90</formula>
    </cfRule>
  </conditionalFormatting>
  <conditionalFormatting sqref="V22">
    <cfRule type="cellIs" dxfId="130" priority="57" operator="lessThan">
      <formula>90</formula>
    </cfRule>
  </conditionalFormatting>
  <conditionalFormatting sqref="V22">
    <cfRule type="cellIs" dxfId="129" priority="56" operator="lessThan">
      <formula>90</formula>
    </cfRule>
  </conditionalFormatting>
  <conditionalFormatting sqref="V23">
    <cfRule type="cellIs" dxfId="128" priority="55" operator="lessThan">
      <formula>90</formula>
    </cfRule>
  </conditionalFormatting>
  <conditionalFormatting sqref="V23">
    <cfRule type="cellIs" dxfId="127" priority="54" operator="lessThan">
      <formula>90</formula>
    </cfRule>
  </conditionalFormatting>
  <conditionalFormatting sqref="I16:I18">
    <cfRule type="cellIs" dxfId="126" priority="46" operator="lessThan">
      <formula>90</formula>
    </cfRule>
  </conditionalFormatting>
  <conditionalFormatting sqref="V12">
    <cfRule type="cellIs" dxfId="125" priority="44" operator="lessThan">
      <formula>90</formula>
    </cfRule>
  </conditionalFormatting>
  <conditionalFormatting sqref="X11">
    <cfRule type="cellIs" dxfId="124" priority="43" operator="lessThan">
      <formula>90</formula>
    </cfRule>
  </conditionalFormatting>
  <conditionalFormatting sqref="X12">
    <cfRule type="cellIs" dxfId="123" priority="42" operator="lessThan">
      <formula>90</formula>
    </cfRule>
  </conditionalFormatting>
  <conditionalFormatting sqref="X13">
    <cfRule type="cellIs" dxfId="122" priority="41" operator="lessThan">
      <formula>90</formula>
    </cfRule>
  </conditionalFormatting>
  <conditionalFormatting sqref="X16">
    <cfRule type="cellIs" dxfId="121" priority="40" operator="lessThan">
      <formula>90</formula>
    </cfRule>
  </conditionalFormatting>
  <conditionalFormatting sqref="X17">
    <cfRule type="cellIs" dxfId="120" priority="39" operator="lessThan">
      <formula>90</formula>
    </cfRule>
  </conditionalFormatting>
  <conditionalFormatting sqref="X18">
    <cfRule type="cellIs" dxfId="119" priority="38" operator="lessThan">
      <formula>90</formula>
    </cfRule>
  </conditionalFormatting>
  <conditionalFormatting sqref="X21">
    <cfRule type="cellIs" dxfId="118" priority="37" operator="lessThan">
      <formula>90</formula>
    </cfRule>
  </conditionalFormatting>
  <conditionalFormatting sqref="X22">
    <cfRule type="cellIs" dxfId="117" priority="36" operator="lessThan">
      <formula>90</formula>
    </cfRule>
  </conditionalFormatting>
  <conditionalFormatting sqref="X23">
    <cfRule type="cellIs" dxfId="116" priority="35" operator="lessThan">
      <formula>90</formula>
    </cfRule>
  </conditionalFormatting>
  <conditionalFormatting sqref="H10">
    <cfRule type="cellIs" dxfId="115" priority="34" operator="lessThan">
      <formula>90</formula>
    </cfRule>
  </conditionalFormatting>
  <conditionalFormatting sqref="H15">
    <cfRule type="cellIs" dxfId="114" priority="33" operator="lessThan">
      <formula>90</formula>
    </cfRule>
  </conditionalFormatting>
  <conditionalFormatting sqref="H20">
    <cfRule type="cellIs" dxfId="113" priority="30" operator="lessThan">
      <formula>90</formula>
    </cfRule>
  </conditionalFormatting>
  <conditionalFormatting sqref="Z16">
    <cfRule type="cellIs" dxfId="112" priority="29" operator="lessThan">
      <formula>90</formula>
    </cfRule>
  </conditionalFormatting>
  <conditionalFormatting sqref="Z16">
    <cfRule type="cellIs" dxfId="111" priority="28" operator="lessThan">
      <formula>90</formula>
    </cfRule>
  </conditionalFormatting>
  <conditionalFormatting sqref="Z16">
    <cfRule type="cellIs" dxfId="110" priority="27" operator="lessThan">
      <formula>90</formula>
    </cfRule>
  </conditionalFormatting>
  <conditionalFormatting sqref="Z17">
    <cfRule type="cellIs" dxfId="109" priority="26" operator="lessThan">
      <formula>90</formula>
    </cfRule>
  </conditionalFormatting>
  <conditionalFormatting sqref="Z17">
    <cfRule type="cellIs" dxfId="108" priority="25" operator="lessThan">
      <formula>90</formula>
    </cfRule>
  </conditionalFormatting>
  <conditionalFormatting sqref="Z17">
    <cfRule type="cellIs" dxfId="107" priority="24" operator="lessThan">
      <formula>90</formula>
    </cfRule>
  </conditionalFormatting>
  <conditionalFormatting sqref="Z18">
    <cfRule type="cellIs" dxfId="106" priority="23" operator="lessThan">
      <formula>90</formula>
    </cfRule>
  </conditionalFormatting>
  <conditionalFormatting sqref="Z18">
    <cfRule type="cellIs" dxfId="105" priority="22" operator="lessThan">
      <formula>90</formula>
    </cfRule>
  </conditionalFormatting>
  <conditionalFormatting sqref="Z18">
    <cfRule type="cellIs" dxfId="104" priority="21" operator="lessThan">
      <formula>90</formula>
    </cfRule>
  </conditionalFormatting>
  <conditionalFormatting sqref="Z11">
    <cfRule type="cellIs" dxfId="103" priority="20" operator="lessThan">
      <formula>90</formula>
    </cfRule>
  </conditionalFormatting>
  <conditionalFormatting sqref="Z11">
    <cfRule type="cellIs" dxfId="102" priority="19" operator="lessThan">
      <formula>90</formula>
    </cfRule>
  </conditionalFormatting>
  <conditionalFormatting sqref="Z11">
    <cfRule type="cellIs" dxfId="101" priority="18" operator="lessThan">
      <formula>90</formula>
    </cfRule>
  </conditionalFormatting>
  <conditionalFormatting sqref="Z12">
    <cfRule type="cellIs" dxfId="100" priority="17" operator="lessThan">
      <formula>90</formula>
    </cfRule>
  </conditionalFormatting>
  <conditionalFormatting sqref="Z12">
    <cfRule type="cellIs" dxfId="99" priority="16" operator="lessThan">
      <formula>90</formula>
    </cfRule>
  </conditionalFormatting>
  <conditionalFormatting sqref="Z12">
    <cfRule type="cellIs" dxfId="98" priority="15" operator="lessThan">
      <formula>90</formula>
    </cfRule>
  </conditionalFormatting>
  <conditionalFormatting sqref="Z13">
    <cfRule type="cellIs" dxfId="97" priority="14" operator="lessThan">
      <formula>90</formula>
    </cfRule>
  </conditionalFormatting>
  <conditionalFormatting sqref="Z13">
    <cfRule type="cellIs" dxfId="96" priority="13" operator="lessThan">
      <formula>90</formula>
    </cfRule>
  </conditionalFormatting>
  <conditionalFormatting sqref="Z13">
    <cfRule type="cellIs" dxfId="95" priority="12" operator="lessThan">
      <formula>90</formula>
    </cfRule>
  </conditionalFormatting>
  <conditionalFormatting sqref="Z21">
    <cfRule type="cellIs" dxfId="94" priority="11" operator="lessThan">
      <formula>90</formula>
    </cfRule>
  </conditionalFormatting>
  <conditionalFormatting sqref="Z21">
    <cfRule type="cellIs" dxfId="93" priority="10" operator="lessThan">
      <formula>90</formula>
    </cfRule>
  </conditionalFormatting>
  <conditionalFormatting sqref="Z21">
    <cfRule type="cellIs" dxfId="92" priority="9" operator="lessThan">
      <formula>90</formula>
    </cfRule>
  </conditionalFormatting>
  <conditionalFormatting sqref="Z22">
    <cfRule type="cellIs" dxfId="91" priority="8" operator="lessThan">
      <formula>90</formula>
    </cfRule>
  </conditionalFormatting>
  <conditionalFormatting sqref="Z22">
    <cfRule type="cellIs" dxfId="90" priority="7" operator="lessThan">
      <formula>90</formula>
    </cfRule>
  </conditionalFormatting>
  <conditionalFormatting sqref="Z22">
    <cfRule type="cellIs" dxfId="89" priority="6" operator="lessThan">
      <formula>90</formula>
    </cfRule>
  </conditionalFormatting>
  <conditionalFormatting sqref="Z23">
    <cfRule type="cellIs" dxfId="88" priority="5" operator="lessThan">
      <formula>90</formula>
    </cfRule>
  </conditionalFormatting>
  <conditionalFormatting sqref="Z23">
    <cfRule type="cellIs" dxfId="87" priority="4" operator="lessThan">
      <formula>90</formula>
    </cfRule>
  </conditionalFormatting>
  <conditionalFormatting sqref="Z23">
    <cfRule type="cellIs" dxfId="86" priority="3" operator="lessThan">
      <formula>90</formula>
    </cfRule>
  </conditionalFormatting>
  <conditionalFormatting sqref="T15">
    <cfRule type="cellIs" dxfId="85" priority="2" operator="lessThan">
      <formula>90</formula>
    </cfRule>
  </conditionalFormatting>
  <conditionalFormatting sqref="T20">
    <cfRule type="cellIs" dxfId="84" priority="1" operator="lessThan">
      <formula>90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Spinner 1">
              <controlPr defaultSize="0" autoPict="0">
                <anchor moveWithCells="1" sizeWithCells="1">
                  <from>
                    <xdr:col>1</xdr:col>
                    <xdr:colOff>447675</xdr:colOff>
                    <xdr:row>5</xdr:row>
                    <xdr:rowOff>38100</xdr:rowOff>
                  </from>
                  <to>
                    <xdr:col>2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Spinner 2">
              <controlPr defaultSize="0" autoPict="0">
                <anchor moveWithCells="1" sizeWithCells="1">
                  <from>
                    <xdr:col>2</xdr:col>
                    <xdr:colOff>428625</xdr:colOff>
                    <xdr:row>5</xdr:row>
                    <xdr:rowOff>28575</xdr:rowOff>
                  </from>
                  <to>
                    <xdr:col>2</xdr:col>
                    <xdr:colOff>590550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AA26"/>
  <sheetViews>
    <sheetView zoomScale="85" zoomScaleNormal="85" workbookViewId="0">
      <selection activeCell="H24" sqref="H24"/>
    </sheetView>
  </sheetViews>
  <sheetFormatPr defaultColWidth="9.140625" defaultRowHeight="15"/>
  <cols>
    <col min="1" max="2" width="9.140625" style="8"/>
    <col min="3" max="3" width="9.140625" style="43"/>
    <col min="4" max="5" width="9.140625" style="8"/>
    <col min="6" max="6" width="9.140625" style="43"/>
    <col min="7" max="7" width="11.7109375" style="8" bestFit="1" customWidth="1"/>
    <col min="8" max="8" width="10.5703125" style="8" bestFit="1" customWidth="1"/>
    <col min="9" max="9" width="10.7109375" style="8" bestFit="1" customWidth="1"/>
    <col min="10" max="10" width="9.7109375" style="8" customWidth="1"/>
    <col min="11" max="11" width="9" style="8" bestFit="1" customWidth="1"/>
    <col min="12" max="12" width="8.42578125" style="8" bestFit="1" customWidth="1"/>
    <col min="13" max="13" width="9.140625" style="8"/>
    <col min="14" max="14" width="9.7109375" style="8" bestFit="1" customWidth="1"/>
    <col min="15" max="15" width="9" style="8" bestFit="1" customWidth="1"/>
    <col min="16" max="16" width="16.140625" style="8" customWidth="1"/>
    <col min="17" max="17" width="17" style="8" customWidth="1"/>
    <col min="18" max="18" width="16.7109375" style="8" customWidth="1"/>
    <col min="19" max="19" width="7.7109375" style="8" customWidth="1"/>
    <col min="20" max="20" width="9.7109375" style="8" bestFit="1" customWidth="1"/>
    <col min="21" max="22" width="9.140625" style="8"/>
    <col min="23" max="23" width="9.5703125" style="8" customWidth="1"/>
    <col min="24" max="24" width="13.85546875" style="8" bestFit="1" customWidth="1"/>
    <col min="25" max="25" width="12.85546875" style="8" bestFit="1" customWidth="1"/>
    <col min="26" max="26" width="12.7109375" style="8" bestFit="1" customWidth="1"/>
    <col min="27" max="27" width="15" style="8" bestFit="1" customWidth="1"/>
    <col min="28" max="16384" width="9.140625" style="8"/>
  </cols>
  <sheetData>
    <row r="1" spans="1:27" ht="58.5" customHeight="1">
      <c r="B1" s="15"/>
      <c r="C1" s="169"/>
      <c r="D1" s="193" t="s">
        <v>45</v>
      </c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</row>
    <row r="2" spans="1:27" ht="19.5" hidden="1" customHeight="1">
      <c r="G2" s="8" t="s">
        <v>40</v>
      </c>
      <c r="H2" s="13" t="str">
        <f>$B$4&amp;" "&amp;$C$4&amp;" "&amp;$B$5&amp;"_"&amp;$E$4</f>
        <v>6 2 1_2.1</v>
      </c>
      <c r="I2" s="13" t="str">
        <f>$B$4&amp;" "&amp;$C$4&amp;" "&amp;$C$5&amp;"_"&amp;$E$4</f>
        <v>6 2 2_2.1</v>
      </c>
      <c r="J2" s="13"/>
      <c r="K2" s="13" t="str">
        <f>$B$4&amp;" "&amp;$C$4&amp;" "&amp;$D$5&amp;"_"&amp;$E$4</f>
        <v>6 2 3_2.1</v>
      </c>
      <c r="L2" s="13" t="str">
        <f>$B$4&amp;" "&amp;$C$4&amp;" "&amp;$B$5&amp;"_"&amp;$F$4</f>
        <v>6 2 1_2.2</v>
      </c>
      <c r="M2" s="13" t="str">
        <f>$B$4&amp;" "&amp;$C$4&amp;" "&amp;$C$5&amp;"_"&amp;$F$4</f>
        <v>6 2 2_2.2</v>
      </c>
      <c r="N2" s="13" t="str">
        <f>$B$4&amp;" "&amp;$C$4&amp;" "&amp;$D$5&amp;"_"&amp;$F$4</f>
        <v>6 2 3_2.2</v>
      </c>
      <c r="O2" s="13" t="str">
        <f>$B$4&amp;" "&amp;$C$4&amp;" "&amp;$B$5&amp;"_"&amp;$G$4</f>
        <v>6 2 1_2.3</v>
      </c>
      <c r="P2" s="13" t="str">
        <f>$B$4&amp;" "&amp;$C$4&amp;" "&amp;$C$5&amp;"_"&amp;$G$4</f>
        <v>6 2 2_2.3</v>
      </c>
      <c r="Q2" s="13" t="str">
        <f>$B$4&amp;" "&amp;$C$4&amp;" "&amp;$D$5&amp;"_"&amp;$G$4</f>
        <v>6 2 3_2.3</v>
      </c>
      <c r="R2" s="13" t="str">
        <f>$B$4&amp;" "&amp;$C$4&amp;" "&amp;$B$5&amp;"_"&amp;$H$4</f>
        <v>6 2 1_2.4</v>
      </c>
      <c r="S2" s="13" t="str">
        <f>$B$4&amp;" "&amp;$C$4&amp;" "&amp;$C$5&amp;"_"&amp;$H$4</f>
        <v>6 2 2_2.4</v>
      </c>
      <c r="T2" s="13" t="str">
        <f>$B$4&amp;" "&amp;$C$4&amp;" "&amp;$D$5&amp;"_"&amp;$H$4</f>
        <v>6 2 3_2.4</v>
      </c>
    </row>
    <row r="3" spans="1:27" ht="21.75" customHeight="1">
      <c r="B3" s="14" t="s">
        <v>2</v>
      </c>
      <c r="C3" s="140" t="s">
        <v>3</v>
      </c>
      <c r="D3" s="14" t="s">
        <v>35</v>
      </c>
      <c r="E3" s="194" t="s">
        <v>0</v>
      </c>
      <c r="F3" s="194"/>
      <c r="G3" s="194"/>
      <c r="H3" s="194"/>
    </row>
    <row r="4" spans="1:27" ht="39.75" customHeight="1">
      <c r="A4" s="8" t="s">
        <v>2</v>
      </c>
      <c r="B4" s="11">
        <v>6</v>
      </c>
      <c r="C4" s="170">
        <v>2</v>
      </c>
      <c r="D4" s="9">
        <v>2014</v>
      </c>
      <c r="E4" s="9">
        <v>2.1</v>
      </c>
      <c r="F4" s="22">
        <v>2.2000000000000002</v>
      </c>
      <c r="G4" s="22">
        <v>2.2999999999999998</v>
      </c>
      <c r="H4" s="22">
        <v>2.4</v>
      </c>
    </row>
    <row r="5" spans="1:27" ht="18" hidden="1">
      <c r="A5" s="12" t="s">
        <v>15</v>
      </c>
      <c r="B5" s="130">
        <v>1</v>
      </c>
      <c r="C5" s="131">
        <v>2</v>
      </c>
      <c r="D5" s="130">
        <v>3</v>
      </c>
      <c r="R5" s="8" t="s">
        <v>87</v>
      </c>
    </row>
    <row r="6" spans="1:27" hidden="1">
      <c r="A6" s="21" t="s">
        <v>5</v>
      </c>
      <c r="B6" s="171" t="s">
        <v>41</v>
      </c>
      <c r="C6" s="171" t="s">
        <v>42</v>
      </c>
      <c r="D6" s="171" t="s">
        <v>43</v>
      </c>
    </row>
    <row r="7" spans="1:27">
      <c r="A7" s="195" t="s">
        <v>46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6"/>
      <c r="U7" s="196"/>
      <c r="V7" s="196"/>
      <c r="W7" s="196"/>
      <c r="X7" s="196"/>
      <c r="Y7" s="196"/>
      <c r="Z7" s="196"/>
      <c r="AA7" s="196"/>
    </row>
    <row r="8" spans="1:27" ht="28.5">
      <c r="A8" s="178" t="s">
        <v>31</v>
      </c>
      <c r="B8" s="179" t="s">
        <v>1</v>
      </c>
      <c r="C8" s="180" t="s">
        <v>13</v>
      </c>
      <c r="D8" s="179" t="s">
        <v>14</v>
      </c>
      <c r="E8" s="180" t="s">
        <v>15</v>
      </c>
      <c r="F8" s="148" t="s">
        <v>0</v>
      </c>
      <c r="G8" s="120" t="s">
        <v>84</v>
      </c>
      <c r="H8" s="168" t="s">
        <v>154</v>
      </c>
      <c r="I8" s="122" t="s">
        <v>85</v>
      </c>
      <c r="J8" s="157" t="s">
        <v>168</v>
      </c>
      <c r="K8" s="120" t="s">
        <v>58</v>
      </c>
      <c r="L8" s="120" t="s">
        <v>59</v>
      </c>
      <c r="M8" s="120" t="s">
        <v>60</v>
      </c>
      <c r="N8" s="120" t="s">
        <v>61</v>
      </c>
      <c r="O8" s="120" t="s">
        <v>62</v>
      </c>
      <c r="P8" s="148" t="s">
        <v>148</v>
      </c>
      <c r="Q8" s="148" t="s">
        <v>152</v>
      </c>
      <c r="R8" s="149" t="s">
        <v>153</v>
      </c>
      <c r="S8" s="121" t="s">
        <v>53</v>
      </c>
      <c r="T8" s="168" t="s">
        <v>166</v>
      </c>
      <c r="U8" s="173" t="s">
        <v>88</v>
      </c>
      <c r="V8" s="150" t="s">
        <v>63</v>
      </c>
      <c r="W8" s="166" t="s">
        <v>173</v>
      </c>
      <c r="X8" s="153" t="s">
        <v>172</v>
      </c>
      <c r="Y8" s="167" t="s">
        <v>171</v>
      </c>
      <c r="Z8" s="167" t="s">
        <v>170</v>
      </c>
      <c r="AA8" s="156" t="s">
        <v>169</v>
      </c>
    </row>
    <row r="9" spans="1:27">
      <c r="A9" s="9" t="str">
        <f>$B$4&amp;" "&amp;$C$4&amp;" "&amp;$B$5&amp;"_"&amp;$E$4</f>
        <v>6 2 1_2.1</v>
      </c>
      <c r="B9" s="46">
        <f>VLOOKUP($A$9,Evodata!$A$5:$T$499995,2,FALSE)</f>
        <v>41792</v>
      </c>
      <c r="C9" s="48">
        <f>VLOOKUP(A9,Evodata!$A$5:$T$499995,3,FALSE)</f>
        <v>260</v>
      </c>
      <c r="D9" s="47">
        <f>VLOOKUP(A9,Evodata!$A$5:$T$499995,4,FALSE)</f>
        <v>124800</v>
      </c>
      <c r="E9" s="48" t="str">
        <f>VLOOKUP($A$9,Evodata!$A$5:$T$499995,5,FALSE)</f>
        <v>B</v>
      </c>
      <c r="F9" s="48">
        <f>VLOOKUP($A$9,Evodata!$A$5:$T$499995,6,FALSE)</f>
        <v>2.1</v>
      </c>
      <c r="G9" s="118">
        <f>K9+L9+M9+N9+O9</f>
        <v>2.3261217948717952</v>
      </c>
      <c r="H9" s="119"/>
      <c r="I9" s="117">
        <f>VLOOKUP(A9,Effdata!$A$4:$V$499999,18,FALSE)</f>
        <v>92.147435897435898</v>
      </c>
      <c r="J9" s="164"/>
      <c r="K9" s="118">
        <f>VLOOKUP(A9,Evodata!$A$5:$T$49995,9,FALSE)</f>
        <v>0.45592948717948717</v>
      </c>
      <c r="L9" s="118">
        <f>VLOOKUP(A9,Evodata!$A$5:$T$49995,12,FALSE)</f>
        <v>0.75721153846153844</v>
      </c>
      <c r="M9" s="118">
        <f>VLOOKUP(A9,OLTdata!$A$5:$Z$499998,10,FALSE)</f>
        <v>0.77724358974358976</v>
      </c>
      <c r="N9" s="118">
        <f>VLOOKUP(A9,OLTdata!$A$5:$Z$499998,14,FALSE)</f>
        <v>4.246794871794872E-2</v>
      </c>
      <c r="O9" s="118">
        <f>VLOOKUP(A9,Ismdata!$A$5:$P$500000,10,FALSE)</f>
        <v>0.29326923076923078</v>
      </c>
      <c r="P9" s="22"/>
      <c r="Q9" s="22"/>
      <c r="R9" s="22"/>
      <c r="S9" s="119">
        <f>VLOOKUP(A9,Effdata!$A$4:$V$499999,22,FALSE)</f>
        <v>2.02</v>
      </c>
      <c r="T9" s="119"/>
      <c r="U9" s="119"/>
      <c r="V9" s="50">
        <f>VLOOKUP(A9,Effdata!$A$4:$V$499999,20,FALSE)</f>
        <v>91.102564102564102</v>
      </c>
      <c r="W9" s="160">
        <f>VLOOKUP(A9,Effdata!$A$4:$V$49999,14,FALSE)</f>
        <v>0</v>
      </c>
      <c r="X9" s="117">
        <f>VLOOKUP(A9,Effdata!$A$4:$V$499999,12,FALSE)</f>
        <v>101.44</v>
      </c>
      <c r="Y9" s="154"/>
      <c r="Z9" s="117">
        <f>VLOOKUP(A9,Effdata!$A$4:$V$499999,18,FALSE)</f>
        <v>92.147435897435898</v>
      </c>
      <c r="AA9" s="158">
        <f>X9-Z9</f>
        <v>9.2925641025640999</v>
      </c>
    </row>
    <row r="10" spans="1:27">
      <c r="A10" s="9" t="str">
        <f>$B$4&amp;" "&amp;$C$4&amp;" "&amp;$C$5&amp;"_"&amp;$E$4</f>
        <v>6 2 2_2.1</v>
      </c>
      <c r="B10" s="46">
        <f>VLOOKUP($A$10,Evodata!$A$5:$T$499995,2,FALSE)</f>
        <v>41792</v>
      </c>
      <c r="C10" s="48">
        <f>VLOOKUP(A10,Evodata!$A$5:$T$499995,3,FALSE)</f>
        <v>260</v>
      </c>
      <c r="D10" s="47">
        <f>VLOOKUP(A10,Evodata!$A$5:$T$499995,4,FALSE)</f>
        <v>124800</v>
      </c>
      <c r="E10" s="48" t="str">
        <f>VLOOKUP($A$10,Evodata!$A$5:$T$499995,5,FALSE)</f>
        <v>C</v>
      </c>
      <c r="F10" s="48">
        <f>VLOOKUP($A$10,Evodata!$A$5:$T$499995,6,FALSE)</f>
        <v>2.1</v>
      </c>
      <c r="G10" s="118">
        <f>K10+L10+M10+N10+O10</f>
        <v>1.6185897435897438</v>
      </c>
      <c r="H10" s="119"/>
      <c r="I10" s="117">
        <f>VLOOKUP(A10,Effdata!$A$4:$V$499999,18,FALSE)</f>
        <v>93.669871794871796</v>
      </c>
      <c r="J10" s="164"/>
      <c r="K10" s="118">
        <f>VLOOKUP(A10,Evodata!$A$5:$T$49995,9,FALSE)</f>
        <v>0.38301282051282054</v>
      </c>
      <c r="L10" s="118">
        <f>VLOOKUP(A10,Evodata!$A$5:$T$49995,12,FALSE)</f>
        <v>0.56650641025641024</v>
      </c>
      <c r="M10" s="118">
        <f>VLOOKUP(A10,OLTdata!$A$5:$Z$499998,10,FALSE)</f>
        <v>0.4671474358974359</v>
      </c>
      <c r="N10" s="118">
        <f>VLOOKUP(A10,OLTdata!$A$5:$Z$499998,14,FALSE)</f>
        <v>3.3653846153846152E-2</v>
      </c>
      <c r="O10" s="118">
        <f>VLOOKUP(A10,Ismdata!$A$5:$P$500000,10,FALSE)</f>
        <v>0.16826923076923078</v>
      </c>
      <c r="P10" s="22"/>
      <c r="Q10" s="22"/>
      <c r="R10" s="22"/>
      <c r="S10" s="119">
        <f>VLOOKUP(A10,Effdata!$A$4:$V$499999,22,FALSE)</f>
        <v>2.4294871794871797</v>
      </c>
      <c r="T10" s="119"/>
      <c r="U10" s="119"/>
      <c r="V10" s="50">
        <f>VLOOKUP(A10,Effdata!$A$4:$V$499999,20,FALSE)</f>
        <v>93.782051282051285</v>
      </c>
      <c r="W10" s="160">
        <f>VLOOKUP(A10,Effdata!$A$4:$V$49999,14,FALSE)</f>
        <v>0</v>
      </c>
      <c r="X10" s="117">
        <f>VLOOKUP(A10,Effdata!$A$4:$V$499999,12,FALSE)</f>
        <v>97.756410256410248</v>
      </c>
      <c r="Y10" s="154"/>
      <c r="Z10" s="117">
        <f>VLOOKUP(A10,Effdata!$A$4:$V$499999,18,FALSE)</f>
        <v>93.669871794871796</v>
      </c>
      <c r="AA10" s="158">
        <f t="shared" ref="AA10:AA11" si="0">X10-Z10</f>
        <v>4.0865384615384528</v>
      </c>
    </row>
    <row r="11" spans="1:27">
      <c r="A11" s="9" t="str">
        <f>$B$4&amp;" "&amp;$C$4&amp;" "&amp;$D$5&amp;"_"&amp;$E$4</f>
        <v>6 2 3_2.1</v>
      </c>
      <c r="B11" s="46">
        <f>VLOOKUP($A$11,Evodata!$A$5:$T$499995,2,FALSE)</f>
        <v>41792</v>
      </c>
      <c r="C11" s="48">
        <f>VLOOKUP(A11,Evodata!$A$5:$T$499995,3,FALSE)</f>
        <v>260</v>
      </c>
      <c r="D11" s="47">
        <f>VLOOKUP(A11,Evodata!$A$5:$T$499995,4,FALSE)</f>
        <v>124800</v>
      </c>
      <c r="E11" s="48" t="str">
        <f>VLOOKUP($A$11,Evodata!$A$5:$T$499995,5,FALSE)</f>
        <v>D</v>
      </c>
      <c r="F11" s="48">
        <f>VLOOKUP($A$11,Evodata!$A$5:$T$499995,6,FALSE)</f>
        <v>2.1</v>
      </c>
      <c r="G11" s="118">
        <f>K11+L11+M11+N11+O11</f>
        <v>2.7532051282051286</v>
      </c>
      <c r="H11" s="119"/>
      <c r="I11" s="117">
        <f>VLOOKUP(A11,Effdata!$A$4:$V$499999,18,FALSE)</f>
        <v>90.464743589743591</v>
      </c>
      <c r="J11" s="158">
        <f>AVERAGE(I9:I11)</f>
        <v>92.09401709401709</v>
      </c>
      <c r="K11" s="118">
        <f>VLOOKUP(A11,Evodata!$A$5:$T$49995,9,FALSE)</f>
        <v>0.27243589743589741</v>
      </c>
      <c r="L11" s="118">
        <f>VLOOKUP(A11,Evodata!$A$5:$T$49995,12,FALSE)</f>
        <v>0.63060897435897434</v>
      </c>
      <c r="M11" s="118">
        <f>VLOOKUP(A11,OLTdata!$A$5:$Z$499998,10,FALSE)</f>
        <v>0.27083333333333337</v>
      </c>
      <c r="N11" s="118">
        <f>VLOOKUP(A11,OLTdata!$A$5:$Z$499998,14,FALSE)</f>
        <v>4.7275641025641024E-2</v>
      </c>
      <c r="O11" s="118">
        <f>VLOOKUP(A11,Ismdata!$A$5:$P$500000,10,FALSE)</f>
        <v>1.5320512820512822</v>
      </c>
      <c r="P11" s="22"/>
      <c r="Q11" s="22"/>
      <c r="R11" s="22"/>
      <c r="S11" s="119">
        <f>VLOOKUP(A11,Effdata!$A$4:$V$499999,22,FALSE)</f>
        <v>1.2612179487179487</v>
      </c>
      <c r="T11" s="119"/>
      <c r="U11" s="119"/>
      <c r="V11" s="50">
        <f>VLOOKUP(A11,Effdata!$A$4:$V$499999,20,FALSE)</f>
        <v>91.102564102564102</v>
      </c>
      <c r="W11" s="160">
        <f>VLOOKUP(A11,Effdata!$A$4:$V$49999,14,FALSE)</f>
        <v>0</v>
      </c>
      <c r="X11" s="117">
        <f>VLOOKUP(A11,Effdata!$A$4:$V$499999,12,FALSE)</f>
        <v>95.151442307692307</v>
      </c>
      <c r="Y11" s="117"/>
      <c r="Z11" s="117">
        <f>VLOOKUP(A11,Effdata!$A$4:$V$499999,18,FALSE)</f>
        <v>90.464743589743591</v>
      </c>
      <c r="AA11" s="158">
        <f t="shared" si="0"/>
        <v>4.6866987179487154</v>
      </c>
    </row>
    <row r="12" spans="1:27">
      <c r="A12" s="197" t="s">
        <v>47</v>
      </c>
      <c r="B12" s="198"/>
      <c r="C12" s="198"/>
      <c r="D12" s="198"/>
      <c r="E12" s="198"/>
      <c r="F12" s="198"/>
      <c r="G12" s="198"/>
      <c r="H12" s="198"/>
      <c r="I12" s="198"/>
      <c r="J12" s="198"/>
      <c r="K12" s="198"/>
      <c r="L12" s="198"/>
      <c r="M12" s="198"/>
      <c r="N12" s="198"/>
      <c r="O12" s="198"/>
      <c r="P12" s="198"/>
      <c r="Q12" s="198"/>
      <c r="R12" s="198"/>
      <c r="S12" s="198"/>
      <c r="T12" s="198"/>
      <c r="U12" s="198"/>
      <c r="V12" s="198"/>
      <c r="W12" s="198"/>
      <c r="X12" s="198"/>
      <c r="Y12" s="198"/>
      <c r="Z12" s="198"/>
      <c r="AA12" s="198"/>
    </row>
    <row r="13" spans="1:27" ht="28.5">
      <c r="A13" s="178" t="s">
        <v>31</v>
      </c>
      <c r="B13" s="179" t="s">
        <v>1</v>
      </c>
      <c r="C13" s="180" t="s">
        <v>13</v>
      </c>
      <c r="D13" s="179" t="s">
        <v>14</v>
      </c>
      <c r="E13" s="180" t="s">
        <v>15</v>
      </c>
      <c r="F13" s="175" t="s">
        <v>0</v>
      </c>
      <c r="G13" s="176" t="s">
        <v>84</v>
      </c>
      <c r="H13" s="168" t="s">
        <v>154</v>
      </c>
      <c r="I13" s="177" t="s">
        <v>85</v>
      </c>
      <c r="J13" s="157" t="s">
        <v>168</v>
      </c>
      <c r="K13" s="176" t="s">
        <v>58</v>
      </c>
      <c r="L13" s="176" t="s">
        <v>59</v>
      </c>
      <c r="M13" s="176" t="s">
        <v>60</v>
      </c>
      <c r="N13" s="176" t="s">
        <v>61</v>
      </c>
      <c r="O13" s="176" t="s">
        <v>62</v>
      </c>
      <c r="P13" s="148" t="s">
        <v>148</v>
      </c>
      <c r="Q13" s="148" t="s">
        <v>152</v>
      </c>
      <c r="R13" s="149" t="s">
        <v>153</v>
      </c>
      <c r="S13" s="165" t="s">
        <v>53</v>
      </c>
      <c r="T13" s="168" t="s">
        <v>166</v>
      </c>
      <c r="U13" s="174" t="s">
        <v>88</v>
      </c>
      <c r="V13" s="177" t="s">
        <v>50</v>
      </c>
      <c r="W13" s="177" t="s">
        <v>51</v>
      </c>
      <c r="X13" s="153" t="s">
        <v>172</v>
      </c>
      <c r="Y13" s="167" t="s">
        <v>171</v>
      </c>
      <c r="Z13" s="167" t="s">
        <v>170</v>
      </c>
      <c r="AA13" s="156" t="s">
        <v>169</v>
      </c>
    </row>
    <row r="14" spans="1:27">
      <c r="A14" s="9" t="str">
        <f>$B$4&amp;" "&amp;$C$4&amp;" "&amp;$B$5&amp;"_"&amp;$F$4</f>
        <v>6 2 1_2.2</v>
      </c>
      <c r="B14" s="46">
        <f>VLOOKUP($A$14,Evodata!$A$5:$T$499995,2,FALSE)</f>
        <v>41792</v>
      </c>
      <c r="C14" s="48">
        <f>VLOOKUP(A14,Evodata!$A$5:$T$499995,3,FALSE)</f>
        <v>225</v>
      </c>
      <c r="D14" s="47">
        <f>VLOOKUP(A14,Evodata!$A$5:$T$499995,4,FALSE)</f>
        <v>108000</v>
      </c>
      <c r="E14" s="48" t="str">
        <f>VLOOKUP($A$14,Evodata!$A$5:$T$499995,5,FALSE)</f>
        <v>B</v>
      </c>
      <c r="F14" s="48">
        <f>VLOOKUP(A14,Evodata!$A$5:$T$499995,6,FALSE)</f>
        <v>2.2000000000000002</v>
      </c>
      <c r="G14" s="50">
        <f>K14+L14+M14+N14+O14</f>
        <v>3.0583333333333331</v>
      </c>
      <c r="H14" s="119"/>
      <c r="I14" s="50">
        <f>VLOOKUP(A14,Effdata!$A$4:$V$499999,18,FALSE)</f>
        <v>93.333333333333329</v>
      </c>
      <c r="J14" s="9"/>
      <c r="K14" s="50">
        <f>VLOOKUP(A14,Evodata!$A$5:$T$49995,9,FALSE)</f>
        <v>0.77500000000000002</v>
      </c>
      <c r="L14" s="50">
        <f>VLOOKUP(A14,Evodata!$A$5:$T$49995,12,FALSE)</f>
        <v>0.59074074074074068</v>
      </c>
      <c r="M14" s="50">
        <f>VLOOKUP(A14,OLTdata!$A$5:$Z$499998,10,FALSE)</f>
        <v>0.50462962962962965</v>
      </c>
      <c r="N14" s="50">
        <f>VLOOKUP(A14,OLTdata!$A$5:$Z$499998,14,FALSE)</f>
        <v>2.9629629629629631E-2</v>
      </c>
      <c r="O14" s="50">
        <f>VLOOKUP(A14,Ismdata!$A$5:$P$500000,10,FALSE)</f>
        <v>1.1583333333333332</v>
      </c>
      <c r="P14" s="22"/>
      <c r="Q14" s="22"/>
      <c r="R14" s="22"/>
      <c r="S14" s="119">
        <f>VLOOKUP(A14,Effdata!$A$4:$V$499999,22,FALSE)</f>
        <v>1.64</v>
      </c>
      <c r="T14" s="119"/>
      <c r="U14" s="119"/>
      <c r="V14" s="50">
        <f>VLOOKUP(A14,Effdata!$A$4:$V$499999,20,FALSE)</f>
        <v>92.477777777777774</v>
      </c>
      <c r="W14" s="50">
        <f>VLOOKUP(A14,Effdata!$A$4:$V$49999,14,FALSE)</f>
        <v>0</v>
      </c>
      <c r="X14" s="117">
        <f>VLOOKUP(A14,Effdata!$A$4:$V$499999,12,FALSE)</f>
        <v>97.5</v>
      </c>
      <c r="Y14" s="154"/>
      <c r="Z14" s="117">
        <f>VLOOKUP(A14,Effdata!$A$4:$V$499999,18,FALSE)</f>
        <v>93.333333333333329</v>
      </c>
      <c r="AA14" s="158">
        <f>X14-Z14</f>
        <v>4.1666666666666714</v>
      </c>
    </row>
    <row r="15" spans="1:27">
      <c r="A15" s="9" t="str">
        <f>$B$4&amp;" "&amp;$C$4&amp;" "&amp;$C$5&amp;"_"&amp;$F$4</f>
        <v>6 2 2_2.2</v>
      </c>
      <c r="B15" s="46">
        <f>VLOOKUP($A$15,Evodata!$A$5:$T$499995,2,FALSE)</f>
        <v>41792</v>
      </c>
      <c r="C15" s="48">
        <f>VLOOKUP(A15,Evodata!$A$5:$T$499995,3,FALSE)</f>
        <v>225</v>
      </c>
      <c r="D15" s="47">
        <f>VLOOKUP(A15,Evodata!$A$5:$T$499995,4,FALSE)</f>
        <v>108000</v>
      </c>
      <c r="E15" s="48" t="str">
        <f>VLOOKUP($A$10,Evodata!$A$5:$T$499995,5,FALSE)</f>
        <v>C</v>
      </c>
      <c r="F15" s="48">
        <f>VLOOKUP(A15,Evodata!$A$5:$T$499995,6,FALSE)</f>
        <v>2.2000000000000002</v>
      </c>
      <c r="G15" s="50">
        <f>K15+L15+M15+N15+O15</f>
        <v>5.121296296296296</v>
      </c>
      <c r="H15" s="119"/>
      <c r="I15" s="50">
        <f>VLOOKUP(A15,Effdata!$A$4:$V$499999,18,FALSE)</f>
        <v>88.796296296296291</v>
      </c>
      <c r="J15" s="9"/>
      <c r="K15" s="50">
        <f>VLOOKUP(A15,Evodata!$A$5:$T$49995,9,FALSE)</f>
        <v>0.70740740740740737</v>
      </c>
      <c r="L15" s="50">
        <f>VLOOKUP(A15,Evodata!$A$5:$T$49995,12,FALSE)</f>
        <v>1.2722222222222221</v>
      </c>
      <c r="M15" s="50">
        <f>VLOOKUP(A15,OLTdata!$A$5:$Z$499998,10,FALSE)</f>
        <v>0.40555555555555556</v>
      </c>
      <c r="N15" s="50">
        <f>VLOOKUP(A15,OLTdata!$A$5:$Z$499998,14,FALSE)</f>
        <v>2.9629629629629631E-2</v>
      </c>
      <c r="O15" s="50">
        <f>VLOOKUP(A15,Ismdata!$A$5:$P$500000,10,FALSE)</f>
        <v>2.7064814814814815</v>
      </c>
      <c r="P15" s="22"/>
      <c r="Q15" s="22"/>
      <c r="R15" s="22"/>
      <c r="S15" s="119">
        <f>VLOOKUP(A15,Effdata!$A$4:$V$499999,22,FALSE)</f>
        <v>2.4351851851851851</v>
      </c>
      <c r="T15" s="119"/>
      <c r="U15" s="119"/>
      <c r="V15" s="50">
        <f>VLOOKUP(A15,Effdata!$A$4:$V$499999,20,FALSE)</f>
        <v>88.148148148148152</v>
      </c>
      <c r="W15" s="50">
        <f>VLOOKUP(A15,Effdata!$A$4:$V$49999,14,FALSE)</f>
        <v>4.41</v>
      </c>
      <c r="X15" s="117">
        <f>VLOOKUP(A15,Effdata!$A$4:$V$499999,12,FALSE)</f>
        <v>96.944444444444443</v>
      </c>
      <c r="Y15" s="154"/>
      <c r="Z15" s="117">
        <f>VLOOKUP(A15,Effdata!$A$4:$V$499999,18,FALSE)</f>
        <v>88.796296296296291</v>
      </c>
      <c r="AA15" s="158">
        <f t="shared" ref="AA15:AA16" si="1">X15-Z15</f>
        <v>8.1481481481481524</v>
      </c>
    </row>
    <row r="16" spans="1:27">
      <c r="A16" s="9" t="str">
        <f>$B$4&amp;" "&amp;$C$4&amp;" "&amp;$D$5&amp;"_"&amp;$F$4</f>
        <v>6 2 3_2.2</v>
      </c>
      <c r="B16" s="46">
        <f>VLOOKUP($A$16,Evodata!$A$5:$T$499995,2,FALSE)</f>
        <v>41792</v>
      </c>
      <c r="C16" s="48">
        <f>VLOOKUP(A16,Evodata!$A$5:$T$499995,3,FALSE)</f>
        <v>225</v>
      </c>
      <c r="D16" s="47">
        <f>VLOOKUP(A16,Evodata!$A$5:$T$499995,4,FALSE)</f>
        <v>108000</v>
      </c>
      <c r="E16" s="48" t="str">
        <f>VLOOKUP($A$11,Evodata!$A$5:$T$499995,5,FALSE)</f>
        <v>D</v>
      </c>
      <c r="F16" s="48">
        <f>VLOOKUP(A16,Evodata!$A$5:$T$499995,6,FALSE)</f>
        <v>2.2000000000000002</v>
      </c>
      <c r="G16" s="50">
        <f>K16+L16+M16+N16+O16</f>
        <v>5.1796296296296296</v>
      </c>
      <c r="H16" s="119"/>
      <c r="I16" s="50">
        <f>VLOOKUP(A16,Effdata!$A$4:$V$499999,18,FALSE)</f>
        <v>87.592592592592595</v>
      </c>
      <c r="J16" s="50">
        <f>AVERAGE(I14:I16)</f>
        <v>89.907407407407405</v>
      </c>
      <c r="K16" s="50">
        <f>VLOOKUP(A16,Evodata!$A$5:$T$49995,9,FALSE)</f>
        <v>0.73981481481481481</v>
      </c>
      <c r="L16" s="50">
        <f>VLOOKUP(A16,Evodata!$A$5:$T$49995,12,FALSE)</f>
        <v>2.0129629629629631</v>
      </c>
      <c r="M16" s="50">
        <f>VLOOKUP(A16,OLTdata!$A$5:$Z$499998,10,FALSE)</f>
        <v>0.87777777777777788</v>
      </c>
      <c r="N16" s="50">
        <f>VLOOKUP(A16,OLTdata!$A$5:$Z$499998,14,FALSE)</f>
        <v>2.9629629629629631E-2</v>
      </c>
      <c r="O16" s="50">
        <f>VLOOKUP(A16,Ismdata!$A$5:$P$500000,10,FALSE)</f>
        <v>1.5194444444444444</v>
      </c>
      <c r="P16" s="22"/>
      <c r="Q16" s="22"/>
      <c r="R16" s="22"/>
      <c r="S16" s="119">
        <f>VLOOKUP(A16,Effdata!$A$4:$V$499999,22,FALSE)</f>
        <v>2.3879629629629631</v>
      </c>
      <c r="T16" s="119"/>
      <c r="U16" s="119"/>
      <c r="V16" s="50">
        <f>VLOOKUP(A16,Effdata!$A$4:$V$499999,20,FALSE)</f>
        <v>88.148148148148152</v>
      </c>
      <c r="W16" s="50">
        <f>VLOOKUP(A16,Effdata!$A$4:$V$49999,14,FALSE)</f>
        <v>0</v>
      </c>
      <c r="X16" s="117">
        <f>VLOOKUP(A16,Effdata!$A$4:$V$499999,12,FALSE)</f>
        <v>93.425925925925924</v>
      </c>
      <c r="Y16" s="117"/>
      <c r="Z16" s="117">
        <f>VLOOKUP(A16,Effdata!$A$4:$V$499999,18,FALSE)</f>
        <v>87.592592592592595</v>
      </c>
      <c r="AA16" s="158">
        <f t="shared" si="1"/>
        <v>5.8333333333333286</v>
      </c>
    </row>
    <row r="17" spans="1:24">
      <c r="A17" s="162" t="s">
        <v>48</v>
      </c>
      <c r="B17" s="163"/>
      <c r="C17" s="163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3"/>
    </row>
    <row r="18" spans="1:24" ht="15.75">
      <c r="A18" s="10" t="s">
        <v>31</v>
      </c>
      <c r="B18" s="16" t="s">
        <v>1</v>
      </c>
      <c r="C18" s="172" t="s">
        <v>13</v>
      </c>
      <c r="D18" s="16" t="s">
        <v>14</v>
      </c>
      <c r="E18" s="17" t="s">
        <v>15</v>
      </c>
      <c r="F18" s="113" t="s">
        <v>0</v>
      </c>
      <c r="G18" s="56" t="s">
        <v>84</v>
      </c>
      <c r="H18" s="168" t="s">
        <v>154</v>
      </c>
      <c r="I18" s="150" t="s">
        <v>85</v>
      </c>
      <c r="J18" s="181" t="s">
        <v>86</v>
      </c>
      <c r="K18" s="182" t="s">
        <v>58</v>
      </c>
      <c r="L18" s="182" t="s">
        <v>59</v>
      </c>
      <c r="M18" s="182" t="s">
        <v>60</v>
      </c>
      <c r="N18" s="182" t="s">
        <v>61</v>
      </c>
      <c r="O18" s="182" t="s">
        <v>167</v>
      </c>
      <c r="P18" s="148" t="s">
        <v>148</v>
      </c>
      <c r="Q18" s="148" t="s">
        <v>152</v>
      </c>
      <c r="R18" s="149" t="s">
        <v>153</v>
      </c>
      <c r="S18" s="56" t="s">
        <v>53</v>
      </c>
      <c r="T18" s="168" t="s">
        <v>166</v>
      </c>
      <c r="U18" s="174" t="s">
        <v>88</v>
      </c>
      <c r="V18" s="42" t="s">
        <v>50</v>
      </c>
      <c r="W18" s="42" t="s">
        <v>51</v>
      </c>
      <c r="X18" s="18" t="s">
        <v>52</v>
      </c>
    </row>
    <row r="19" spans="1:24">
      <c r="A19" s="9" t="str">
        <f>$B$4&amp;" "&amp;$C$4&amp;" "&amp;$B$5&amp;"_"&amp;$G$4</f>
        <v>6 2 1_2.3</v>
      </c>
      <c r="B19" s="46">
        <f>VLOOKUP($A$19,Evodata!$A$5:$T$499995,2,FALSE)</f>
        <v>41792</v>
      </c>
      <c r="C19" s="48">
        <f>VLOOKUP(A19,Evodata!$A$5:$T$499995,3,FALSE)</f>
        <v>230</v>
      </c>
      <c r="D19" s="47">
        <f>VLOOKUP(A19,Evodata!$A$5:$T$499995,4,FALSE)</f>
        <v>110400</v>
      </c>
      <c r="E19" s="48" t="str">
        <f>VLOOKUP($A$9,Evodata!$A$5:$T$499995,5,FALSE)</f>
        <v>B</v>
      </c>
      <c r="F19" s="48">
        <f>VLOOKUP(A19,Evodata!$A$5:$T$499995,6,FALSE)</f>
        <v>2.2999999999999998</v>
      </c>
      <c r="G19" s="50">
        <f>K19+L19+N19+O19</f>
        <v>4.5144927536231885</v>
      </c>
      <c r="H19" s="119"/>
      <c r="I19" s="50">
        <f>VLOOKUP(A19,Effdata!$A$4:$V$499999,18,FALSE)</f>
        <v>90.760869565217391</v>
      </c>
      <c r="J19" s="9"/>
      <c r="K19" s="50">
        <f>VLOOKUP(A19,Evodata!$A$5:$T$49995,9,FALSE)</f>
        <v>1.8052536231884058</v>
      </c>
      <c r="L19" s="50">
        <f>VLOOKUP(A19,Evodata!$A$5:$T$49995,12,FALSE)</f>
        <v>1.6657608695652175</v>
      </c>
      <c r="M19" s="50">
        <f>VLOOKUP(A19,OLTdata!$A$5:$Z$499998,10,FALSE)</f>
        <v>0</v>
      </c>
      <c r="N19" s="50">
        <f>VLOOKUP(A19,OLTdata!$A$5:$Z$499998,14,FALSE)</f>
        <v>5.6159420289855072E-2</v>
      </c>
      <c r="O19" s="50">
        <f>VLOOKUP(A19,Ismdata!$A$5:$P$500000,10,FALSE)</f>
        <v>0.9873188405797102</v>
      </c>
      <c r="P19" s="22"/>
      <c r="Q19" s="22"/>
      <c r="R19" s="22"/>
      <c r="S19" s="50">
        <f>VLOOKUP(A19,Effdata!$A$4:$V$499999,22,FALSE)</f>
        <v>1.6820652173913042</v>
      </c>
      <c r="T19" s="119"/>
      <c r="U19" s="119"/>
      <c r="V19" s="50">
        <f>VLOOKUP(A19,Effdata!$A$4:$V$499999,20,FALSE)</f>
        <v>90.467391304347828</v>
      </c>
      <c r="W19" s="50">
        <f>VLOOKUP(A19,Effdata!$A$4:$V$49999,14,FALSE)</f>
        <v>0</v>
      </c>
      <c r="X19" s="50">
        <f>VLOOKUP(A19,Effdata!$A$4:$V$499999,12,FALSE)</f>
        <v>96.38</v>
      </c>
    </row>
    <row r="20" spans="1:24">
      <c r="A20" s="9" t="str">
        <f>$B$4&amp;" "&amp;$C$4&amp;" "&amp;$C$5&amp;"_"&amp;$G$4</f>
        <v>6 2 2_2.3</v>
      </c>
      <c r="B20" s="46">
        <f>VLOOKUP($A$20,Evodata!$A$5:$T$499995,2,FALSE)</f>
        <v>41792</v>
      </c>
      <c r="C20" s="48">
        <f>VLOOKUP(A20,Evodata!$A$5:$T$499995,3,FALSE)</f>
        <v>230</v>
      </c>
      <c r="D20" s="47">
        <f>VLOOKUP(A20,Evodata!$A$5:$T$499995,4,FALSE)</f>
        <v>110400</v>
      </c>
      <c r="E20" s="48" t="str">
        <f>VLOOKUP($A$10,Evodata!$A$5:$T$499995,5,FALSE)</f>
        <v>C</v>
      </c>
      <c r="F20" s="48">
        <f>VLOOKUP(A20,Evodata!$A$5:$T$499995,6,FALSE)</f>
        <v>2.2999999999999998</v>
      </c>
      <c r="G20" s="50">
        <f>K20+L20+N20+O20</f>
        <v>4.0715579710144922</v>
      </c>
      <c r="H20" s="119"/>
      <c r="I20" s="50">
        <f>VLOOKUP(A20,Effdata!$A$4:$V$499999,18,FALSE)</f>
        <v>92.210144927536234</v>
      </c>
      <c r="J20" s="9"/>
      <c r="K20" s="50">
        <f>VLOOKUP(A20,Evodata!$A$5:$T$49995,9,FALSE)</f>
        <v>1.556159420289855</v>
      </c>
      <c r="L20" s="50">
        <f>VLOOKUP(A20,Evodata!$A$5:$T$49995,12,FALSE)</f>
        <v>1.7744565217391304</v>
      </c>
      <c r="M20" s="50">
        <f>VLOOKUP(A20,OLTdata!$A$5:$Z$499998,25,FALSE)</f>
        <v>0</v>
      </c>
      <c r="N20" s="50">
        <f>VLOOKUP(A20,OLTdata!$A$5:$Z$499998,14,FALSE)</f>
        <v>5.2536231884057975E-2</v>
      </c>
      <c r="O20" s="50">
        <f>VLOOKUP(A20,Ismdata!$A$5:$P$500000,10,FALSE)</f>
        <v>0.68840579710144922</v>
      </c>
      <c r="P20" s="22"/>
      <c r="Q20" s="22"/>
      <c r="R20" s="22"/>
      <c r="S20" s="50">
        <f>VLOOKUP(A20,Effdata!$A$4:$V$499999,22,FALSE)</f>
        <v>1.7626811594202898</v>
      </c>
      <c r="T20" s="119"/>
      <c r="U20" s="119"/>
      <c r="V20" s="50">
        <f>VLOOKUP(A20,Effdata!$A$4:$V$499999,20,FALSE)</f>
        <v>90.467391304347828</v>
      </c>
      <c r="W20" s="50">
        <f>VLOOKUP(A20,Effdata!$A$4:$V$49999,14,FALSE)</f>
        <v>15.6</v>
      </c>
      <c r="X20" s="50">
        <f>VLOOKUP(A20,Effdata!$A$4:$V$499999,12,FALSE)</f>
        <v>97.735507246376812</v>
      </c>
    </row>
    <row r="21" spans="1:24">
      <c r="A21" s="9" t="str">
        <f>$B$4&amp;" "&amp;$C$4&amp;" "&amp;$D$5&amp;"_"&amp;$G$4</f>
        <v>6 2 3_2.3</v>
      </c>
      <c r="B21" s="46">
        <f>VLOOKUP($A$21,Evodata!$A$5:$T$499995,2,FALSE)</f>
        <v>41792</v>
      </c>
      <c r="C21" s="48">
        <f>VLOOKUP(A21,Evodata!$A$5:$T$499995,3,FALSE)</f>
        <v>230</v>
      </c>
      <c r="D21" s="47">
        <f>VLOOKUP(A21,Evodata!$A$5:$T$499995,4,FALSE)</f>
        <v>110400</v>
      </c>
      <c r="E21" s="48" t="str">
        <f>VLOOKUP($A$11,Evodata!$A$5:$T$499995,5,FALSE)</f>
        <v>D</v>
      </c>
      <c r="F21" s="48">
        <f>VLOOKUP(A21,Evodata!$A$5:$T$499995,6,FALSE)</f>
        <v>2.2999999999999998</v>
      </c>
      <c r="G21" s="50">
        <f>K21+L21+N21+O21</f>
        <v>5.2309782608695654</v>
      </c>
      <c r="H21" s="119"/>
      <c r="I21" s="50">
        <f>VLOOKUP(A21,Effdata!$A$4:$V$499999,18,FALSE)</f>
        <v>91.213768115942031</v>
      </c>
      <c r="J21" s="50">
        <f>AVERAGE(I19:I21)</f>
        <v>91.394927536231876</v>
      </c>
      <c r="K21" s="50">
        <f>VLOOKUP(A21,Evodata!$A$5:$T$49995,9,FALSE)</f>
        <v>1.451086956521739</v>
      </c>
      <c r="L21" s="50">
        <f>VLOOKUP(A21,Evodata!$A$5:$T$49995,12,FALSE)</f>
        <v>1.3913043478260869</v>
      </c>
      <c r="M21" s="50">
        <f>VLOOKUP(A21,OLTdata!$A$5:$Z$499998,25,FALSE)</f>
        <v>0</v>
      </c>
      <c r="N21" s="50">
        <f>VLOOKUP(A21,OLTdata!$A$5:$Z$499998,14,FALSE)</f>
        <v>4.3478260869565216E-2</v>
      </c>
      <c r="O21" s="50">
        <f>VLOOKUP(A21,Ismdata!$A$5:$P$500000,10,FALSE)</f>
        <v>2.3451086956521738</v>
      </c>
      <c r="P21" s="22"/>
      <c r="Q21" s="22"/>
      <c r="R21" s="22"/>
      <c r="S21" s="50">
        <f>VLOOKUP(A21,Effdata!$A$4:$V$499999,22,FALSE)</f>
        <v>1.5914855072463769</v>
      </c>
      <c r="T21" s="119"/>
      <c r="U21" s="119"/>
      <c r="V21" s="50">
        <f>VLOOKUP(A21,Effdata!$A$4:$V$499999,20,FALSE)</f>
        <v>93.586956521739125</v>
      </c>
      <c r="W21" s="50">
        <f>VLOOKUP(A21,Effdata!$A$4:$V$49999,14,FALSE)</f>
        <v>0</v>
      </c>
      <c r="X21" s="50">
        <f>VLOOKUP(A21,Effdata!$A$4:$V$499999,12,FALSE)</f>
        <v>97.19202898550725</v>
      </c>
    </row>
    <row r="22" spans="1:24">
      <c r="A22" s="197" t="s">
        <v>49</v>
      </c>
      <c r="B22" s="198"/>
      <c r="C22" s="198"/>
      <c r="D22" s="198"/>
      <c r="E22" s="198"/>
      <c r="F22" s="198"/>
      <c r="G22" s="198"/>
      <c r="H22" s="198"/>
      <c r="I22" s="198"/>
      <c r="J22" s="198"/>
      <c r="K22" s="198"/>
      <c r="L22" s="198"/>
      <c r="M22" s="198"/>
      <c r="N22" s="198"/>
      <c r="O22" s="198"/>
      <c r="P22" s="198"/>
      <c r="Q22" s="198"/>
      <c r="R22" s="198"/>
      <c r="S22" s="198"/>
    </row>
    <row r="23" spans="1:24" ht="15.75">
      <c r="A23" s="10" t="s">
        <v>31</v>
      </c>
      <c r="B23" s="16" t="s">
        <v>1</v>
      </c>
      <c r="C23" s="172" t="s">
        <v>13</v>
      </c>
      <c r="D23" s="16" t="s">
        <v>14</v>
      </c>
      <c r="E23" s="17" t="s">
        <v>15</v>
      </c>
      <c r="F23" s="113" t="s">
        <v>0</v>
      </c>
      <c r="H23" s="56" t="s">
        <v>58</v>
      </c>
      <c r="I23" s="56" t="s">
        <v>59</v>
      </c>
      <c r="J23" s="57" t="s">
        <v>86</v>
      </c>
      <c r="K23" s="56" t="s">
        <v>60</v>
      </c>
      <c r="L23" s="56" t="s">
        <v>61</v>
      </c>
      <c r="M23" s="56" t="s">
        <v>62</v>
      </c>
      <c r="N23" s="56" t="s">
        <v>84</v>
      </c>
      <c r="O23" s="56" t="s">
        <v>53</v>
      </c>
      <c r="P23" s="42" t="s">
        <v>85</v>
      </c>
      <c r="T23" s="168" t="s">
        <v>166</v>
      </c>
      <c r="U23" s="174" t="s">
        <v>88</v>
      </c>
      <c r="V23" s="42" t="s">
        <v>50</v>
      </c>
      <c r="W23" s="42" t="s">
        <v>51</v>
      </c>
      <c r="X23" s="18" t="s">
        <v>52</v>
      </c>
    </row>
    <row r="24" spans="1:24">
      <c r="A24" s="9" t="str">
        <f>$B$4&amp;" "&amp;$C$4&amp;" "&amp;$B$5&amp;"_"&amp;$H$4</f>
        <v>6 2 1_2.4</v>
      </c>
      <c r="B24" s="46">
        <f>VLOOKUP($A$24,Evodata!$A$5:$T$499995,2,FALSE)</f>
        <v>41792</v>
      </c>
      <c r="C24" s="48">
        <f>VLOOKUP(A24,Evodata!$A$5:$T$499995,3,FALSE)</f>
        <v>230</v>
      </c>
      <c r="D24" s="47">
        <f>VLOOKUP(A24,Evodata!$A$5:$T$499995,4,FALSE)</f>
        <v>110400</v>
      </c>
      <c r="E24" s="48" t="str">
        <f>VLOOKUP($A$9,Evodata!$A$5:$T$499995,5,FALSE)</f>
        <v>B</v>
      </c>
      <c r="F24" s="48">
        <f>VLOOKUP(A24,Evodata!$A$5:$T$499995,6,FALSE)</f>
        <v>2.4</v>
      </c>
      <c r="H24" s="50">
        <f>VLOOKUP(A24,Evodata!$A$5:$T$49995,9,FALSE)</f>
        <v>1.1213768115942029</v>
      </c>
      <c r="I24" s="50">
        <f>VLOOKUP(A24,Evodata!$A$5:$T$49995,12,FALSE)</f>
        <v>0.45833333333333331</v>
      </c>
      <c r="J24" s="9"/>
      <c r="K24" s="50">
        <f>VLOOKUP(A24,OLTdata!$A$5:$Z$499998,10,FALSE)</f>
        <v>2.4864130434782608</v>
      </c>
      <c r="L24" s="50">
        <f>VLOOKUP(A24,OLTdata!$A$5:$Z$499998,14,FALSE)</f>
        <v>6.1594202898550721E-2</v>
      </c>
      <c r="M24" s="50">
        <f>VLOOKUP(A24,Ismdata!$A$5:$P$500000,10,FALSE)</f>
        <v>1.1875</v>
      </c>
      <c r="N24" s="50">
        <f>H24+I24+K24+L24+M24</f>
        <v>5.3152173913043477</v>
      </c>
      <c r="O24" s="50">
        <f>VLOOKUP(A24,Effdata!$A$4:$V$499999,22,FALSE)</f>
        <v>1.52</v>
      </c>
      <c r="P24" s="50">
        <f>VLOOKUP(A24,Effdata!$A$4:$V$499999,18,FALSE)</f>
        <v>91.342391304347828</v>
      </c>
      <c r="T24" s="119"/>
      <c r="U24" s="119"/>
      <c r="V24" s="50">
        <f>VLOOKUP(A24,Effdata!$A$4:$V$499999,20,FALSE)</f>
        <v>91.989130434782609</v>
      </c>
      <c r="W24" s="50">
        <f>VLOOKUP(A24,Effdata!$A$4:$V$49999,14,FALSE)</f>
        <v>0</v>
      </c>
      <c r="X24" s="50">
        <f>VLOOKUP(A24,Effdata!$A$4:$V$499999,12,FALSE)</f>
        <v>99.003623188405797</v>
      </c>
    </row>
    <row r="25" spans="1:24">
      <c r="A25" s="9" t="str">
        <f>$B$4&amp;" "&amp;$C$4&amp;" "&amp;$C$5&amp;"_"&amp;$H$4</f>
        <v>6 2 2_2.4</v>
      </c>
      <c r="B25" s="46">
        <f>VLOOKUP($A$25,Evodata!$A$5:$T$499995,2,FALSE)</f>
        <v>41792</v>
      </c>
      <c r="C25" s="48">
        <f>VLOOKUP(A25,Evodata!$A$5:$T$499995,3,FALSE)</f>
        <v>230</v>
      </c>
      <c r="D25" s="47">
        <f>VLOOKUP(A25,Evodata!$A$5:$T$499995,4,FALSE)</f>
        <v>110400</v>
      </c>
      <c r="E25" s="48" t="str">
        <f>VLOOKUP($A$10,Evodata!$A$5:$T$499995,5,FALSE)</f>
        <v>C</v>
      </c>
      <c r="F25" s="48">
        <f>VLOOKUP(A25,Evodata!$A$5:$T$499995,6,FALSE)</f>
        <v>2.4</v>
      </c>
      <c r="H25" s="50">
        <f>VLOOKUP(A25,Evodata!$A$5:$T$49995,9,FALSE)</f>
        <v>1.0507246376811594</v>
      </c>
      <c r="I25" s="50">
        <f>VLOOKUP(A25,Evodata!$A$5:$T$49995,12,FALSE)</f>
        <v>0.75181159420289856</v>
      </c>
      <c r="J25" s="9"/>
      <c r="K25" s="50">
        <f>VLOOKUP(A25,OLTdata!$A$5:$Z$499998,10,FALSE)</f>
        <v>1.1159420289855071</v>
      </c>
      <c r="L25" s="50">
        <f>VLOOKUP(A25,OLTdata!$A$5:$Z$499998,14,FALSE)</f>
        <v>5.7971014492753624E-2</v>
      </c>
      <c r="M25" s="50">
        <f>VLOOKUP(A25,Ismdata!$A$5:$P$500000,10,FALSE)</f>
        <v>1.4692028985507246</v>
      </c>
      <c r="N25" s="50">
        <f>H25+I25+K25+L25+M25</f>
        <v>4.445652173913043</v>
      </c>
      <c r="O25" s="50">
        <f>VLOOKUP(A25,Effdata!$A$4:$V$499999,22,FALSE)</f>
        <v>3.1721014492753623</v>
      </c>
      <c r="P25" s="50">
        <f>VLOOKUP(A25,Effdata!$A$4:$V$499999,18,FALSE)</f>
        <v>90.30797101449275</v>
      </c>
      <c r="T25" s="119"/>
      <c r="U25" s="119"/>
      <c r="V25" s="50">
        <f>VLOOKUP(A25,Effdata!$A$4:$V$499999,20,FALSE)</f>
        <v>90.220108695652186</v>
      </c>
      <c r="W25" s="50">
        <f>VLOOKUP(A25,Effdata!$A$4:$V$49999,14,FALSE)</f>
        <v>0</v>
      </c>
      <c r="X25" s="50">
        <f>VLOOKUP(A25,Effdata!$A$4:$V$499999,12,FALSE)</f>
        <v>97.282608695652172</v>
      </c>
    </row>
    <row r="26" spans="1:24">
      <c r="A26" s="9" t="str">
        <f>$B$4&amp;" "&amp;$C$4&amp;" "&amp;$D$5&amp;"_"&amp;$H$4</f>
        <v>6 2 3_2.4</v>
      </c>
      <c r="B26" s="46">
        <f>VLOOKUP($A$26,Evodata!$A$5:$T$499995,2,FALSE)</f>
        <v>41792</v>
      </c>
      <c r="C26" s="48">
        <f>VLOOKUP(A26,Evodata!$A$5:$T$499995,3,FALSE)</f>
        <v>230</v>
      </c>
      <c r="D26" s="47">
        <f>VLOOKUP(A26,Evodata!$A$5:$T$499995,4,FALSE)</f>
        <v>110400</v>
      </c>
      <c r="E26" s="48" t="str">
        <f>VLOOKUP($A$11,Evodata!$A$5:$T$499995,5,FALSE)</f>
        <v>D</v>
      </c>
      <c r="F26" s="48">
        <f>VLOOKUP(A26,Evodata!$A$5:$T$499995,6,FALSE)</f>
        <v>2.4</v>
      </c>
      <c r="H26" s="50">
        <f>VLOOKUP(A26,Evodata!$A$5:$T$49995,9,FALSE)</f>
        <v>0.8813405797101449</v>
      </c>
      <c r="I26" s="50">
        <f>VLOOKUP(A26,Evodata!$A$5:$T$49995,12,FALSE)</f>
        <v>0.69655797101449279</v>
      </c>
      <c r="J26" s="50">
        <f>AVERAGE(P24:P26)</f>
        <v>91.306461352656996</v>
      </c>
      <c r="K26" s="50">
        <f>VLOOKUP(A26,OLTdata!$A$5:$Z$499998,10,FALSE)</f>
        <v>0.27717391304347822</v>
      </c>
      <c r="L26" s="50">
        <f>VLOOKUP(A26,OLTdata!$A$5:$Z$499998,14,FALSE)</f>
        <v>5.8876811594202903E-2</v>
      </c>
      <c r="M26" s="50">
        <f>VLOOKUP(A26,Ismdata!$A$5:$P$500000,10,FALSE)</f>
        <v>1.3115942028985508</v>
      </c>
      <c r="N26" s="50">
        <f>H26+I26+K26+L26+M26</f>
        <v>3.2255434782608696</v>
      </c>
      <c r="O26" s="50">
        <f>VLOOKUP(A26,Effdata!$A$4:$V$499999,22,FALSE)</f>
        <v>2.4864130434782608</v>
      </c>
      <c r="P26" s="50">
        <f>VLOOKUP(A26,Effdata!$A$4:$V$499999,18,FALSE)</f>
        <v>92.269021739130437</v>
      </c>
      <c r="T26" s="119"/>
      <c r="U26" s="119"/>
      <c r="V26" s="50">
        <f>VLOOKUP(A26,Effdata!$A$4:$V$499999,20,FALSE)</f>
        <v>91.989130434782609</v>
      </c>
      <c r="W26" s="50">
        <f>VLOOKUP(A26,Effdata!$A$4:$V$49999,14,FALSE)</f>
        <v>0</v>
      </c>
      <c r="X26" s="50">
        <f>VLOOKUP(A26,Effdata!$A$4:$V$499999,12,FALSE)</f>
        <v>98.040760869565219</v>
      </c>
    </row>
  </sheetData>
  <mergeCells count="5">
    <mergeCell ref="A7:AA7"/>
    <mergeCell ref="A12:AA12"/>
    <mergeCell ref="A22:S22"/>
    <mergeCell ref="D1:Q1"/>
    <mergeCell ref="E3:H3"/>
  </mergeCells>
  <conditionalFormatting sqref="X19:X21">
    <cfRule type="cellIs" dxfId="83" priority="86" operator="lessThan">
      <formula>90</formula>
    </cfRule>
  </conditionalFormatting>
  <conditionalFormatting sqref="I19:I21">
    <cfRule type="cellIs" dxfId="82" priority="85" operator="lessThan">
      <formula>90</formula>
    </cfRule>
  </conditionalFormatting>
  <conditionalFormatting sqref="I19:I21">
    <cfRule type="cellIs" dxfId="81" priority="81" operator="lessThan">
      <formula>90</formula>
    </cfRule>
  </conditionalFormatting>
  <conditionalFormatting sqref="V19:V21">
    <cfRule type="cellIs" dxfId="80" priority="80" operator="lessThan">
      <formula>90</formula>
    </cfRule>
  </conditionalFormatting>
  <conditionalFormatting sqref="V23">
    <cfRule type="cellIs" dxfId="79" priority="53" operator="lessThan">
      <formula>90</formula>
    </cfRule>
  </conditionalFormatting>
  <conditionalFormatting sqref="V23">
    <cfRule type="cellIs" dxfId="78" priority="54" operator="lessThan">
      <formula>90</formula>
    </cfRule>
  </conditionalFormatting>
  <conditionalFormatting sqref="X23">
    <cfRule type="cellIs" dxfId="77" priority="52" operator="lessThan">
      <formula>90</formula>
    </cfRule>
  </conditionalFormatting>
  <conditionalFormatting sqref="P23">
    <cfRule type="cellIs" dxfId="76" priority="51" operator="lessThan">
      <formula>90</formula>
    </cfRule>
  </conditionalFormatting>
  <conditionalFormatting sqref="V20">
    <cfRule type="cellIs" dxfId="75" priority="83" operator="lessThan">
      <formula>90</formula>
    </cfRule>
  </conditionalFormatting>
  <conditionalFormatting sqref="V19">
    <cfRule type="cellIs" dxfId="74" priority="84" operator="lessThan">
      <formula>90</formula>
    </cfRule>
  </conditionalFormatting>
  <conditionalFormatting sqref="V14:V16">
    <cfRule type="cellIs" dxfId="73" priority="89" operator="lessThan">
      <formula>90</formula>
    </cfRule>
  </conditionalFormatting>
  <conditionalFormatting sqref="V15">
    <cfRule type="cellIs" dxfId="72" priority="88" operator="lessThan">
      <formula>90</formula>
    </cfRule>
  </conditionalFormatting>
  <conditionalFormatting sqref="V16">
    <cfRule type="cellIs" dxfId="71" priority="87" operator="lessThan">
      <formula>90</formula>
    </cfRule>
  </conditionalFormatting>
  <conditionalFormatting sqref="V15">
    <cfRule type="cellIs" dxfId="70" priority="92" operator="lessThan">
      <formula>90</formula>
    </cfRule>
  </conditionalFormatting>
  <conditionalFormatting sqref="V16">
    <cfRule type="cellIs" dxfId="69" priority="91" operator="lessThan">
      <formula>90</formula>
    </cfRule>
  </conditionalFormatting>
  <conditionalFormatting sqref="I14:I16">
    <cfRule type="cellIs" dxfId="68" priority="90" operator="lessThan">
      <formula>90</formula>
    </cfRule>
  </conditionalFormatting>
  <conditionalFormatting sqref="X9:X11">
    <cfRule type="cellIs" dxfId="67" priority="104" operator="lessThan">
      <formula>90</formula>
    </cfRule>
  </conditionalFormatting>
  <conditionalFormatting sqref="I9:I11">
    <cfRule type="cellIs" dxfId="66" priority="103" operator="lessThan">
      <formula>90</formula>
    </cfRule>
  </conditionalFormatting>
  <conditionalFormatting sqref="V9">
    <cfRule type="cellIs" dxfId="65" priority="102" operator="lessThan">
      <formula>90</formula>
    </cfRule>
  </conditionalFormatting>
  <conditionalFormatting sqref="V10">
    <cfRule type="cellIs" dxfId="64" priority="101" operator="lessThan">
      <formula>90</formula>
    </cfRule>
  </conditionalFormatting>
  <conditionalFormatting sqref="V11">
    <cfRule type="cellIs" dxfId="63" priority="100" operator="lessThan">
      <formula>90</formula>
    </cfRule>
  </conditionalFormatting>
  <conditionalFormatting sqref="I9:I11">
    <cfRule type="cellIs" dxfId="62" priority="99" operator="lessThan">
      <formula>90</formula>
    </cfRule>
  </conditionalFormatting>
  <conditionalFormatting sqref="V9:V11">
    <cfRule type="cellIs" dxfId="61" priority="98" operator="lessThan">
      <formula>90</formula>
    </cfRule>
  </conditionalFormatting>
  <conditionalFormatting sqref="V10">
    <cfRule type="cellIs" dxfId="60" priority="97" operator="lessThan">
      <formula>90</formula>
    </cfRule>
  </conditionalFormatting>
  <conditionalFormatting sqref="V11">
    <cfRule type="cellIs" dxfId="59" priority="96" operator="lessThan">
      <formula>90</formula>
    </cfRule>
  </conditionalFormatting>
  <conditionalFormatting sqref="X14:X16">
    <cfRule type="cellIs" dxfId="58" priority="95" operator="lessThan">
      <formula>90</formula>
    </cfRule>
  </conditionalFormatting>
  <conditionalFormatting sqref="I14:I16">
    <cfRule type="cellIs" dxfId="57" priority="94" operator="lessThan">
      <formula>90</formula>
    </cfRule>
  </conditionalFormatting>
  <conditionalFormatting sqref="V14">
    <cfRule type="cellIs" dxfId="56" priority="93" operator="lessThan">
      <formula>90</formula>
    </cfRule>
  </conditionalFormatting>
  <conditionalFormatting sqref="V21">
    <cfRule type="cellIs" dxfId="55" priority="82" operator="lessThan">
      <formula>90</formula>
    </cfRule>
  </conditionalFormatting>
  <conditionalFormatting sqref="V20">
    <cfRule type="cellIs" dxfId="54" priority="79" operator="lessThan">
      <formula>90</formula>
    </cfRule>
  </conditionalFormatting>
  <conditionalFormatting sqref="V21">
    <cfRule type="cellIs" dxfId="53" priority="78" operator="lessThan">
      <formula>90</formula>
    </cfRule>
  </conditionalFormatting>
  <conditionalFormatting sqref="I8">
    <cfRule type="cellIs" dxfId="52" priority="77" operator="lessThan">
      <formula>90</formula>
    </cfRule>
  </conditionalFormatting>
  <conditionalFormatting sqref="I8">
    <cfRule type="cellIs" dxfId="51" priority="76" operator="lessThan">
      <formula>90</formula>
    </cfRule>
  </conditionalFormatting>
  <conditionalFormatting sqref="V8">
    <cfRule type="cellIs" dxfId="50" priority="75" operator="lessThan">
      <formula>90</formula>
    </cfRule>
  </conditionalFormatting>
  <conditionalFormatting sqref="V8">
    <cfRule type="cellIs" dxfId="49" priority="74" operator="lessThan">
      <formula>90</formula>
    </cfRule>
  </conditionalFormatting>
  <conditionalFormatting sqref="X8">
    <cfRule type="cellIs" dxfId="48" priority="73" operator="lessThan">
      <formula>90</formula>
    </cfRule>
  </conditionalFormatting>
  <conditionalFormatting sqref="I8">
    <cfRule type="cellIs" dxfId="47" priority="72" operator="lessThan">
      <formula>90</formula>
    </cfRule>
  </conditionalFormatting>
  <conditionalFormatting sqref="V8">
    <cfRule type="cellIs" dxfId="46" priority="71" operator="lessThan">
      <formula>90</formula>
    </cfRule>
  </conditionalFormatting>
  <conditionalFormatting sqref="I13">
    <cfRule type="cellIs" dxfId="45" priority="70" operator="lessThan">
      <formula>90</formula>
    </cfRule>
  </conditionalFormatting>
  <conditionalFormatting sqref="I13">
    <cfRule type="cellIs" dxfId="44" priority="69" operator="lessThan">
      <formula>90</formula>
    </cfRule>
  </conditionalFormatting>
  <conditionalFormatting sqref="V13">
    <cfRule type="cellIs" dxfId="43" priority="68" operator="lessThan">
      <formula>90</formula>
    </cfRule>
  </conditionalFormatting>
  <conditionalFormatting sqref="V13">
    <cfRule type="cellIs" dxfId="42" priority="67" operator="lessThan">
      <formula>90</formula>
    </cfRule>
  </conditionalFormatting>
  <conditionalFormatting sqref="I13">
    <cfRule type="cellIs" dxfId="41" priority="65" operator="lessThan">
      <formula>90</formula>
    </cfRule>
  </conditionalFormatting>
  <conditionalFormatting sqref="V18">
    <cfRule type="cellIs" dxfId="40" priority="61" operator="lessThan">
      <formula>90</formula>
    </cfRule>
  </conditionalFormatting>
  <conditionalFormatting sqref="V13">
    <cfRule type="cellIs" dxfId="39" priority="64" operator="lessThan">
      <formula>90</formula>
    </cfRule>
  </conditionalFormatting>
  <conditionalFormatting sqref="I18">
    <cfRule type="cellIs" dxfId="38" priority="63" operator="lessThan">
      <formula>90</formula>
    </cfRule>
  </conditionalFormatting>
  <conditionalFormatting sqref="I18">
    <cfRule type="cellIs" dxfId="37" priority="62" operator="lessThan">
      <formula>90</formula>
    </cfRule>
  </conditionalFormatting>
  <conditionalFormatting sqref="V18">
    <cfRule type="cellIs" dxfId="36" priority="60" operator="lessThan">
      <formula>90</formula>
    </cfRule>
  </conditionalFormatting>
  <conditionalFormatting sqref="X18">
    <cfRule type="cellIs" dxfId="35" priority="59" operator="lessThan">
      <formula>90</formula>
    </cfRule>
  </conditionalFormatting>
  <conditionalFormatting sqref="I18">
    <cfRule type="cellIs" dxfId="34" priority="58" operator="lessThan">
      <formula>90</formula>
    </cfRule>
  </conditionalFormatting>
  <conditionalFormatting sqref="V18">
    <cfRule type="cellIs" dxfId="33" priority="57" operator="lessThan">
      <formula>90</formula>
    </cfRule>
  </conditionalFormatting>
  <conditionalFormatting sqref="P23">
    <cfRule type="cellIs" dxfId="32" priority="56" operator="lessThan">
      <formula>90</formula>
    </cfRule>
  </conditionalFormatting>
  <conditionalFormatting sqref="P23">
    <cfRule type="cellIs" dxfId="31" priority="55" operator="lessThan">
      <formula>90</formula>
    </cfRule>
  </conditionalFormatting>
  <conditionalFormatting sqref="V23">
    <cfRule type="cellIs" dxfId="30" priority="50" operator="lessThan">
      <formula>90</formula>
    </cfRule>
  </conditionalFormatting>
  <conditionalFormatting sqref="X24:X26">
    <cfRule type="cellIs" dxfId="29" priority="49" operator="lessThan">
      <formula>90</formula>
    </cfRule>
  </conditionalFormatting>
  <conditionalFormatting sqref="P24:P26">
    <cfRule type="cellIs" dxfId="28" priority="48" operator="lessThan">
      <formula>90</formula>
    </cfRule>
  </conditionalFormatting>
  <conditionalFormatting sqref="V24">
    <cfRule type="cellIs" dxfId="27" priority="47" operator="lessThan">
      <formula>90</formula>
    </cfRule>
  </conditionalFormatting>
  <conditionalFormatting sqref="V25">
    <cfRule type="cellIs" dxfId="26" priority="46" operator="lessThan">
      <formula>90</formula>
    </cfRule>
  </conditionalFormatting>
  <conditionalFormatting sqref="V26">
    <cfRule type="cellIs" dxfId="25" priority="45" operator="lessThan">
      <formula>90</formula>
    </cfRule>
  </conditionalFormatting>
  <conditionalFormatting sqref="P24:P26">
    <cfRule type="cellIs" dxfId="24" priority="44" operator="lessThan">
      <formula>90</formula>
    </cfRule>
  </conditionalFormatting>
  <conditionalFormatting sqref="V24:V26">
    <cfRule type="cellIs" dxfId="23" priority="43" operator="lessThan">
      <formula>90</formula>
    </cfRule>
  </conditionalFormatting>
  <conditionalFormatting sqref="V25">
    <cfRule type="cellIs" dxfId="22" priority="42" operator="lessThan">
      <formula>90</formula>
    </cfRule>
  </conditionalFormatting>
  <conditionalFormatting sqref="V26">
    <cfRule type="cellIs" dxfId="21" priority="41" operator="lessThan">
      <formula>90</formula>
    </cfRule>
  </conditionalFormatting>
  <conditionalFormatting sqref="J8:J11">
    <cfRule type="cellIs" dxfId="20" priority="40" operator="lessThan">
      <formula>90</formula>
    </cfRule>
  </conditionalFormatting>
  <conditionalFormatting sqref="J14:J16">
    <cfRule type="cellIs" dxfId="19" priority="39" operator="lessThan">
      <formula>90</formula>
    </cfRule>
  </conditionalFormatting>
  <conditionalFormatting sqref="J18:J21">
    <cfRule type="cellIs" dxfId="18" priority="38" operator="lessThan">
      <formula>90</formula>
    </cfRule>
  </conditionalFormatting>
  <conditionalFormatting sqref="J23:J26">
    <cfRule type="cellIs" dxfId="17" priority="37" operator="lessThan">
      <formula>90</formula>
    </cfRule>
  </conditionalFormatting>
  <conditionalFormatting sqref="Y8:Y11">
    <cfRule type="cellIs" dxfId="16" priority="15" operator="lessThan">
      <formula>90</formula>
    </cfRule>
  </conditionalFormatting>
  <conditionalFormatting sqref="T8">
    <cfRule type="cellIs" dxfId="15" priority="36" operator="lessThan">
      <formula>90</formula>
    </cfRule>
  </conditionalFormatting>
  <conditionalFormatting sqref="H8">
    <cfRule type="cellIs" dxfId="14" priority="25" operator="lessThan">
      <formula>90</formula>
    </cfRule>
  </conditionalFormatting>
  <conditionalFormatting sqref="Z8">
    <cfRule type="cellIs" dxfId="13" priority="14" operator="lessThan">
      <formula>90</formula>
    </cfRule>
  </conditionalFormatting>
  <conditionalFormatting sqref="Z9:Z11">
    <cfRule type="cellIs" dxfId="12" priority="13" operator="lessThan">
      <formula>90</formula>
    </cfRule>
  </conditionalFormatting>
  <conditionalFormatting sqref="Z9:Z11">
    <cfRule type="cellIs" dxfId="11" priority="12" operator="lessThan">
      <formula>90</formula>
    </cfRule>
  </conditionalFormatting>
  <conditionalFormatting sqref="T13">
    <cfRule type="cellIs" dxfId="10" priority="11" operator="lessThan">
      <formula>90</formula>
    </cfRule>
  </conditionalFormatting>
  <conditionalFormatting sqref="H13">
    <cfRule type="cellIs" dxfId="9" priority="10" operator="lessThan">
      <formula>90</formula>
    </cfRule>
  </conditionalFormatting>
  <conditionalFormatting sqref="X13">
    <cfRule type="cellIs" dxfId="8" priority="9" operator="lessThan">
      <formula>90</formula>
    </cfRule>
  </conditionalFormatting>
  <conditionalFormatting sqref="Y13:Y16">
    <cfRule type="cellIs" dxfId="7" priority="8" operator="lessThan">
      <formula>90</formula>
    </cfRule>
  </conditionalFormatting>
  <conditionalFormatting sqref="Z13">
    <cfRule type="cellIs" dxfId="6" priority="7" operator="lessThan">
      <formula>90</formula>
    </cfRule>
  </conditionalFormatting>
  <conditionalFormatting sqref="Z14:Z16">
    <cfRule type="cellIs" dxfId="5" priority="6" operator="lessThan">
      <formula>90</formula>
    </cfRule>
  </conditionalFormatting>
  <conditionalFormatting sqref="Z14:Z16">
    <cfRule type="cellIs" dxfId="4" priority="5" operator="lessThan">
      <formula>90</formula>
    </cfRule>
  </conditionalFormatting>
  <conditionalFormatting sqref="T18">
    <cfRule type="cellIs" dxfId="3" priority="4" operator="lessThan">
      <formula>90</formula>
    </cfRule>
  </conditionalFormatting>
  <conditionalFormatting sqref="T23">
    <cfRule type="cellIs" dxfId="2" priority="3" operator="lessThan">
      <formula>90</formula>
    </cfRule>
  </conditionalFormatting>
  <conditionalFormatting sqref="H18">
    <cfRule type="cellIs" dxfId="1" priority="2" operator="lessThan">
      <formula>90</formula>
    </cfRule>
  </conditionalFormatting>
  <conditionalFormatting sqref="J13">
    <cfRule type="cellIs" dxfId="0" priority="1" operator="lessThan">
      <formula>90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3" name="Spinner 1">
              <controlPr defaultSize="0" autoPict="0">
                <anchor moveWithCells="1" sizeWithCells="1">
                  <from>
                    <xdr:col>1</xdr:col>
                    <xdr:colOff>447675</xdr:colOff>
                    <xdr:row>3</xdr:row>
                    <xdr:rowOff>28575</xdr:rowOff>
                  </from>
                  <to>
                    <xdr:col>2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4" name="Spinner 2">
              <controlPr defaultSize="0" autoPict="0">
                <anchor moveWithCells="1" sizeWithCells="1">
                  <from>
                    <xdr:col>2</xdr:col>
                    <xdr:colOff>428625</xdr:colOff>
                    <xdr:row>3</xdr:row>
                    <xdr:rowOff>19050</xdr:rowOff>
                  </from>
                  <to>
                    <xdr:col>2</xdr:col>
                    <xdr:colOff>590550</xdr:colOff>
                    <xdr:row>3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Input</vt:lpstr>
      <vt:lpstr>Evodata</vt:lpstr>
      <vt:lpstr>OLTdata</vt:lpstr>
      <vt:lpstr>Ismdata</vt:lpstr>
      <vt:lpstr>Effdata</vt:lpstr>
      <vt:lpstr>Line</vt:lpstr>
      <vt:lpstr>Defectdata</vt:lpstr>
      <vt:lpstr>Daliy Report F1</vt:lpstr>
      <vt:lpstr>Daliy Report F2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chanat srabua</dc:creator>
  <cp:lastModifiedBy>chanat srabua</cp:lastModifiedBy>
  <cp:lastPrinted>2014-02-12T04:36:38Z</cp:lastPrinted>
  <dcterms:created xsi:type="dcterms:W3CDTF">2014-01-31T06:26:35Z</dcterms:created>
  <dcterms:modified xsi:type="dcterms:W3CDTF">2014-02-26T03:39:03Z</dcterms:modified>
</cp:coreProperties>
</file>