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Workbook__________" defaultThemeVersion="124226"/>
  <bookViews>
    <workbookView xWindow="120" yWindow="255" windowWidth="15180" windowHeight="6870"/>
  </bookViews>
  <sheets>
    <sheet name="Report CAL.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calpoint">'[1]MP949-MP61(Hight)'!#REF!</definedName>
    <definedName name="CAVITY">#REF!</definedName>
    <definedName name="cer">#REF!</definedName>
    <definedName name="Certificate">#REF!</definedName>
    <definedName name="Condifition">#REF!</definedName>
    <definedName name="Condition">[2]Standard!$U$3:$U$5</definedName>
    <definedName name="CorMP592">[3]MP952!$C:$C</definedName>
    <definedName name="CorMP949">[3]MP949!$C:$C</definedName>
    <definedName name="CorMP95">[3]MP955!$C:$C</definedName>
    <definedName name="CorMP950">[3]MP950!$C:$C</definedName>
    <definedName name="CorMP951">[3]MP951!$C:$C</definedName>
    <definedName name="CorMP953">[3]MP953!$C:$C</definedName>
    <definedName name="CorMP954">[3]MP954!$C:$C</definedName>
    <definedName name="CorMP956">[3]MP956!$C:$C</definedName>
    <definedName name="CorMP957">[3]MP957!$C:$C</definedName>
    <definedName name="cover">#REF!</definedName>
    <definedName name="Equipment">#REF!</definedName>
    <definedName name="Item">#REF!</definedName>
    <definedName name="KnownX">[4]BKK!$B$3:$B$12</definedName>
    <definedName name="KnownY">[4]BKK!$C$3:$C$12</definedName>
    <definedName name="Location">[2]Standard!$V$8:$V$10</definedName>
    <definedName name="Model">#REF!</definedName>
    <definedName name="MyPic11">INDEX(#REF!,MATCH('Report CAL.'!$H$21,#REF!,0))</definedName>
    <definedName name="MyPic22">INDEX(#REF!,MATCH('Report CAL.'!#REF!,#REF!,0))</definedName>
    <definedName name="OCCUSION">#REF!</definedName>
    <definedName name="Place">#REF!</definedName>
    <definedName name="PointMP657">[3]MP957!$B:$B</definedName>
    <definedName name="PointMP950">[3]MP950!$B:$B</definedName>
    <definedName name="PointMP951">[3]MP951!$B:$B</definedName>
    <definedName name="PointMP952">[3]MP952!$B:$B</definedName>
    <definedName name="PointMP953">[3]MP953!$B:$B</definedName>
    <definedName name="PointMP954">[3]MP954!$B:$B</definedName>
    <definedName name="PointMP955">[3]MP955!$B:$B</definedName>
    <definedName name="PontMP949">[3]MP949!$B:$B</definedName>
    <definedName name="_xlnm.Print_Area" localSheetId="0">'Report CAL.'!$D$1:$Y$90</definedName>
    <definedName name="qwqe">#REF!</definedName>
    <definedName name="Result">#REF!</definedName>
    <definedName name="Sign_tb">[5]Sign!$B$3:$D$2000</definedName>
    <definedName name="Site">#REF!</definedName>
    <definedName name="te">#REF!</definedName>
    <definedName name="Traceability">#REF!</definedName>
    <definedName name="uncer">'[1]MP949-MP61(Hight)'!#REF!</definedName>
    <definedName name="wwwww">#REF!</definedName>
    <definedName name="wwwwwwww">#REF!</definedName>
    <definedName name="Z_D90CE43B_3520_48A0_8353_8C92212116EC_.wvu.PrintArea" localSheetId="0" hidden="1">'Report CAL.'!$D$1:$Y$72</definedName>
    <definedName name="จำนวน">#REF!</definedName>
    <definedName name="รวม">#REF!</definedName>
    <definedName name="ราคา">#REF!</definedName>
    <definedName name="รายการ">#REF!</definedName>
    <definedName name="วันที่">#REF!</definedName>
    <definedName name="หมายเหตุ">#REF!</definedName>
  </definedNames>
  <calcPr calcId="124519"/>
  <customWorkbookViews>
    <customWorkbookView name="BMC Medical Technology Division - Personal View" guid="{D90CE43B-3520-48A0-8353-8C92212116EC}" mergeInterval="0" personalView="1" maximized="1" windowWidth="1020" windowHeight="532" tabRatio="560" activeSheetId="1"/>
  </customWorkbookViews>
</workbook>
</file>

<file path=xl/calcChain.xml><?xml version="1.0" encoding="utf-8"?>
<calcChain xmlns="http://schemas.openxmlformats.org/spreadsheetml/2006/main">
  <c r="BY10" i="1"/>
  <c r="BX10"/>
  <c r="BW10"/>
  <c r="BV10"/>
  <c r="BU10"/>
  <c r="BR10"/>
  <c r="BQ10"/>
  <c r="BP10"/>
  <c r="BO10"/>
  <c r="BN10"/>
  <c r="BK10"/>
  <c r="AZ76" l="1"/>
  <c r="AZ72"/>
  <c r="AZ71"/>
  <c r="AZ70"/>
  <c r="AU64" l="1"/>
  <c r="AF8" l="1"/>
  <c r="L8"/>
  <c r="Q78" l="1"/>
  <c r="AI72"/>
  <c r="AF72"/>
  <c r="AI71"/>
  <c r="AF71"/>
  <c r="AI70"/>
  <c r="AF70"/>
  <c r="G41" l="1"/>
  <c r="G40"/>
  <c r="G39"/>
  <c r="G38"/>
  <c r="G37"/>
  <c r="G36"/>
  <c r="W34"/>
  <c r="S34"/>
  <c r="P34"/>
  <c r="M34"/>
  <c r="I34"/>
  <c r="D34"/>
  <c r="W33"/>
  <c r="S33"/>
  <c r="P33"/>
  <c r="M33"/>
  <c r="I33"/>
  <c r="D33"/>
  <c r="W32"/>
  <c r="S32"/>
  <c r="P32"/>
  <c r="M32"/>
  <c r="I32"/>
  <c r="D32"/>
  <c r="W31"/>
  <c r="S31"/>
  <c r="P31"/>
  <c r="M31"/>
  <c r="I31"/>
  <c r="D31"/>
  <c r="W30"/>
  <c r="S30"/>
  <c r="P30"/>
  <c r="M30"/>
  <c r="I30"/>
  <c r="D30"/>
  <c r="W29"/>
  <c r="S29"/>
  <c r="P29"/>
  <c r="M29"/>
  <c r="I29"/>
  <c r="D29"/>
  <c r="G78" l="1"/>
  <c r="K78"/>
  <c r="T78"/>
  <c r="BC76"/>
  <c r="BB76"/>
  <c r="BA76"/>
  <c r="AY76"/>
  <c r="AX76"/>
  <c r="AW76"/>
  <c r="AM76"/>
  <c r="G76"/>
  <c r="G75"/>
  <c r="J75" s="1"/>
  <c r="G73"/>
  <c r="J76" l="1"/>
  <c r="BD76"/>
  <c r="BF76" l="1"/>
  <c r="BG76" s="1"/>
  <c r="BE76" s="1"/>
  <c r="AO76" s="1"/>
  <c r="AN76" l="1"/>
  <c r="U46"/>
  <c r="AB6" l="1"/>
  <c r="L14" l="1"/>
  <c r="L13"/>
  <c r="L15"/>
  <c r="AC6" l="1"/>
  <c r="U1" l="1"/>
  <c r="R59" l="1"/>
  <c r="R58"/>
  <c r="L16" l="1"/>
  <c r="L17" s="1"/>
  <c r="BC71" l="1"/>
  <c r="BC72"/>
  <c r="BC70"/>
  <c r="G67" l="1"/>
  <c r="G69"/>
  <c r="AM70"/>
  <c r="AM71"/>
  <c r="J71" s="1"/>
  <c r="AM72"/>
  <c r="J72" s="1"/>
  <c r="J70" l="1"/>
  <c r="G72"/>
  <c r="G71"/>
  <c r="G70"/>
  <c r="T69"/>
  <c r="BB72"/>
  <c r="BA72"/>
  <c r="AY72"/>
  <c r="AX72"/>
  <c r="BB71"/>
  <c r="BA71"/>
  <c r="AY71"/>
  <c r="AX71"/>
  <c r="BB70"/>
  <c r="BA70"/>
  <c r="AY70"/>
  <c r="AX70"/>
  <c r="AW72" l="1"/>
  <c r="AW70"/>
  <c r="AW71"/>
  <c r="BD70" l="1"/>
  <c r="BF70" s="1"/>
  <c r="BG70" s="1"/>
  <c r="BD72"/>
  <c r="BF72" s="1"/>
  <c r="BG72" s="1"/>
  <c r="BD71"/>
  <c r="BF71" s="1"/>
  <c r="BG71" s="1"/>
  <c r="BE71" l="1"/>
  <c r="AN71" s="1"/>
  <c r="BE72"/>
  <c r="AN72" s="1"/>
  <c r="BE70"/>
  <c r="U72" l="1"/>
  <c r="AO72"/>
  <c r="U71"/>
  <c r="AO71"/>
  <c r="AO70"/>
  <c r="AN70"/>
  <c r="U70"/>
  <c r="N69" l="1"/>
  <c r="J69"/>
  <c r="N72" l="1"/>
  <c r="Q72" s="1"/>
  <c r="T72"/>
  <c r="N71" l="1"/>
  <c r="Q71" s="1"/>
  <c r="T71"/>
  <c r="N70"/>
  <c r="Q70" s="1"/>
  <c r="T70"/>
  <c r="M57" l="1"/>
  <c r="M53" l="1"/>
  <c r="M52"/>
  <c r="M55"/>
  <c r="M54"/>
  <c r="M56" l="1"/>
</calcChain>
</file>

<file path=xl/comments1.xml><?xml version="1.0" encoding="utf-8"?>
<comments xmlns="http://schemas.openxmlformats.org/spreadsheetml/2006/main">
  <authors>
    <author>BMECaliration</author>
    <author>Kumpee Ruengjitranont</author>
  </authors>
  <commentList>
    <comment ref="AP68" authorId="0">
      <text>
        <r>
          <rPr>
            <b/>
            <sz val="8"/>
            <color indexed="81"/>
            <rFont val="Tahoma"/>
            <family val="2"/>
          </rPr>
          <t>Uncertainty Type A</t>
        </r>
      </text>
    </comment>
    <comment ref="AQ68" authorId="0">
      <text>
        <r>
          <rPr>
            <b/>
            <sz val="8"/>
            <color indexed="81"/>
            <rFont val="Tahoma"/>
            <family val="2"/>
          </rPr>
          <t>Resolution of UUC</t>
        </r>
      </text>
    </comment>
    <comment ref="AR68" authorId="0">
      <text>
        <r>
          <rPr>
            <b/>
            <sz val="8"/>
            <color indexed="81"/>
            <rFont val="Tahoma"/>
            <family val="2"/>
          </rPr>
          <t xml:space="preserve">Resolution of STD </t>
        </r>
      </text>
    </comment>
    <comment ref="AS68" authorId="0">
      <text>
        <r>
          <rPr>
            <b/>
            <sz val="8"/>
            <color indexed="81"/>
            <rFont val="Tahoma"/>
            <family val="2"/>
          </rPr>
          <t>Accuracy ( of reading )</t>
        </r>
      </text>
    </comment>
    <comment ref="AT68" authorId="0">
      <text>
        <r>
          <rPr>
            <b/>
            <sz val="8"/>
            <color indexed="81"/>
            <rFont val="Tahoma"/>
            <family val="2"/>
          </rPr>
          <t>Uncertainty of STD</t>
        </r>
      </text>
    </comment>
    <comment ref="AU68" authorId="0">
      <text>
        <r>
          <rPr>
            <b/>
            <sz val="8"/>
            <color indexed="81"/>
            <rFont val="Tahoma"/>
            <family val="2"/>
          </rPr>
          <t>Accuracy  ( +/- Value )</t>
        </r>
      </text>
    </comment>
    <comment ref="AV68" authorId="1">
      <text>
        <r>
          <rPr>
            <b/>
            <sz val="9"/>
            <color indexed="81"/>
            <rFont val="Tahoma"/>
            <family val="2"/>
          </rPr>
          <t>Drift of standard</t>
        </r>
      </text>
    </comment>
    <comment ref="AP74" authorId="0">
      <text>
        <r>
          <rPr>
            <b/>
            <sz val="8"/>
            <color indexed="81"/>
            <rFont val="Tahoma"/>
            <family val="2"/>
          </rPr>
          <t>Uncertainty Type A</t>
        </r>
      </text>
    </comment>
    <comment ref="AQ74" authorId="0">
      <text>
        <r>
          <rPr>
            <b/>
            <sz val="8"/>
            <color indexed="81"/>
            <rFont val="Tahoma"/>
            <family val="2"/>
          </rPr>
          <t>Resolution of UUC</t>
        </r>
      </text>
    </comment>
    <comment ref="AR74" authorId="0">
      <text>
        <r>
          <rPr>
            <b/>
            <sz val="8"/>
            <color indexed="81"/>
            <rFont val="Tahoma"/>
            <family val="2"/>
          </rPr>
          <t xml:space="preserve">Resolution of STD </t>
        </r>
      </text>
    </comment>
    <comment ref="AS74" authorId="0">
      <text>
        <r>
          <rPr>
            <b/>
            <sz val="8"/>
            <color indexed="81"/>
            <rFont val="Tahoma"/>
            <family val="2"/>
          </rPr>
          <t>Accuracy ( of reading )</t>
        </r>
      </text>
    </comment>
    <comment ref="AT74" authorId="0">
      <text>
        <r>
          <rPr>
            <b/>
            <sz val="8"/>
            <color indexed="81"/>
            <rFont val="Tahoma"/>
            <family val="2"/>
          </rPr>
          <t>Uncertainty of STD</t>
        </r>
      </text>
    </comment>
    <comment ref="AU74" authorId="0">
      <text>
        <r>
          <rPr>
            <b/>
            <sz val="8"/>
            <color indexed="81"/>
            <rFont val="Tahoma"/>
            <family val="2"/>
          </rPr>
          <t>Accuracy  ( +/- Value )</t>
        </r>
      </text>
    </comment>
    <comment ref="AV74" authorId="1">
      <text>
        <r>
          <rPr>
            <b/>
            <sz val="9"/>
            <color indexed="81"/>
            <rFont val="Tahoma"/>
            <family val="2"/>
          </rPr>
          <t>Drift of standard</t>
        </r>
      </text>
    </comment>
  </commentList>
</comments>
</file>

<file path=xl/sharedStrings.xml><?xml version="1.0" encoding="utf-8"?>
<sst xmlns="http://schemas.openxmlformats.org/spreadsheetml/2006/main" count="226" uniqueCount="149">
  <si>
    <t>Comment</t>
  </si>
  <si>
    <t>Certificate No.</t>
  </si>
  <si>
    <t>UUC* Setting</t>
  </si>
  <si>
    <t>Certificate of Calibration</t>
  </si>
  <si>
    <t>Uc</t>
  </si>
  <si>
    <t>U.</t>
  </si>
  <si>
    <t>LOCATION</t>
  </si>
  <si>
    <t>MANUFACTURER</t>
  </si>
  <si>
    <t>MODEL</t>
  </si>
  <si>
    <t>:</t>
  </si>
  <si>
    <t>TEMPERATURE</t>
  </si>
  <si>
    <t>SERIAL  No.</t>
  </si>
  <si>
    <t>RELATIVE HUMIDITY</t>
  </si>
  <si>
    <t>(%)</t>
  </si>
  <si>
    <t>CONDITION OF THIS RESULT  OF TEST</t>
  </si>
  <si>
    <t>Performed by :</t>
  </si>
  <si>
    <t>Approved by :</t>
  </si>
  <si>
    <t>U6</t>
  </si>
  <si>
    <t>U5</t>
  </si>
  <si>
    <t>U4</t>
  </si>
  <si>
    <t>U3</t>
  </si>
  <si>
    <t>U2</t>
  </si>
  <si>
    <t>U1</t>
  </si>
  <si>
    <t>U4 = Accuracy ( of reading )</t>
  </si>
  <si>
    <t xml:space="preserve">U3 = Resolution of STD </t>
  </si>
  <si>
    <t>U2 = Resolution of UUC</t>
  </si>
  <si>
    <t>U1 = Uncertainty Type A</t>
  </si>
  <si>
    <t>U5 = Uncertainty of STD</t>
  </si>
  <si>
    <t>U6 = Accuracy  ( +/- Value )</t>
  </si>
  <si>
    <t>Error</t>
  </si>
  <si>
    <t>% Error</t>
  </si>
  <si>
    <t>Uncertainty</t>
  </si>
  <si>
    <t>EQUIPMENT</t>
  </si>
  <si>
    <t>DATE  OF CALIBRATION</t>
  </si>
  <si>
    <t>Calibration Report</t>
  </si>
  <si>
    <t>%</t>
  </si>
  <si>
    <t xml:space="preserve">°C </t>
  </si>
  <si>
    <t>ENVIRONMENT</t>
  </si>
  <si>
    <t>UUC*   :  Unit Under Calibration</t>
  </si>
  <si>
    <t>ID CODE</t>
  </si>
  <si>
    <t xml:space="preserve">SUBMITTED BY </t>
  </si>
  <si>
    <t>CALIBRATED DATE</t>
  </si>
  <si>
    <t>ISSUE DATE</t>
  </si>
  <si>
    <t>u1</t>
  </si>
  <si>
    <t>u2</t>
  </si>
  <si>
    <t>u3</t>
  </si>
  <si>
    <t>u4</t>
  </si>
  <si>
    <t>u5</t>
  </si>
  <si>
    <t>u6</t>
  </si>
  <si>
    <t>Site</t>
  </si>
  <si>
    <t>No.</t>
  </si>
  <si>
    <t>Average</t>
  </si>
  <si>
    <t>2.  THIS CERTIFICATION IS TRACEABLE TO :</t>
  </si>
  <si>
    <t xml:space="preserve"> 1.  REFERENCE STANDARD INSTRUMENT :</t>
  </si>
  <si>
    <t>EQUIPMENT ID</t>
  </si>
  <si>
    <t>PERFORM DATE</t>
  </si>
  <si>
    <t xml:space="preserve">EQUIPMENT </t>
  </si>
  <si>
    <t>DUE DATE</t>
  </si>
  <si>
    <t>ENGINEER</t>
  </si>
  <si>
    <r>
      <t xml:space="preserve">0 </t>
    </r>
    <r>
      <rPr>
        <b/>
        <sz val="10"/>
        <rFont val="Arial"/>
        <family val="2"/>
      </rPr>
      <t>C</t>
    </r>
  </si>
  <si>
    <t>S/N</t>
  </si>
  <si>
    <t>%RH</t>
  </si>
  <si>
    <t>DEPT./HOSPITAL</t>
  </si>
  <si>
    <t>Setting</t>
  </si>
  <si>
    <t xml:space="preserve">Reading 1 </t>
  </si>
  <si>
    <t>Reading 2</t>
  </si>
  <si>
    <t>Reading 3</t>
  </si>
  <si>
    <t>Reading 4</t>
  </si>
  <si>
    <t>Min.</t>
  </si>
  <si>
    <t>Max.</t>
  </si>
  <si>
    <t>MASTER</t>
  </si>
  <si>
    <t>SERIAL NO.</t>
  </si>
  <si>
    <t>CERTIFICATE NO.</t>
  </si>
  <si>
    <t>Standard Reading</t>
  </si>
  <si>
    <t>±</t>
  </si>
  <si>
    <t xml:space="preserve">3.  THIS RESULT OF TEST WAS FOUND ACCURATE AS SHOW ON DATE AND PLACE  OF </t>
  </si>
  <si>
    <t xml:space="preserve">     TEST ONLY</t>
  </si>
  <si>
    <r>
      <t>PROCEDURE USED</t>
    </r>
    <r>
      <rPr>
        <b/>
        <sz val="10"/>
        <rFont val="Times New Roman"/>
        <family val="1"/>
      </rPr>
      <t xml:space="preserve">  :</t>
    </r>
  </si>
  <si>
    <r>
      <t>MEASURMENT RESULT</t>
    </r>
    <r>
      <rPr>
        <b/>
        <sz val="10"/>
        <rFont val="Times New Roman"/>
        <family val="1"/>
      </rPr>
      <t xml:space="preserve">  :</t>
    </r>
  </si>
  <si>
    <t>This certificate may not be reproduced except in full unless permission for reproduction has been</t>
  </si>
  <si>
    <t>obtained in writing from the calibration.</t>
  </si>
  <si>
    <t xml:space="preserve">     The reported uncertainty of measurement was based on a standard uncertainty multiplied</t>
  </si>
  <si>
    <t>by a coverage factor k = 2, providing a level of confidence of approximately 95%</t>
  </si>
  <si>
    <t xml:space="preserve">     This instrument  was calibration  by comparison  with  standard</t>
  </si>
  <si>
    <t>u7</t>
  </si>
  <si>
    <t>U7</t>
  </si>
  <si>
    <t>Result(Include U.)</t>
  </si>
  <si>
    <t>∞</t>
  </si>
  <si>
    <t>t-distribution Table</t>
  </si>
  <si>
    <t>k</t>
  </si>
  <si>
    <t>Ref : M3003 Page 29</t>
  </si>
  <si>
    <t>K</t>
  </si>
  <si>
    <t>U7=Driff of standard</t>
  </si>
  <si>
    <t>veff.</t>
  </si>
  <si>
    <t>INPT001</t>
  </si>
  <si>
    <t>Parameter</t>
  </si>
  <si>
    <t>Tolerance</t>
  </si>
  <si>
    <t>Cal.</t>
  </si>
  <si>
    <t>Pm.</t>
  </si>
  <si>
    <t>Unit</t>
  </si>
  <si>
    <t>Flow Rate</t>
  </si>
  <si>
    <t>ml/hr</t>
  </si>
  <si>
    <t>Occlusion Pressure</t>
  </si>
  <si>
    <t>mmHg</t>
  </si>
  <si>
    <t>&lt; 1,200 mmHg</t>
  </si>
  <si>
    <t>N/A</t>
  </si>
  <si>
    <t>Use IV Set Brand</t>
  </si>
  <si>
    <t>Drops/ml</t>
  </si>
  <si>
    <t>UNCERTAINTY :2014</t>
  </si>
  <si>
    <t>Last Update:</t>
  </si>
  <si>
    <t>used to</t>
  </si>
  <si>
    <t>X</t>
  </si>
  <si>
    <t>Without Adjustment</t>
  </si>
  <si>
    <t>Before Adjustment</t>
  </si>
  <si>
    <t>After Adjustment</t>
  </si>
  <si>
    <t xml:space="preserve">DATA RECORD FORM OF  </t>
  </si>
  <si>
    <t>INFUSION PUMP</t>
  </si>
  <si>
    <t>DATA OF</t>
  </si>
  <si>
    <t xml:space="preserve">RESULT  
</t>
  </si>
  <si>
    <t>PM&amp;CAL</t>
  </si>
  <si>
    <t>PASS</t>
  </si>
  <si>
    <t>CAL</t>
  </si>
  <si>
    <t>OUT OF RANGE</t>
  </si>
  <si>
    <t>PM</t>
  </si>
  <si>
    <t>DEFECTIVE</t>
  </si>
  <si>
    <t>ADD</t>
  </si>
  <si>
    <t>Cer.No</t>
  </si>
  <si>
    <t>PM.No</t>
  </si>
  <si>
    <t>MEDICAL EQUIPMENT</t>
  </si>
  <si>
    <t>BRAND</t>
  </si>
  <si>
    <t>SERIAL NUMBER</t>
  </si>
  <si>
    <t>DEPARTMENT</t>
  </si>
  <si>
    <t>MAJOR</t>
  </si>
  <si>
    <t>ACTION</t>
  </si>
  <si>
    <t>DATE</t>
  </si>
  <si>
    <t>STATUS</t>
  </si>
  <si>
    <t>REMARK</t>
  </si>
  <si>
    <t>FI-BME-NHS-CP-001/2 แก้ไขครั้งที่ 00                                                                                                                                                                                                                                                                       วันที่บังคับใช้ 01/09/2557</t>
  </si>
  <si>
    <t>TOP</t>
  </si>
  <si>
    <t>TOP-2200</t>
  </si>
  <si>
    <t>WARD 9/1</t>
  </si>
  <si>
    <t>2DEC14</t>
  </si>
  <si>
    <t>518096</t>
  </si>
  <si>
    <t>EL17030S</t>
  </si>
  <si>
    <t>BSN0090</t>
  </si>
  <si>
    <t>-</t>
  </si>
  <si>
    <t>BSN0001</t>
  </si>
  <si>
    <t>Panot</t>
  </si>
  <si>
    <t>Kumpee</t>
  </si>
</sst>
</file>

<file path=xl/styles.xml><?xml version="1.0" encoding="utf-8"?>
<styleSheet xmlns="http://schemas.openxmlformats.org/spreadsheetml/2006/main">
  <numFmts count="13">
    <numFmt numFmtId="187" formatCode="_(* #,##0.00_);_(* \(#,##0.00\);_(* &quot;-&quot;??_);_(@_)"/>
    <numFmt numFmtId="188" formatCode="0.0"/>
    <numFmt numFmtId="189" formatCode="#,##0.0"/>
    <numFmt numFmtId="190" formatCode="0.000"/>
    <numFmt numFmtId="191" formatCode="[$-409]mmm\-yy;@"/>
    <numFmt numFmtId="192" formatCode="#"/>
    <numFmt numFmtId="193" formatCode="#,##0.000"/>
    <numFmt numFmtId="194" formatCode="[$-1010409]d\ mmmm\ yyyy;@"/>
    <numFmt numFmtId="195" formatCode="0.00_)"/>
    <numFmt numFmtId="196" formatCode="#.0"/>
    <numFmt numFmtId="197" formatCode="#.00"/>
    <numFmt numFmtId="198" formatCode="[$-409]d\-mmm\-yy;@"/>
    <numFmt numFmtId="199" formatCode="[$-14809]d\ mmmm\ yyyy;@"/>
  </numFmts>
  <fonts count="73">
    <font>
      <sz val="10"/>
      <name val="Arial"/>
    </font>
    <font>
      <sz val="10"/>
      <name val="Arial"/>
      <family val="2"/>
    </font>
    <font>
      <sz val="10"/>
      <name val="MS Sans Serif"/>
      <family val="2"/>
      <charset val="222"/>
    </font>
    <font>
      <sz val="8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4"/>
      <name val="Angsana New"/>
      <family val="1"/>
    </font>
    <font>
      <b/>
      <sz val="8"/>
      <color indexed="81"/>
      <name val="Tahoma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1"/>
      <color indexed="52"/>
      <name val="Tahoma"/>
      <family val="2"/>
      <charset val="222"/>
    </font>
    <font>
      <sz val="11"/>
      <color indexed="10"/>
      <name val="Tahoma"/>
      <family val="2"/>
      <charset val="222"/>
    </font>
    <font>
      <i/>
      <sz val="11"/>
      <color indexed="23"/>
      <name val="Tahoma"/>
      <family val="2"/>
      <charset val="222"/>
    </font>
    <font>
      <b/>
      <sz val="18"/>
      <color indexed="56"/>
      <name val="Tahoma"/>
      <family val="2"/>
      <charset val="222"/>
    </font>
    <font>
      <sz val="11"/>
      <color indexed="17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8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b/>
      <sz val="10"/>
      <name val="Arial"/>
      <family val="2"/>
    </font>
    <font>
      <sz val="10"/>
      <name val="Times New Roman"/>
      <family val="1"/>
    </font>
    <font>
      <i/>
      <sz val="10"/>
      <name val="Arial"/>
      <family val="2"/>
    </font>
    <font>
      <sz val="12"/>
      <name val="Times New Roman"/>
      <family val="1"/>
    </font>
    <font>
      <b/>
      <sz val="10"/>
      <name val="Times New Roman"/>
      <family val="1"/>
    </font>
    <font>
      <sz val="10"/>
      <color rgb="FFFF0000"/>
      <name val="Times New Roman"/>
      <family val="1"/>
    </font>
    <font>
      <b/>
      <sz val="10"/>
      <color indexed="12"/>
      <name val="Times New Roman"/>
      <family val="1"/>
    </font>
    <font>
      <b/>
      <u/>
      <sz val="10"/>
      <name val="Times New Roman"/>
      <family val="1"/>
    </font>
    <font>
      <sz val="10"/>
      <color indexed="12"/>
      <name val="Times New Roman"/>
      <family val="1"/>
    </font>
    <font>
      <b/>
      <sz val="11"/>
      <name val="Times New Roman"/>
      <family val="1"/>
    </font>
    <font>
      <b/>
      <sz val="20"/>
      <name val="Times New Roman"/>
      <family val="1"/>
    </font>
    <font>
      <b/>
      <sz val="26"/>
      <name val="Times New Roman"/>
      <family val="1"/>
    </font>
    <font>
      <b/>
      <sz val="9"/>
      <name val="Times New Roman"/>
      <family val="1"/>
    </font>
    <font>
      <b/>
      <sz val="10"/>
      <color indexed="8"/>
      <name val="Times New Roman"/>
      <family val="1"/>
    </font>
    <font>
      <b/>
      <vertAlign val="superscript"/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i/>
      <sz val="11"/>
      <name val="Arial"/>
      <family val="2"/>
    </font>
    <font>
      <sz val="11"/>
      <color theme="1"/>
      <name val="Tahoma"/>
      <family val="2"/>
      <charset val="222"/>
      <scheme val="minor"/>
    </font>
    <font>
      <sz val="14"/>
      <name val="Cordia New"/>
      <family val="2"/>
    </font>
    <font>
      <sz val="11"/>
      <color indexed="8"/>
      <name val="Calibri"/>
      <family val="2"/>
      <charset val="222"/>
    </font>
    <font>
      <sz val="12"/>
      <name val="Helv"/>
      <charset val="222"/>
    </font>
    <font>
      <b/>
      <sz val="10"/>
      <color rgb="FFFF0000"/>
      <name val="Times New Roman"/>
      <family val="1"/>
    </font>
    <font>
      <sz val="12"/>
      <color theme="1"/>
      <name val="Calibri"/>
      <family val="2"/>
    </font>
    <font>
      <b/>
      <i/>
      <sz val="14"/>
      <name val="Angsana New"/>
      <family val="1"/>
    </font>
    <font>
      <b/>
      <i/>
      <sz val="16"/>
      <name val="Angsana New"/>
      <family val="1"/>
    </font>
    <font>
      <b/>
      <sz val="14"/>
      <name val="Times New Roman"/>
      <family val="1"/>
    </font>
    <font>
      <i/>
      <u/>
      <sz val="10"/>
      <name val="Arial"/>
      <family val="2"/>
    </font>
    <font>
      <vertAlign val="superscript"/>
      <sz val="8"/>
      <name val="Arial"/>
      <family val="2"/>
    </font>
    <font>
      <b/>
      <sz val="10"/>
      <color theme="1"/>
      <name val="Times New Roman"/>
      <family val="1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Times New Roman"/>
      <family val="1"/>
    </font>
    <font>
      <sz val="12"/>
      <name val="Arial"/>
      <family val="2"/>
    </font>
    <font>
      <b/>
      <sz val="12"/>
      <name val="Arial"/>
      <family val="2"/>
    </font>
    <font>
      <b/>
      <i/>
      <sz val="10"/>
      <name val="Times New Roman"/>
      <family val="1"/>
    </font>
    <font>
      <sz val="8"/>
      <name val="Times New Roman"/>
      <family val="1"/>
    </font>
    <font>
      <i/>
      <sz val="8"/>
      <name val="Arial"/>
      <family val="2"/>
    </font>
    <font>
      <b/>
      <sz val="14"/>
      <name val="Arial"/>
      <family val="2"/>
    </font>
    <font>
      <b/>
      <sz val="20"/>
      <name val="Arial"/>
      <family val="2"/>
    </font>
    <font>
      <b/>
      <sz val="11"/>
      <name val="Arial"/>
      <family val="2"/>
    </font>
    <font>
      <b/>
      <i/>
      <sz val="8"/>
      <name val="Arial"/>
      <family val="2"/>
    </font>
    <font>
      <b/>
      <sz val="9"/>
      <color indexed="81"/>
      <name val="Tahoma"/>
      <family val="2"/>
    </font>
    <font>
      <b/>
      <sz val="8"/>
      <name val="Calibri"/>
      <family val="2"/>
    </font>
    <font>
      <b/>
      <sz val="8"/>
      <color theme="1"/>
      <name val="Calibri"/>
      <family val="2"/>
    </font>
    <font>
      <b/>
      <sz val="8"/>
      <name val="Times New Roman"/>
      <family val="1"/>
    </font>
    <font>
      <b/>
      <sz val="10"/>
      <color rgb="FF0000CC"/>
      <name val="Arial"/>
      <family val="2"/>
    </font>
    <font>
      <sz val="10"/>
      <name val="Angsana New"/>
      <family val="1"/>
    </font>
  </fonts>
  <fills count="2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6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24994659260841701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7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2" fillId="0" borderId="0" applyNumberFormat="0" applyFont="0" applyFill="0" applyBorder="0" applyAlignment="0" applyProtection="0">
      <alignment horizontal="left"/>
    </xf>
    <xf numFmtId="15" fontId="2" fillId="0" borderId="0" applyFont="0" applyFill="0" applyBorder="0" applyAlignment="0" applyProtection="0"/>
    <xf numFmtId="4" fontId="2" fillId="0" borderId="0" applyFont="0" applyFill="0" applyBorder="0" applyAlignment="0" applyProtection="0"/>
    <xf numFmtId="0" fontId="5" fillId="0" borderId="0"/>
    <xf numFmtId="0" fontId="1" fillId="0" borderId="0"/>
    <xf numFmtId="0" fontId="5" fillId="0" borderId="0"/>
    <xf numFmtId="0" fontId="1" fillId="0" borderId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187" fontId="1" fillId="0" borderId="0" applyFont="0" applyFill="0" applyBorder="0" applyAlignment="0" applyProtection="0"/>
    <xf numFmtId="0" fontId="1" fillId="0" borderId="0"/>
    <xf numFmtId="0" fontId="1" fillId="0" borderId="0"/>
    <xf numFmtId="0" fontId="10" fillId="17" borderId="37" applyNumberFormat="0" applyAlignment="0" applyProtection="0"/>
    <xf numFmtId="0" fontId="11" fillId="0" borderId="38" applyNumberFormat="0" applyFill="0" applyAlignment="0" applyProtection="0"/>
    <xf numFmtId="0" fontId="12" fillId="4" borderId="0" applyNumberFormat="0" applyBorder="0" applyAlignment="0" applyProtection="0"/>
    <xf numFmtId="0" fontId="13" fillId="18" borderId="39" applyNumberFormat="0" applyAlignment="0" applyProtection="0"/>
    <xf numFmtId="0" fontId="14" fillId="18" borderId="40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5" borderId="0" applyNumberFormat="0" applyBorder="0" applyAlignment="0" applyProtection="0"/>
    <xf numFmtId="0" fontId="1" fillId="0" borderId="0"/>
    <xf numFmtId="0" fontId="1" fillId="0" borderId="0"/>
    <xf numFmtId="0" fontId="19" fillId="8" borderId="40" applyNumberFormat="0" applyAlignment="0" applyProtection="0"/>
    <xf numFmtId="0" fontId="20" fillId="19" borderId="0" applyNumberFormat="0" applyBorder="0" applyAlignment="0" applyProtection="0"/>
    <xf numFmtId="0" fontId="21" fillId="0" borderId="41" applyNumberFormat="0" applyFill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23" borderId="0" applyNumberFormat="0" applyBorder="0" applyAlignment="0" applyProtection="0"/>
    <xf numFmtId="0" fontId="1" fillId="24" borderId="42" applyNumberFormat="0" applyFont="0" applyAlignment="0" applyProtection="0"/>
    <xf numFmtId="0" fontId="1" fillId="24" borderId="42" applyNumberFormat="0" applyFont="0" applyAlignment="0" applyProtection="0"/>
    <xf numFmtId="0" fontId="1" fillId="24" borderId="42" applyNumberFormat="0" applyFont="0" applyAlignment="0" applyProtection="0"/>
    <xf numFmtId="0" fontId="22" fillId="0" borderId="43" applyNumberFormat="0" applyFill="0" applyAlignment="0" applyProtection="0"/>
    <xf numFmtId="0" fontId="23" fillId="0" borderId="44" applyNumberFormat="0" applyFill="0" applyAlignment="0" applyProtection="0"/>
    <xf numFmtId="0" fontId="24" fillId="0" borderId="45" applyNumberFormat="0" applyFill="0" applyAlignment="0" applyProtection="0"/>
    <xf numFmtId="0" fontId="24" fillId="0" borderId="0" applyNumberFormat="0" applyFill="0" applyBorder="0" applyAlignment="0" applyProtection="0"/>
    <xf numFmtId="0" fontId="43" fillId="0" borderId="0"/>
    <xf numFmtId="0" fontId="44" fillId="0" borderId="0"/>
    <xf numFmtId="0" fontId="45" fillId="3" borderId="0" applyNumberFormat="0" applyBorder="0" applyAlignment="0" applyProtection="0"/>
    <xf numFmtId="0" fontId="45" fillId="4" borderId="0" applyNumberFormat="0" applyBorder="0" applyAlignment="0" applyProtection="0"/>
    <xf numFmtId="0" fontId="45" fillId="5" borderId="0" applyNumberFormat="0" applyBorder="0" applyAlignment="0" applyProtection="0"/>
    <xf numFmtId="0" fontId="45" fillId="6" borderId="0" applyNumberFormat="0" applyBorder="0" applyAlignment="0" applyProtection="0"/>
    <xf numFmtId="0" fontId="45" fillId="7" borderId="0" applyNumberFormat="0" applyBorder="0" applyAlignment="0" applyProtection="0"/>
    <xf numFmtId="0" fontId="45" fillId="8" borderId="0" applyNumberFormat="0" applyBorder="0" applyAlignment="0" applyProtection="0"/>
    <xf numFmtId="0" fontId="45" fillId="9" borderId="0" applyNumberFormat="0" applyBorder="0" applyAlignment="0" applyProtection="0"/>
    <xf numFmtId="0" fontId="45" fillId="10" borderId="0" applyNumberFormat="0" applyBorder="0" applyAlignment="0" applyProtection="0"/>
    <xf numFmtId="0" fontId="45" fillId="11" borderId="0" applyNumberFormat="0" applyBorder="0" applyAlignment="0" applyProtection="0"/>
    <xf numFmtId="0" fontId="45" fillId="6" borderId="0" applyNumberFormat="0" applyBorder="0" applyAlignment="0" applyProtection="0"/>
    <xf numFmtId="0" fontId="45" fillId="9" borderId="0" applyNumberFormat="0" applyBorder="0" applyAlignment="0" applyProtection="0"/>
    <xf numFmtId="0" fontId="45" fillId="12" borderId="0" applyNumberFormat="0" applyBorder="0" applyAlignment="0" applyProtection="0"/>
    <xf numFmtId="0" fontId="43" fillId="0" borderId="0"/>
    <xf numFmtId="0" fontId="1" fillId="0" borderId="0"/>
  </cellStyleXfs>
  <cellXfs count="293">
    <xf numFmtId="0" fontId="0" fillId="0" borderId="0" xfId="0"/>
    <xf numFmtId="192" fontId="29" fillId="0" borderId="3" xfId="0" applyNumberFormat="1" applyFont="1" applyFill="1" applyBorder="1" applyAlignment="1" applyProtection="1">
      <alignment horizontal="center" vertical="center"/>
      <protection locked="0"/>
    </xf>
    <xf numFmtId="192" fontId="29" fillId="0" borderId="4" xfId="0" applyNumberFormat="1" applyFont="1" applyFill="1" applyBorder="1" applyAlignment="1" applyProtection="1">
      <alignment horizontal="center" vertical="center"/>
      <protection locked="0"/>
    </xf>
    <xf numFmtId="192" fontId="29" fillId="0" borderId="2" xfId="0" applyNumberFormat="1" applyFont="1" applyFill="1" applyBorder="1" applyAlignment="1" applyProtection="1">
      <alignment horizontal="center" vertical="center"/>
      <protection locked="0"/>
    </xf>
    <xf numFmtId="190" fontId="28" fillId="0" borderId="1" xfId="0" applyNumberFormat="1" applyFont="1" applyFill="1" applyBorder="1" applyAlignment="1" applyProtection="1">
      <alignment horizontal="right" vertical="center"/>
      <protection locked="0"/>
    </xf>
    <xf numFmtId="192" fontId="26" fillId="0" borderId="0" xfId="0" applyNumberFormat="1" applyFont="1" applyFill="1" applyBorder="1" applyAlignment="1" applyProtection="1">
      <alignment vertical="center"/>
      <protection locked="0"/>
    </xf>
    <xf numFmtId="192" fontId="29" fillId="0" borderId="0" xfId="0" applyNumberFormat="1" applyFont="1" applyFill="1" applyBorder="1" applyAlignment="1" applyProtection="1">
      <alignment vertical="center"/>
      <protection locked="0"/>
    </xf>
    <xf numFmtId="192" fontId="30" fillId="0" borderId="0" xfId="0" applyNumberFormat="1" applyFont="1" applyFill="1" applyBorder="1" applyAlignment="1" applyProtection="1">
      <alignment horizontal="center" vertical="center"/>
      <protection locked="0"/>
    </xf>
    <xf numFmtId="192" fontId="29" fillId="0" borderId="0" xfId="0" applyNumberFormat="1" applyFont="1" applyFill="1" applyBorder="1" applyAlignment="1" applyProtection="1">
      <alignment horizontal="right" vertical="center"/>
      <protection locked="0"/>
    </xf>
    <xf numFmtId="192" fontId="29" fillId="0" borderId="4" xfId="0" applyNumberFormat="1" applyFont="1" applyFill="1" applyBorder="1" applyAlignment="1" applyProtection="1">
      <alignment vertical="center"/>
      <protection locked="0"/>
    </xf>
    <xf numFmtId="196" fontId="29" fillId="0" borderId="0" xfId="0" applyNumberFormat="1" applyFont="1" applyFill="1" applyBorder="1" applyAlignment="1" applyProtection="1">
      <alignment horizontal="center" vertical="center"/>
      <protection locked="0"/>
    </xf>
    <xf numFmtId="197" fontId="29" fillId="0" borderId="0" xfId="0" applyNumberFormat="1" applyFont="1" applyFill="1" applyBorder="1" applyAlignment="1" applyProtection="1">
      <alignment horizontal="center" vertical="center"/>
      <protection locked="0"/>
    </xf>
    <xf numFmtId="0" fontId="30" fillId="0" borderId="0" xfId="7" applyFont="1" applyFill="1" applyBorder="1" applyAlignment="1" applyProtection="1">
      <alignment vertical="center"/>
      <protection locked="0"/>
    </xf>
    <xf numFmtId="192" fontId="47" fillId="0" borderId="0" xfId="0" applyNumberFormat="1" applyFont="1" applyFill="1" applyBorder="1" applyAlignment="1" applyProtection="1">
      <alignment horizontal="center" vertical="center"/>
      <protection locked="0"/>
    </xf>
    <xf numFmtId="0" fontId="51" fillId="0" borderId="1" xfId="0" applyNumberFormat="1" applyFont="1" applyFill="1" applyBorder="1" applyAlignment="1" applyProtection="1">
      <alignment horizontal="center" vertical="center"/>
      <protection locked="0"/>
    </xf>
    <xf numFmtId="192" fontId="31" fillId="0" borderId="0" xfId="1" applyNumberFormat="1" applyFont="1" applyFill="1" applyBorder="1" applyAlignment="1" applyProtection="1">
      <alignment vertical="center"/>
      <protection locked="0"/>
    </xf>
    <xf numFmtId="192" fontId="33" fillId="0" borderId="0" xfId="1" applyNumberFormat="1" applyFont="1" applyFill="1" applyBorder="1" applyAlignment="1" applyProtection="1">
      <alignment vertical="center"/>
      <protection locked="0"/>
    </xf>
    <xf numFmtId="190" fontId="28" fillId="0" borderId="13" xfId="0" applyNumberFormat="1" applyFont="1" applyFill="1" applyBorder="1" applyAlignment="1" applyProtection="1">
      <alignment horizontal="right" vertical="center"/>
      <protection locked="0"/>
    </xf>
    <xf numFmtId="3" fontId="26" fillId="0" borderId="0" xfId="0" applyNumberFormat="1" applyFont="1" applyFill="1" applyBorder="1" applyAlignment="1" applyProtection="1">
      <alignment horizontal="center" vertical="center"/>
      <protection locked="0"/>
    </xf>
    <xf numFmtId="189" fontId="26" fillId="0" borderId="0" xfId="0" applyNumberFormat="1" applyFont="1" applyFill="1" applyBorder="1" applyAlignment="1" applyProtection="1">
      <alignment horizontal="center" vertical="center"/>
      <protection locked="0"/>
    </xf>
    <xf numFmtId="190" fontId="28" fillId="0" borderId="0" xfId="0" applyNumberFormat="1" applyFont="1" applyFill="1" applyBorder="1" applyAlignment="1" applyProtection="1">
      <alignment horizontal="right" vertical="center"/>
      <protection locked="0"/>
    </xf>
    <xf numFmtId="196" fontId="54" fillId="0" borderId="67" xfId="0" applyNumberFormat="1" applyFont="1" applyFill="1" applyBorder="1" applyAlignment="1" applyProtection="1">
      <alignment horizontal="center" vertical="center"/>
      <protection locked="0"/>
    </xf>
    <xf numFmtId="197" fontId="54" fillId="0" borderId="67" xfId="0" applyNumberFormat="1" applyFont="1" applyFill="1" applyBorder="1" applyAlignment="1" applyProtection="1">
      <alignment horizontal="center" vertical="center"/>
      <protection locked="0"/>
    </xf>
    <xf numFmtId="192" fontId="35" fillId="0" borderId="0" xfId="0" applyNumberFormat="1" applyFont="1" applyFill="1" applyBorder="1" applyAlignment="1" applyProtection="1">
      <alignment vertical="center"/>
      <protection locked="0"/>
    </xf>
    <xf numFmtId="192" fontId="54" fillId="0" borderId="56" xfId="0" applyNumberFormat="1" applyFont="1" applyFill="1" applyBorder="1" applyAlignment="1" applyProtection="1">
      <alignment horizontal="center" vertical="top" wrapText="1"/>
      <protection locked="0"/>
    </xf>
    <xf numFmtId="192" fontId="57" fillId="0" borderId="2" xfId="0" applyNumberFormat="1" applyFont="1" applyFill="1" applyBorder="1" applyAlignment="1" applyProtection="1">
      <alignment horizontal="left" vertical="center"/>
      <protection locked="0"/>
    </xf>
    <xf numFmtId="192" fontId="54" fillId="0" borderId="0" xfId="0" applyNumberFormat="1" applyFont="1" applyFill="1" applyBorder="1" applyAlignment="1" applyProtection="1">
      <alignment vertical="center"/>
      <protection locked="0"/>
    </xf>
    <xf numFmtId="192" fontId="57" fillId="0" borderId="62" xfId="0" applyNumberFormat="1" applyFont="1" applyFill="1" applyBorder="1" applyAlignment="1" applyProtection="1">
      <alignment horizontal="left" vertical="center"/>
      <protection locked="0"/>
    </xf>
    <xf numFmtId="192" fontId="57" fillId="0" borderId="0" xfId="0" applyNumberFormat="1" applyFont="1" applyFill="1" applyBorder="1" applyAlignment="1" applyProtection="1">
      <alignment vertical="center"/>
      <protection locked="0"/>
    </xf>
    <xf numFmtId="192" fontId="57" fillId="0" borderId="53" xfId="0" applyNumberFormat="1" applyFont="1" applyFill="1" applyBorder="1" applyAlignment="1" applyProtection="1">
      <alignment horizontal="left" vertical="center"/>
      <protection locked="0"/>
    </xf>
    <xf numFmtId="192" fontId="57" fillId="0" borderId="58" xfId="0" applyNumberFormat="1" applyFont="1" applyFill="1" applyBorder="1" applyAlignment="1" applyProtection="1">
      <alignment horizontal="center" vertical="center"/>
      <protection locked="0"/>
    </xf>
    <xf numFmtId="192" fontId="54" fillId="0" borderId="74" xfId="0" applyNumberFormat="1" applyFont="1" applyFill="1" applyBorder="1" applyAlignment="1" applyProtection="1">
      <alignment horizontal="center" vertical="center"/>
      <protection locked="0"/>
    </xf>
    <xf numFmtId="0" fontId="68" fillId="27" borderId="15" xfId="0" applyFont="1" applyFill="1" applyBorder="1" applyAlignment="1" applyProtection="1">
      <alignment horizontal="center" vertical="center" wrapText="1"/>
      <protection locked="0"/>
    </xf>
    <xf numFmtId="0" fontId="69" fillId="27" borderId="15" xfId="0" applyFont="1" applyFill="1" applyBorder="1" applyAlignment="1" applyProtection="1">
      <alignment horizontal="center" vertical="center" wrapText="1" shrinkToFit="1"/>
      <protection locked="0"/>
    </xf>
    <xf numFmtId="0" fontId="69" fillId="27" borderId="15" xfId="0" applyFont="1" applyFill="1" applyBorder="1" applyAlignment="1" applyProtection="1">
      <alignment horizontal="center" vertical="center" wrapText="1"/>
      <protection locked="0"/>
    </xf>
    <xf numFmtId="0" fontId="69" fillId="28" borderId="15" xfId="0" applyFont="1" applyFill="1" applyBorder="1" applyAlignment="1" applyProtection="1">
      <alignment horizontal="center" vertical="center" wrapText="1" shrinkToFit="1"/>
      <protection locked="0"/>
    </xf>
    <xf numFmtId="192" fontId="70" fillId="0" borderId="15" xfId="0" applyNumberFormat="1" applyFont="1" applyFill="1" applyBorder="1" applyAlignment="1" applyProtection="1">
      <alignment horizontal="center" vertical="center"/>
      <protection locked="0"/>
    </xf>
    <xf numFmtId="199" fontId="70" fillId="0" borderId="15" xfId="0" applyNumberFormat="1" applyFont="1" applyFill="1" applyBorder="1" applyAlignment="1" applyProtection="1">
      <alignment horizontal="center" vertical="center"/>
      <protection locked="0"/>
    </xf>
    <xf numFmtId="192" fontId="29" fillId="0" borderId="0" xfId="0" applyNumberFormat="1" applyFont="1" applyFill="1" applyBorder="1" applyAlignment="1" applyProtection="1">
      <alignment horizontal="center" vertical="center"/>
      <protection locked="0"/>
    </xf>
    <xf numFmtId="188" fontId="26" fillId="0" borderId="0" xfId="0" applyNumberFormat="1" applyFont="1" applyFill="1" applyBorder="1" applyAlignment="1" applyProtection="1">
      <alignment horizontal="center" vertical="center"/>
      <protection locked="0"/>
    </xf>
    <xf numFmtId="188" fontId="26" fillId="0" borderId="0" xfId="0" applyNumberFormat="1" applyFont="1" applyFill="1" applyBorder="1" applyAlignment="1" applyProtection="1">
      <alignment horizontal="left" vertical="center"/>
      <protection locked="0"/>
    </xf>
    <xf numFmtId="192" fontId="26" fillId="0" borderId="0" xfId="0" applyNumberFormat="1" applyFont="1" applyFill="1" applyBorder="1" applyAlignment="1" applyProtection="1">
      <alignment horizontal="left" vertical="center"/>
      <protection locked="0"/>
    </xf>
    <xf numFmtId="192" fontId="29" fillId="0" borderId="0" xfId="0" applyNumberFormat="1" applyFont="1" applyFill="1" applyBorder="1" applyAlignment="1" applyProtection="1">
      <alignment horizontal="left" vertical="center"/>
      <protection locked="0"/>
    </xf>
    <xf numFmtId="192" fontId="29" fillId="0" borderId="8" xfId="0" applyNumberFormat="1" applyFont="1" applyFill="1" applyBorder="1" applyAlignment="1" applyProtection="1">
      <alignment horizontal="right" vertical="center"/>
      <protection locked="0"/>
    </xf>
    <xf numFmtId="192" fontId="29" fillId="0" borderId="9" xfId="0" applyNumberFormat="1" applyFont="1" applyFill="1" applyBorder="1" applyAlignment="1" applyProtection="1">
      <alignment horizontal="right" vertical="center"/>
      <protection locked="0"/>
    </xf>
    <xf numFmtId="49" fontId="29" fillId="0" borderId="0" xfId="0" applyNumberFormat="1" applyFont="1" applyFill="1" applyBorder="1" applyAlignment="1" applyProtection="1">
      <alignment horizontal="center" vertical="center"/>
      <protection locked="0"/>
    </xf>
    <xf numFmtId="192" fontId="35" fillId="0" borderId="71" xfId="0" applyNumberFormat="1" applyFont="1" applyFill="1" applyBorder="1" applyAlignment="1" applyProtection="1">
      <alignment vertical="center"/>
      <protection locked="0"/>
    </xf>
    <xf numFmtId="192" fontId="29" fillId="0" borderId="4" xfId="0" applyNumberFormat="1" applyFont="1" applyFill="1" applyBorder="1" applyAlignment="1" applyProtection="1">
      <alignment horizontal="left" vertical="center"/>
      <protection locked="0"/>
    </xf>
    <xf numFmtId="192" fontId="26" fillId="0" borderId="0" xfId="0" applyNumberFormat="1" applyFont="1" applyFill="1" applyBorder="1" applyAlignment="1" applyProtection="1">
      <alignment horizontal="center" vertical="center"/>
      <protection locked="0"/>
    </xf>
    <xf numFmtId="192" fontId="29" fillId="0" borderId="3" xfId="0" applyNumberFormat="1" applyFont="1" applyFill="1" applyBorder="1" applyAlignment="1" applyProtection="1">
      <alignment vertical="center"/>
      <protection locked="0"/>
    </xf>
    <xf numFmtId="192" fontId="29" fillId="0" borderId="15" xfId="0" applyNumberFormat="1" applyFont="1" applyFill="1" applyBorder="1" applyAlignment="1" applyProtection="1">
      <alignment horizontal="center" vertical="center"/>
      <protection locked="0"/>
    </xf>
    <xf numFmtId="0" fontId="41" fillId="25" borderId="55" xfId="28" applyFont="1" applyFill="1" applyBorder="1" applyAlignment="1" applyProtection="1">
      <alignment vertical="center"/>
      <protection locked="0"/>
    </xf>
    <xf numFmtId="0" fontId="41" fillId="25" borderId="35" xfId="28" applyFont="1" applyFill="1" applyBorder="1" applyAlignment="1" applyProtection="1">
      <alignment vertical="center"/>
      <protection locked="0"/>
    </xf>
    <xf numFmtId="192" fontId="61" fillId="25" borderId="16" xfId="0" applyNumberFormat="1" applyFont="1" applyFill="1" applyBorder="1" applyAlignment="1" applyProtection="1">
      <alignment horizontal="center" vertical="center"/>
      <protection locked="0"/>
    </xf>
    <xf numFmtId="0" fontId="41" fillId="25" borderId="2" xfId="28" applyFont="1" applyFill="1" applyBorder="1" applyAlignment="1" applyProtection="1">
      <alignment vertical="center"/>
      <protection locked="0"/>
    </xf>
    <xf numFmtId="0" fontId="41" fillId="25" borderId="0" xfId="28" applyFont="1" applyFill="1" applyBorder="1" applyAlignment="1" applyProtection="1">
      <alignment vertical="center"/>
      <protection locked="0"/>
    </xf>
    <xf numFmtId="192" fontId="29" fillId="25" borderId="15" xfId="0" applyNumberFormat="1" applyFont="1" applyFill="1" applyBorder="1" applyAlignment="1" applyProtection="1">
      <alignment horizontal="center" vertical="center"/>
      <protection locked="0"/>
    </xf>
    <xf numFmtId="0" fontId="1" fillId="25" borderId="21" xfId="28" applyFont="1" applyFill="1" applyBorder="1" applyAlignment="1" applyProtection="1">
      <alignment horizontal="center" vertical="center"/>
      <protection locked="0"/>
    </xf>
    <xf numFmtId="1" fontId="39" fillId="25" borderId="0" xfId="28" applyNumberFormat="1" applyFont="1" applyFill="1" applyBorder="1" applyAlignment="1" applyProtection="1">
      <alignment vertical="center"/>
      <protection locked="0"/>
    </xf>
    <xf numFmtId="0" fontId="40" fillId="25" borderId="0" xfId="28" applyFont="1" applyFill="1" applyBorder="1" applyAlignment="1" applyProtection="1">
      <alignment vertical="center"/>
      <protection locked="0"/>
    </xf>
    <xf numFmtId="1" fontId="25" fillId="25" borderId="0" xfId="28" applyNumberFormat="1" applyFont="1" applyFill="1" applyBorder="1" applyAlignment="1" applyProtection="1">
      <alignment vertical="center"/>
      <protection locked="0"/>
    </xf>
    <xf numFmtId="0" fontId="25" fillId="25" borderId="0" xfId="28" applyFont="1" applyFill="1" applyBorder="1" applyAlignment="1" applyProtection="1">
      <alignment vertical="center"/>
      <protection locked="0"/>
    </xf>
    <xf numFmtId="0" fontId="41" fillId="25" borderId="53" xfId="0" applyFont="1" applyFill="1" applyBorder="1" applyAlignment="1" applyProtection="1">
      <alignment vertical="center"/>
      <protection locked="0"/>
    </xf>
    <xf numFmtId="0" fontId="52" fillId="25" borderId="58" xfId="0" applyFont="1" applyFill="1" applyBorder="1" applyAlignment="1" applyProtection="1">
      <alignment vertical="center"/>
      <protection locked="0"/>
    </xf>
    <xf numFmtId="0" fontId="25" fillId="25" borderId="58" xfId="0" applyFont="1" applyFill="1" applyBorder="1" applyAlignment="1" applyProtection="1">
      <alignment vertical="center"/>
      <protection locked="0"/>
    </xf>
    <xf numFmtId="0" fontId="41" fillId="25" borderId="58" xfId="0" applyFont="1" applyFill="1" applyBorder="1" applyAlignment="1" applyProtection="1">
      <alignment vertical="center"/>
      <protection locked="0"/>
    </xf>
    <xf numFmtId="192" fontId="29" fillId="25" borderId="17" xfId="0" applyNumberFormat="1" applyFont="1" applyFill="1" applyBorder="1" applyAlignment="1" applyProtection="1">
      <alignment horizontal="center" vertical="center"/>
      <protection locked="0"/>
    </xf>
    <xf numFmtId="192" fontId="49" fillId="0" borderId="0" xfId="0" applyNumberFormat="1" applyFont="1" applyFill="1" applyBorder="1" applyAlignment="1" applyProtection="1">
      <alignment vertical="center"/>
      <protection locked="0"/>
    </xf>
    <xf numFmtId="192" fontId="32" fillId="0" borderId="0" xfId="0" applyNumberFormat="1" applyFont="1" applyFill="1" applyBorder="1" applyAlignment="1" applyProtection="1">
      <alignment horizontal="center" vertical="center"/>
      <protection locked="0"/>
    </xf>
    <xf numFmtId="192" fontId="32" fillId="0" borderId="4" xfId="0" applyNumberFormat="1" applyFont="1" applyFill="1" applyBorder="1" applyAlignment="1" applyProtection="1">
      <alignment horizontal="center" vertical="center"/>
      <protection locked="0"/>
    </xf>
    <xf numFmtId="192" fontId="26" fillId="0" borderId="3" xfId="0" applyNumberFormat="1" applyFont="1" applyFill="1" applyBorder="1" applyAlignment="1" applyProtection="1">
      <alignment horizontal="center" vertical="center"/>
      <protection locked="0"/>
    </xf>
    <xf numFmtId="192" fontId="26" fillId="0" borderId="4" xfId="0" applyNumberFormat="1" applyFont="1" applyFill="1" applyBorder="1" applyAlignment="1" applyProtection="1">
      <alignment horizontal="center" vertical="center"/>
      <protection locked="0"/>
    </xf>
    <xf numFmtId="192" fontId="37" fillId="0" borderId="0" xfId="0" applyNumberFormat="1" applyFont="1" applyFill="1" applyBorder="1" applyAlignment="1" applyProtection="1">
      <alignment horizontal="center" vertical="center"/>
      <protection locked="0"/>
    </xf>
    <xf numFmtId="192" fontId="37" fillId="0" borderId="4" xfId="0" applyNumberFormat="1" applyFont="1" applyFill="1" applyBorder="1" applyAlignment="1" applyProtection="1">
      <alignment horizontal="center" vertical="center"/>
      <protection locked="0"/>
    </xf>
    <xf numFmtId="192" fontId="29" fillId="0" borderId="5" xfId="0" applyNumberFormat="1" applyFont="1" applyFill="1" applyBorder="1" applyAlignment="1" applyProtection="1">
      <alignment horizontal="center" vertical="center"/>
      <protection locked="0"/>
    </xf>
    <xf numFmtId="192" fontId="29" fillId="0" borderId="6" xfId="0" applyNumberFormat="1" applyFont="1" applyFill="1" applyBorder="1" applyAlignment="1" applyProtection="1">
      <alignment horizontal="center" vertical="center"/>
      <protection locked="0"/>
    </xf>
    <xf numFmtId="192" fontId="29" fillId="0" borderId="7" xfId="0" applyNumberFormat="1" applyFont="1" applyFill="1" applyBorder="1" applyAlignment="1" applyProtection="1">
      <alignment horizontal="center" vertical="center"/>
      <protection locked="0"/>
    </xf>
    <xf numFmtId="0" fontId="26" fillId="0" borderId="0" xfId="0" applyFont="1" applyFill="1" applyProtection="1">
      <protection locked="0"/>
    </xf>
    <xf numFmtId="0" fontId="0" fillId="2" borderId="0" xfId="0" applyFill="1" applyBorder="1" applyProtection="1">
      <protection locked="0"/>
    </xf>
    <xf numFmtId="0" fontId="0" fillId="2" borderId="0" xfId="0" applyFill="1" applyBorder="1" applyAlignment="1" applyProtection="1">
      <alignment vertical="center"/>
      <protection locked="0"/>
    </xf>
    <xf numFmtId="2" fontId="29" fillId="0" borderId="0" xfId="0" applyNumberFormat="1" applyFont="1" applyFill="1" applyBorder="1" applyAlignment="1" applyProtection="1">
      <alignment vertical="center"/>
      <protection locked="0"/>
    </xf>
    <xf numFmtId="192" fontId="54" fillId="0" borderId="0" xfId="0" applyNumberFormat="1" applyFont="1" applyFill="1" applyBorder="1" applyAlignment="1" applyProtection="1">
      <alignment horizontal="center" vertical="center"/>
      <protection locked="0"/>
    </xf>
    <xf numFmtId="192" fontId="47" fillId="0" borderId="0" xfId="0" applyNumberFormat="1" applyFont="1" applyFill="1" applyBorder="1" applyAlignment="1" applyProtection="1">
      <alignment vertical="center"/>
      <protection locked="0"/>
    </xf>
    <xf numFmtId="196" fontId="29" fillId="0" borderId="0" xfId="0" applyNumberFormat="1" applyFont="1" applyFill="1" applyBorder="1" applyAlignment="1" applyProtection="1">
      <alignment vertical="center"/>
      <protection locked="0"/>
    </xf>
    <xf numFmtId="197" fontId="29" fillId="0" borderId="0" xfId="0" applyNumberFormat="1" applyFont="1" applyFill="1" applyBorder="1" applyAlignment="1" applyProtection="1">
      <alignment vertical="center"/>
      <protection locked="0"/>
    </xf>
    <xf numFmtId="2" fontId="29" fillId="0" borderId="0" xfId="0" applyNumberFormat="1" applyFont="1" applyFill="1" applyBorder="1" applyAlignment="1" applyProtection="1">
      <alignment horizontal="center" vertical="center"/>
      <protection locked="0"/>
    </xf>
    <xf numFmtId="192" fontId="29" fillId="0" borderId="0" xfId="0" applyNumberFormat="1" applyFont="1" applyFill="1" applyBorder="1" applyAlignment="1" applyProtection="1">
      <alignment horizontal="center" vertical="center" readingOrder="1"/>
      <protection locked="0"/>
    </xf>
    <xf numFmtId="0" fontId="41" fillId="0" borderId="0" xfId="0" applyFont="1" applyFill="1" applyBorder="1" applyAlignment="1" applyProtection="1">
      <alignment vertical="center"/>
      <protection locked="0"/>
    </xf>
    <xf numFmtId="0" fontId="27" fillId="0" borderId="0" xfId="0" applyFont="1" applyFill="1" applyBorder="1" applyAlignment="1" applyProtection="1">
      <alignment vertical="center"/>
      <protection locked="0"/>
    </xf>
    <xf numFmtId="0" fontId="25" fillId="0" borderId="0" xfId="0" applyFont="1" applyFill="1" applyBorder="1" applyAlignment="1" applyProtection="1">
      <alignment vertical="center"/>
      <protection locked="0"/>
    </xf>
    <xf numFmtId="0" fontId="52" fillId="0" borderId="0" xfId="0" applyFont="1" applyFill="1" applyBorder="1" applyAlignment="1" applyProtection="1">
      <alignment vertical="center"/>
      <protection locked="0"/>
    </xf>
    <xf numFmtId="0" fontId="41" fillId="2" borderId="0" xfId="0" applyFont="1" applyFill="1" applyBorder="1" applyAlignment="1" applyProtection="1">
      <alignment vertical="center"/>
      <protection locked="0"/>
    </xf>
    <xf numFmtId="0" fontId="52" fillId="2" borderId="0" xfId="0" applyFont="1" applyFill="1" applyBorder="1" applyAlignment="1" applyProtection="1">
      <alignment vertical="center"/>
      <protection locked="0"/>
    </xf>
    <xf numFmtId="0" fontId="25" fillId="2" borderId="0" xfId="0" applyFont="1" applyFill="1" applyBorder="1" applyAlignment="1" applyProtection="1">
      <alignment vertical="center"/>
      <protection locked="0"/>
    </xf>
    <xf numFmtId="0" fontId="53" fillId="2" borderId="0" xfId="0" applyFont="1" applyFill="1" applyBorder="1" applyAlignment="1" applyProtection="1">
      <alignment vertical="center"/>
      <protection locked="0"/>
    </xf>
    <xf numFmtId="0" fontId="1" fillId="2" borderId="0" xfId="0" applyFont="1" applyFill="1" applyBorder="1" applyAlignment="1" applyProtection="1">
      <alignment vertical="center"/>
      <protection locked="0"/>
    </xf>
    <xf numFmtId="0" fontId="27" fillId="2" borderId="0" xfId="0" applyFont="1" applyFill="1" applyBorder="1" applyAlignment="1" applyProtection="1">
      <alignment vertical="center"/>
      <protection locked="0"/>
    </xf>
    <xf numFmtId="192" fontId="6" fillId="0" borderId="4" xfId="0" applyNumberFormat="1" applyFont="1" applyFill="1" applyBorder="1" applyAlignment="1" applyProtection="1">
      <alignment vertical="center"/>
      <protection locked="0"/>
    </xf>
    <xf numFmtId="192" fontId="6" fillId="0" borderId="0" xfId="0" applyNumberFormat="1" applyFont="1" applyFill="1" applyBorder="1" applyAlignment="1" applyProtection="1">
      <alignment vertical="center"/>
      <protection locked="0"/>
    </xf>
    <xf numFmtId="191" fontId="29" fillId="0" borderId="0" xfId="0" applyNumberFormat="1" applyFont="1" applyFill="1" applyBorder="1" applyAlignment="1" applyProtection="1">
      <alignment horizontal="center" vertical="center"/>
      <protection locked="0"/>
    </xf>
    <xf numFmtId="192" fontId="26" fillId="0" borderId="7" xfId="0" applyNumberFormat="1" applyFont="1" applyFill="1" applyBorder="1" applyAlignment="1" applyProtection="1">
      <alignment vertical="center"/>
      <protection locked="0"/>
    </xf>
    <xf numFmtId="188" fontId="26" fillId="0" borderId="0" xfId="0" applyNumberFormat="1" applyFont="1" applyFill="1" applyBorder="1" applyAlignment="1" applyProtection="1">
      <alignment horizontal="right" vertical="center"/>
      <protection locked="0"/>
    </xf>
    <xf numFmtId="0" fontId="25" fillId="2" borderId="0" xfId="28" applyFont="1" applyFill="1" applyBorder="1" applyAlignment="1" applyProtection="1">
      <alignment horizontal="right" vertical="center"/>
      <protection locked="0"/>
    </xf>
    <xf numFmtId="0" fontId="1" fillId="2" borderId="0" xfId="28" applyFont="1" applyFill="1" applyBorder="1" applyAlignment="1" applyProtection="1">
      <alignment horizontal="left" vertical="center"/>
      <protection locked="0"/>
    </xf>
    <xf numFmtId="0" fontId="27" fillId="2" borderId="0" xfId="28" applyFont="1" applyFill="1" applyBorder="1" applyAlignment="1" applyProtection="1">
      <alignment vertical="center"/>
      <protection locked="0"/>
    </xf>
    <xf numFmtId="2" fontId="1" fillId="2" borderId="0" xfId="28" applyNumberFormat="1" applyFont="1" applyFill="1" applyBorder="1" applyAlignment="1" applyProtection="1">
      <alignment vertical="center"/>
      <protection locked="0"/>
    </xf>
    <xf numFmtId="0" fontId="55" fillId="0" borderId="0" xfId="28" applyFont="1" applyFill="1" applyBorder="1" applyAlignment="1" applyProtection="1">
      <alignment horizontal="right" vertical="center"/>
      <protection locked="0"/>
    </xf>
    <xf numFmtId="0" fontId="55" fillId="0" borderId="0" xfId="28" applyFont="1" applyFill="1" applyBorder="1" applyAlignment="1" applyProtection="1">
      <alignment horizontal="center" vertical="center"/>
      <protection locked="0"/>
    </xf>
    <xf numFmtId="9" fontId="55" fillId="0" borderId="0" xfId="28" applyNumberFormat="1" applyFont="1" applyFill="1" applyBorder="1" applyAlignment="1" applyProtection="1">
      <alignment horizontal="left" vertical="center"/>
      <protection locked="0"/>
    </xf>
    <xf numFmtId="0" fontId="25" fillId="2" borderId="0" xfId="28" applyFont="1" applyFill="1" applyBorder="1" applyAlignment="1" applyProtection="1">
      <alignment horizontal="center" vertical="center"/>
      <protection locked="0"/>
    </xf>
    <xf numFmtId="2" fontId="25" fillId="2" borderId="0" xfId="28" applyNumberFormat="1" applyFont="1" applyFill="1" applyBorder="1" applyAlignment="1" applyProtection="1">
      <alignment horizontal="center" vertical="center"/>
      <protection locked="0"/>
    </xf>
    <xf numFmtId="3" fontId="1" fillId="2" borderId="0" xfId="28" applyNumberFormat="1" applyFont="1" applyFill="1" applyBorder="1" applyAlignment="1" applyProtection="1">
      <alignment horizontal="center" vertical="center"/>
      <protection locked="0"/>
    </xf>
    <xf numFmtId="0" fontId="1" fillId="2" borderId="0" xfId="28" applyFont="1" applyFill="1" applyBorder="1" applyAlignment="1" applyProtection="1">
      <alignment horizontal="center" vertical="center"/>
      <protection locked="0"/>
    </xf>
    <xf numFmtId="2" fontId="1" fillId="2" borderId="0" xfId="28" applyNumberFormat="1" applyFont="1" applyFill="1" applyBorder="1" applyAlignment="1" applyProtection="1">
      <alignment horizontal="center" vertical="center"/>
      <protection locked="0"/>
    </xf>
    <xf numFmtId="189" fontId="1" fillId="2" borderId="0" xfId="28" applyNumberFormat="1" applyFont="1" applyFill="1" applyBorder="1" applyAlignment="1" applyProtection="1">
      <alignment horizontal="center" vertical="center"/>
      <protection locked="0"/>
    </xf>
    <xf numFmtId="0" fontId="63" fillId="26" borderId="0" xfId="0" applyFont="1" applyFill="1" applyAlignment="1" applyProtection="1">
      <protection locked="0"/>
    </xf>
    <xf numFmtId="0" fontId="64" fillId="26" borderId="0" xfId="0" applyFont="1" applyFill="1" applyAlignment="1" applyProtection="1">
      <protection locked="0"/>
    </xf>
    <xf numFmtId="0" fontId="25" fillId="26" borderId="0" xfId="0" applyFont="1" applyFill="1" applyAlignment="1" applyProtection="1">
      <protection locked="0"/>
    </xf>
    <xf numFmtId="0" fontId="38" fillId="0" borderId="0" xfId="0" applyFont="1" applyFill="1" applyBorder="1" applyAlignment="1" applyProtection="1">
      <alignment vertical="center"/>
      <protection locked="0"/>
    </xf>
    <xf numFmtId="190" fontId="38" fillId="0" borderId="0" xfId="0" applyNumberFormat="1" applyFont="1" applyFill="1" applyBorder="1" applyAlignment="1" applyProtection="1">
      <alignment vertical="center"/>
      <protection locked="0"/>
    </xf>
    <xf numFmtId="2" fontId="38" fillId="0" borderId="0" xfId="0" applyNumberFormat="1" applyFont="1" applyFill="1" applyBorder="1" applyAlignment="1" applyProtection="1">
      <alignment vertical="center"/>
      <protection locked="0"/>
    </xf>
    <xf numFmtId="190" fontId="54" fillId="0" borderId="0" xfId="0" applyNumberFormat="1" applyFont="1" applyFill="1" applyBorder="1" applyAlignment="1" applyProtection="1">
      <alignment vertical="center"/>
      <protection locked="0"/>
    </xf>
    <xf numFmtId="0" fontId="65" fillId="26" borderId="0" xfId="0" applyFont="1" applyFill="1" applyAlignment="1" applyProtection="1">
      <protection locked="0"/>
    </xf>
    <xf numFmtId="0" fontId="0" fillId="26" borderId="0" xfId="0" applyFill="1" applyProtection="1">
      <protection locked="0"/>
    </xf>
    <xf numFmtId="0" fontId="54" fillId="0" borderId="0" xfId="0" applyFont="1" applyFill="1" applyBorder="1" applyAlignment="1" applyProtection="1">
      <alignment vertical="center"/>
      <protection locked="0"/>
    </xf>
    <xf numFmtId="0" fontId="47" fillId="0" borderId="0" xfId="0" applyFont="1" applyFill="1" applyBorder="1" applyAlignment="1" applyProtection="1">
      <alignment vertical="center"/>
      <protection locked="0"/>
    </xf>
    <xf numFmtId="198" fontId="41" fillId="26" borderId="0" xfId="0" applyNumberFormat="1" applyFont="1" applyFill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0" fontId="25" fillId="0" borderId="11" xfId="28" applyFont="1" applyFill="1" applyBorder="1" applyAlignment="1" applyProtection="1">
      <alignment horizontal="center" vertical="center"/>
      <protection locked="0"/>
    </xf>
    <xf numFmtId="0" fontId="27" fillId="0" borderId="31" xfId="28" applyFont="1" applyFill="1" applyBorder="1" applyAlignment="1" applyProtection="1">
      <alignment horizontal="center" vertical="center"/>
      <protection locked="0"/>
    </xf>
    <xf numFmtId="0" fontId="25" fillId="0" borderId="31" xfId="28" applyFont="1" applyFill="1" applyBorder="1" applyAlignment="1" applyProtection="1">
      <alignment horizontal="center" vertical="center"/>
      <protection locked="0"/>
    </xf>
    <xf numFmtId="0" fontId="25" fillId="0" borderId="46" xfId="28" applyFont="1" applyFill="1" applyBorder="1" applyAlignment="1" applyProtection="1">
      <alignment horizontal="center" vertical="center"/>
      <protection locked="0"/>
    </xf>
    <xf numFmtId="1" fontId="1" fillId="0" borderId="31" xfId="28" applyNumberFormat="1" applyFont="1" applyFill="1" applyBorder="1" applyAlignment="1" applyProtection="1">
      <alignment horizontal="right" vertical="center"/>
      <protection locked="0"/>
    </xf>
    <xf numFmtId="1" fontId="1" fillId="0" borderId="35" xfId="28" applyNumberFormat="1" applyFont="1" applyFill="1" applyBorder="1" applyAlignment="1" applyProtection="1">
      <alignment vertical="center"/>
      <protection locked="0"/>
    </xf>
    <xf numFmtId="1" fontId="1" fillId="0" borderId="35" xfId="28" applyNumberFormat="1" applyFont="1" applyFill="1" applyBorder="1" applyAlignment="1" applyProtection="1">
      <alignment horizontal="center" vertical="center"/>
      <protection locked="0"/>
    </xf>
    <xf numFmtId="1" fontId="1" fillId="0" borderId="54" xfId="28" applyNumberFormat="1" applyFont="1" applyFill="1" applyBorder="1" applyAlignment="1" applyProtection="1">
      <alignment horizontal="left" vertical="center"/>
      <protection locked="0"/>
    </xf>
    <xf numFmtId="0" fontId="25" fillId="0" borderId="61" xfId="28" applyFont="1" applyFill="1" applyBorder="1" applyAlignment="1" applyProtection="1">
      <alignment horizontal="center" vertical="center"/>
      <protection locked="0"/>
    </xf>
    <xf numFmtId="0" fontId="25" fillId="0" borderId="36" xfId="28" applyFont="1" applyFill="1" applyBorder="1" applyAlignment="1" applyProtection="1">
      <alignment horizontal="center" vertical="center"/>
      <protection locked="0"/>
    </xf>
    <xf numFmtId="0" fontId="71" fillId="2" borderId="47" xfId="0" applyFont="1" applyFill="1" applyBorder="1" applyAlignment="1" applyProtection="1">
      <alignment horizontal="center"/>
      <protection locked="0"/>
    </xf>
    <xf numFmtId="0" fontId="1" fillId="2" borderId="15" xfId="0" applyFont="1" applyFill="1" applyBorder="1" applyAlignment="1" applyProtection="1">
      <alignment horizontal="center"/>
      <protection locked="0"/>
    </xf>
    <xf numFmtId="4" fontId="54" fillId="0" borderId="67" xfId="0" applyNumberFormat="1" applyFont="1" applyFill="1" applyBorder="1" applyAlignment="1" applyProtection="1">
      <alignment horizontal="center" vertical="center"/>
      <protection locked="0"/>
    </xf>
    <xf numFmtId="190" fontId="57" fillId="0" borderId="67" xfId="0" applyNumberFormat="1" applyFont="1" applyFill="1" applyBorder="1" applyAlignment="1" applyProtection="1">
      <alignment horizontal="center" vertical="center"/>
      <protection locked="0"/>
    </xf>
    <xf numFmtId="193" fontId="54" fillId="0" borderId="67" xfId="0" applyNumberFormat="1" applyFont="1" applyFill="1" applyBorder="1" applyAlignment="1" applyProtection="1">
      <alignment horizontal="center" vertical="center" wrapText="1"/>
      <protection locked="0"/>
    </xf>
    <xf numFmtId="190" fontId="54" fillId="0" borderId="67" xfId="0" applyNumberFormat="1" applyFont="1" applyFill="1" applyBorder="1" applyAlignment="1" applyProtection="1">
      <alignment horizontal="center" vertical="center"/>
      <protection locked="0"/>
    </xf>
    <xf numFmtId="193" fontId="54" fillId="0" borderId="67" xfId="0" applyNumberFormat="1" applyFont="1" applyFill="1" applyBorder="1" applyAlignment="1" applyProtection="1">
      <alignment horizontal="center" vertical="center"/>
      <protection locked="0"/>
    </xf>
    <xf numFmtId="0" fontId="71" fillId="2" borderId="48" xfId="0" applyFont="1" applyFill="1" applyBorder="1" applyAlignment="1" applyProtection="1">
      <alignment horizontal="center"/>
      <protection locked="0"/>
    </xf>
    <xf numFmtId="0" fontId="1" fillId="2" borderId="17" xfId="0" applyFont="1" applyFill="1" applyBorder="1" applyAlignment="1" applyProtection="1">
      <alignment horizontal="center"/>
      <protection locked="0"/>
    </xf>
    <xf numFmtId="0" fontId="1" fillId="2" borderId="2" xfId="0" applyFont="1" applyFill="1" applyBorder="1" applyAlignment="1" applyProtection="1">
      <alignment horizontal="center"/>
      <protection locked="0"/>
    </xf>
    <xf numFmtId="0" fontId="1" fillId="2" borderId="14" xfId="0" applyFont="1" applyFill="1" applyBorder="1" applyAlignment="1" applyProtection="1">
      <alignment horizontal="center"/>
      <protection locked="0"/>
    </xf>
    <xf numFmtId="0" fontId="1" fillId="2" borderId="19" xfId="0" applyFont="1" applyFill="1" applyBorder="1" applyAlignment="1" applyProtection="1">
      <alignment horizontal="center"/>
      <protection locked="0"/>
    </xf>
    <xf numFmtId="0" fontId="1" fillId="2" borderId="62" xfId="0" applyFont="1" applyFill="1" applyBorder="1" applyAlignment="1" applyProtection="1">
      <alignment horizontal="center"/>
      <protection locked="0"/>
    </xf>
    <xf numFmtId="0" fontId="62" fillId="0" borderId="31" xfId="28" applyFont="1" applyFill="1" applyBorder="1" applyAlignment="1" applyProtection="1">
      <alignment horizontal="left" vertical="center"/>
      <protection locked="0"/>
    </xf>
    <xf numFmtId="1" fontId="1" fillId="0" borderId="31" xfId="28" applyNumberFormat="1" applyFont="1" applyFill="1" applyBorder="1" applyAlignment="1" applyProtection="1">
      <alignment horizontal="left" vertical="center"/>
      <protection locked="0"/>
    </xf>
    <xf numFmtId="0" fontId="58" fillId="2" borderId="0" xfId="0" applyFont="1" applyFill="1" applyBorder="1" applyAlignment="1" applyProtection="1">
      <alignment horizontal="center"/>
      <protection locked="0"/>
    </xf>
    <xf numFmtId="0" fontId="1" fillId="2" borderId="0" xfId="0" applyFont="1" applyFill="1" applyBorder="1" applyProtection="1">
      <protection locked="0"/>
    </xf>
    <xf numFmtId="0" fontId="1" fillId="2" borderId="0" xfId="0" applyFont="1" applyFill="1" applyBorder="1" applyAlignment="1" applyProtection="1">
      <alignment horizontal="center"/>
      <protection locked="0"/>
    </xf>
    <xf numFmtId="0" fontId="1" fillId="2" borderId="64" xfId="0" applyFont="1" applyFill="1" applyBorder="1" applyAlignment="1" applyProtection="1">
      <alignment horizontal="center"/>
      <protection locked="0"/>
    </xf>
    <xf numFmtId="0" fontId="58" fillId="2" borderId="65" xfId="0" applyFont="1" applyFill="1" applyBorder="1" applyAlignment="1" applyProtection="1">
      <alignment horizontal="center"/>
      <protection locked="0"/>
    </xf>
    <xf numFmtId="0" fontId="1" fillId="2" borderId="65" xfId="0" applyFont="1" applyFill="1" applyBorder="1" applyAlignment="1" applyProtection="1">
      <alignment horizontal="center"/>
      <protection locked="0"/>
    </xf>
    <xf numFmtId="0" fontId="58" fillId="2" borderId="66" xfId="0" applyFont="1" applyFill="1" applyBorder="1" applyAlignment="1" applyProtection="1">
      <alignment horizontal="center"/>
      <protection locked="0"/>
    </xf>
    <xf numFmtId="0" fontId="58" fillId="2" borderId="0" xfId="0" applyFont="1" applyFill="1" applyBorder="1" applyAlignment="1" applyProtection="1">
      <protection locked="0"/>
    </xf>
    <xf numFmtId="0" fontId="58" fillId="2" borderId="0" xfId="0" applyFont="1" applyFill="1" applyBorder="1" applyAlignment="1" applyProtection="1">
      <alignment horizontal="left"/>
      <protection locked="0"/>
    </xf>
    <xf numFmtId="190" fontId="54" fillId="0" borderId="0" xfId="0" applyNumberFormat="1" applyFont="1" applyFill="1" applyAlignment="1" applyProtection="1">
      <protection locked="0"/>
    </xf>
    <xf numFmtId="0" fontId="54" fillId="0" borderId="15" xfId="0" applyFont="1" applyFill="1" applyBorder="1" applyAlignment="1" applyProtection="1">
      <alignment horizontal="center"/>
      <protection locked="0"/>
    </xf>
    <xf numFmtId="2" fontId="54" fillId="0" borderId="15" xfId="0" applyNumberFormat="1" applyFont="1" applyFill="1" applyBorder="1" applyAlignment="1" applyProtection="1">
      <alignment horizontal="center"/>
      <protection locked="0"/>
    </xf>
    <xf numFmtId="188" fontId="54" fillId="0" borderId="15" xfId="0" applyNumberFormat="1" applyFont="1" applyFill="1" applyBorder="1" applyAlignment="1" applyProtection="1">
      <alignment horizontal="center"/>
      <protection locked="0"/>
    </xf>
    <xf numFmtId="188" fontId="54" fillId="0" borderId="15" xfId="0" applyNumberFormat="1" applyFont="1" applyFill="1" applyBorder="1" applyAlignment="1" applyProtection="1">
      <alignment horizontal="center" vertical="center"/>
      <protection locked="0"/>
    </xf>
    <xf numFmtId="2" fontId="54" fillId="0" borderId="15" xfId="0" applyNumberFormat="1" applyFont="1" applyFill="1" applyBorder="1" applyAlignment="1" applyProtection="1">
      <alignment horizontal="center" vertical="center"/>
      <protection locked="0"/>
    </xf>
    <xf numFmtId="192" fontId="72" fillId="0" borderId="0" xfId="0" applyNumberFormat="1" applyFont="1" applyFill="1" applyBorder="1" applyAlignment="1" applyProtection="1">
      <alignment horizontal="left" vertical="center"/>
      <protection locked="0"/>
    </xf>
    <xf numFmtId="192" fontId="29" fillId="0" borderId="0" xfId="0" applyNumberFormat="1" applyFont="1" applyFill="1" applyBorder="1" applyAlignment="1" applyProtection="1">
      <alignment horizontal="center" vertical="center"/>
      <protection locked="0"/>
    </xf>
    <xf numFmtId="192" fontId="26" fillId="0" borderId="15" xfId="0" applyNumberFormat="1" applyFont="1" applyFill="1" applyBorder="1" applyAlignment="1" applyProtection="1">
      <alignment horizontal="center" vertical="center"/>
      <protection locked="0"/>
    </xf>
    <xf numFmtId="0" fontId="48" fillId="25" borderId="31" xfId="0" applyFont="1" applyFill="1" applyBorder="1" applyAlignment="1" applyProtection="1">
      <alignment horizontal="center" vertical="center"/>
      <protection locked="0"/>
    </xf>
    <xf numFmtId="49" fontId="27" fillId="25" borderId="21" xfId="28" quotePrefix="1" applyNumberFormat="1" applyFont="1" applyFill="1" applyBorder="1" applyAlignment="1" applyProtection="1">
      <alignment horizontal="center" vertical="center"/>
      <protection locked="0"/>
    </xf>
    <xf numFmtId="49" fontId="27" fillId="25" borderId="20" xfId="28" quotePrefix="1" applyNumberFormat="1" applyFont="1" applyFill="1" applyBorder="1" applyAlignment="1" applyProtection="1">
      <alignment horizontal="center" vertical="center"/>
      <protection locked="0"/>
    </xf>
    <xf numFmtId="0" fontId="27" fillId="25" borderId="21" xfId="28" applyFont="1" applyFill="1" applyBorder="1" applyAlignment="1" applyProtection="1">
      <alignment horizontal="center" vertical="center"/>
      <protection locked="0"/>
    </xf>
    <xf numFmtId="191" fontId="42" fillId="25" borderId="21" xfId="28" applyNumberFormat="1" applyFont="1" applyFill="1" applyBorder="1" applyAlignment="1" applyProtection="1">
      <alignment horizontal="center" vertical="center"/>
      <protection locked="0"/>
    </xf>
    <xf numFmtId="191" fontId="42" fillId="25" borderId="20" xfId="28" applyNumberFormat="1" applyFont="1" applyFill="1" applyBorder="1" applyAlignment="1" applyProtection="1">
      <alignment horizontal="center" vertical="center"/>
      <protection locked="0"/>
    </xf>
    <xf numFmtId="192" fontId="54" fillId="0" borderId="27" xfId="0" applyNumberFormat="1" applyFont="1" applyFill="1" applyBorder="1" applyAlignment="1" applyProtection="1">
      <alignment horizontal="center" vertical="center"/>
      <protection locked="0"/>
    </xf>
    <xf numFmtId="192" fontId="54" fillId="0" borderId="30" xfId="0" applyNumberFormat="1" applyFont="1" applyFill="1" applyBorder="1" applyAlignment="1" applyProtection="1">
      <alignment horizontal="center" vertical="center"/>
      <protection locked="0"/>
    </xf>
    <xf numFmtId="192" fontId="54" fillId="0" borderId="33" xfId="0" applyNumberFormat="1" applyFont="1" applyFill="1" applyBorder="1" applyAlignment="1" applyProtection="1">
      <alignment horizontal="center" vertical="center"/>
      <protection locked="0"/>
    </xf>
    <xf numFmtId="192" fontId="54" fillId="0" borderId="18" xfId="0" applyNumberFormat="1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/>
      <protection locked="0"/>
    </xf>
    <xf numFmtId="0" fontId="59" fillId="2" borderId="14" xfId="0" applyFont="1" applyFill="1" applyBorder="1" applyAlignment="1" applyProtection="1">
      <alignment horizontal="center"/>
      <protection locked="0"/>
    </xf>
    <xf numFmtId="190" fontId="54" fillId="0" borderId="67" xfId="0" applyNumberFormat="1" applyFont="1" applyFill="1" applyBorder="1" applyAlignment="1" applyProtection="1">
      <alignment horizontal="center" vertical="center" wrapText="1"/>
      <protection locked="0"/>
    </xf>
    <xf numFmtId="192" fontId="29" fillId="0" borderId="33" xfId="0" applyNumberFormat="1" applyFont="1" applyFill="1" applyBorder="1" applyAlignment="1" applyProtection="1">
      <alignment horizontal="center" vertical="center"/>
      <protection locked="0"/>
    </xf>
    <xf numFmtId="192" fontId="29" fillId="0" borderId="14" xfId="0" applyNumberFormat="1" applyFont="1" applyFill="1" applyBorder="1" applyAlignment="1" applyProtection="1">
      <alignment horizontal="center" vertical="center"/>
      <protection locked="0"/>
    </xf>
    <xf numFmtId="192" fontId="29" fillId="0" borderId="19" xfId="0" applyNumberFormat="1" applyFont="1" applyFill="1" applyBorder="1" applyAlignment="1" applyProtection="1">
      <alignment horizontal="center" vertical="center"/>
      <protection locked="0"/>
    </xf>
    <xf numFmtId="192" fontId="29" fillId="0" borderId="34" xfId="0" applyNumberFormat="1" applyFont="1" applyFill="1" applyBorder="1" applyAlignment="1" applyProtection="1">
      <alignment horizontal="center" vertical="center"/>
      <protection locked="0"/>
    </xf>
    <xf numFmtId="192" fontId="29" fillId="0" borderId="0" xfId="0" applyNumberFormat="1" applyFont="1" applyFill="1" applyBorder="1" applyAlignment="1" applyProtection="1">
      <alignment horizontal="center" vertical="center"/>
      <protection locked="0"/>
    </xf>
    <xf numFmtId="0" fontId="25" fillId="0" borderId="15" xfId="28" applyFont="1" applyFill="1" applyBorder="1" applyAlignment="1" applyProtection="1">
      <alignment horizontal="center" vertical="center"/>
      <protection locked="0"/>
    </xf>
    <xf numFmtId="0" fontId="25" fillId="0" borderId="57" xfId="28" applyFont="1" applyFill="1" applyBorder="1" applyAlignment="1" applyProtection="1">
      <alignment horizontal="center" vertical="center"/>
      <protection locked="0"/>
    </xf>
    <xf numFmtId="3" fontId="26" fillId="0" borderId="12" xfId="0" applyNumberFormat="1" applyFont="1" applyFill="1" applyBorder="1" applyAlignment="1" applyProtection="1">
      <alignment horizontal="center" vertical="center"/>
      <protection locked="0"/>
    </xf>
    <xf numFmtId="3" fontId="26" fillId="0" borderId="22" xfId="0" applyNumberFormat="1" applyFont="1" applyFill="1" applyBorder="1" applyAlignment="1" applyProtection="1">
      <alignment horizontal="center" vertical="center"/>
      <protection locked="0"/>
    </xf>
    <xf numFmtId="189" fontId="26" fillId="0" borderId="13" xfId="0" applyNumberFormat="1" applyFont="1" applyFill="1" applyBorder="1" applyAlignment="1" applyProtection="1">
      <alignment horizontal="center" vertical="center"/>
      <protection locked="0"/>
    </xf>
    <xf numFmtId="189" fontId="26" fillId="0" borderId="22" xfId="0" applyNumberFormat="1" applyFont="1" applyFill="1" applyBorder="1" applyAlignment="1" applyProtection="1">
      <alignment horizontal="center" vertical="center"/>
      <protection locked="0"/>
    </xf>
    <xf numFmtId="189" fontId="26" fillId="0" borderId="24" xfId="0" applyNumberFormat="1" applyFont="1" applyFill="1" applyBorder="1" applyAlignment="1" applyProtection="1">
      <alignment horizontal="center" vertical="center"/>
      <protection locked="0"/>
    </xf>
    <xf numFmtId="188" fontId="26" fillId="0" borderId="0" xfId="0" applyNumberFormat="1" applyFont="1" applyFill="1" applyBorder="1" applyAlignment="1" applyProtection="1">
      <alignment horizontal="center" vertical="center"/>
      <protection locked="0"/>
    </xf>
    <xf numFmtId="188" fontId="26" fillId="0" borderId="0" xfId="0" applyNumberFormat="1" applyFont="1" applyFill="1" applyBorder="1" applyAlignment="1" applyProtection="1">
      <alignment horizontal="left" vertical="center"/>
      <protection locked="0"/>
    </xf>
    <xf numFmtId="0" fontId="1" fillId="0" borderId="17" xfId="28" applyFont="1" applyFill="1" applyBorder="1" applyAlignment="1" applyProtection="1">
      <alignment horizontal="center" vertical="center"/>
      <protection locked="0"/>
    </xf>
    <xf numFmtId="0" fontId="71" fillId="0" borderId="17" xfId="28" applyFont="1" applyFill="1" applyBorder="1" applyAlignment="1" applyProtection="1">
      <alignment horizontal="center" vertical="center"/>
      <protection locked="0"/>
    </xf>
    <xf numFmtId="0" fontId="71" fillId="0" borderId="59" xfId="28" applyFont="1" applyFill="1" applyBorder="1" applyAlignment="1" applyProtection="1">
      <alignment horizontal="center" vertical="center"/>
      <protection locked="0"/>
    </xf>
    <xf numFmtId="190" fontId="28" fillId="0" borderId="0" xfId="0" applyNumberFormat="1" applyFont="1" applyFill="1" applyBorder="1" applyAlignment="1" applyProtection="1">
      <alignment horizontal="center" vertical="center"/>
      <protection locked="0"/>
    </xf>
    <xf numFmtId="192" fontId="29" fillId="0" borderId="55" xfId="0" applyNumberFormat="1" applyFont="1" applyFill="1" applyBorder="1" applyAlignment="1" applyProtection="1">
      <alignment horizontal="center" vertical="center"/>
      <protection locked="0"/>
    </xf>
    <xf numFmtId="192" fontId="29" fillId="0" borderId="35" xfId="0" applyNumberFormat="1" applyFont="1" applyFill="1" applyBorder="1" applyAlignment="1" applyProtection="1">
      <alignment horizontal="center" vertical="center"/>
      <protection locked="0"/>
    </xf>
    <xf numFmtId="192" fontId="29" fillId="0" borderId="63" xfId="0" applyNumberFormat="1" applyFont="1" applyFill="1" applyBorder="1" applyAlignment="1" applyProtection="1">
      <alignment horizontal="center" vertical="center"/>
      <protection locked="0"/>
    </xf>
    <xf numFmtId="192" fontId="29" fillId="0" borderId="54" xfId="0" applyNumberFormat="1" applyFont="1" applyFill="1" applyBorder="1" applyAlignment="1" applyProtection="1">
      <alignment horizontal="center" vertical="center"/>
      <protection locked="0"/>
    </xf>
    <xf numFmtId="2" fontId="71" fillId="0" borderId="15" xfId="28" applyNumberFormat="1" applyFont="1" applyFill="1" applyBorder="1" applyAlignment="1" applyProtection="1">
      <alignment horizontal="center" vertical="center"/>
      <protection locked="0"/>
    </xf>
    <xf numFmtId="2" fontId="71" fillId="0" borderId="17" xfId="28" applyNumberFormat="1" applyFont="1" applyFill="1" applyBorder="1" applyAlignment="1" applyProtection="1">
      <alignment horizontal="center" vertical="center"/>
      <protection locked="0"/>
    </xf>
    <xf numFmtId="192" fontId="54" fillId="0" borderId="11" xfId="0" applyNumberFormat="1" applyFont="1" applyFill="1" applyBorder="1" applyAlignment="1" applyProtection="1">
      <alignment horizontal="center" vertical="top"/>
      <protection locked="0"/>
    </xf>
    <xf numFmtId="192" fontId="54" fillId="0" borderId="60" xfId="0" applyNumberFormat="1" applyFont="1" applyFill="1" applyBorder="1" applyAlignment="1" applyProtection="1">
      <alignment horizontal="center" vertical="top"/>
      <protection locked="0"/>
    </xf>
    <xf numFmtId="192" fontId="61" fillId="25" borderId="46" xfId="0" applyNumberFormat="1" applyFont="1" applyFill="1" applyBorder="1" applyAlignment="1" applyProtection="1">
      <alignment horizontal="center" vertical="center"/>
      <protection locked="0"/>
    </xf>
    <xf numFmtId="192" fontId="61" fillId="25" borderId="60" xfId="0" applyNumberFormat="1" applyFont="1" applyFill="1" applyBorder="1" applyAlignment="1" applyProtection="1">
      <alignment horizontal="center" vertical="center"/>
      <protection locked="0"/>
    </xf>
    <xf numFmtId="0" fontId="3" fillId="25" borderId="46" xfId="0" applyFont="1" applyFill="1" applyBorder="1" applyAlignment="1" applyProtection="1">
      <alignment horizontal="center" vertical="center"/>
      <protection locked="0"/>
    </xf>
    <xf numFmtId="0" fontId="3" fillId="25" borderId="26" xfId="0" applyFont="1" applyFill="1" applyBorder="1" applyAlignment="1" applyProtection="1">
      <alignment horizontal="center" vertical="center"/>
      <protection locked="0"/>
    </xf>
    <xf numFmtId="0" fontId="30" fillId="25" borderId="1" xfId="7" applyFont="1" applyFill="1" applyBorder="1" applyAlignment="1" applyProtection="1">
      <alignment horizontal="center" vertical="center"/>
      <protection locked="0"/>
    </xf>
    <xf numFmtId="0" fontId="30" fillId="25" borderId="20" xfId="7" applyFont="1" applyFill="1" applyBorder="1" applyAlignment="1" applyProtection="1">
      <alignment horizontal="center" vertical="center"/>
      <protection locked="0"/>
    </xf>
    <xf numFmtId="0" fontId="30" fillId="25" borderId="13" xfId="7" applyFont="1" applyFill="1" applyBorder="1" applyAlignment="1" applyProtection="1">
      <alignment horizontal="center" vertical="center"/>
      <protection locked="0"/>
    </xf>
    <xf numFmtId="0" fontId="30" fillId="25" borderId="23" xfId="7" applyFont="1" applyFill="1" applyBorder="1" applyAlignment="1" applyProtection="1">
      <alignment horizontal="center" vertical="center"/>
      <protection locked="0"/>
    </xf>
    <xf numFmtId="0" fontId="25" fillId="25" borderId="1" xfId="0" applyFont="1" applyFill="1" applyBorder="1" applyAlignment="1" applyProtection="1">
      <alignment horizontal="center" vertical="center"/>
      <protection locked="0"/>
    </xf>
    <xf numFmtId="0" fontId="25" fillId="25" borderId="25" xfId="0" applyFont="1" applyFill="1" applyBorder="1" applyAlignment="1" applyProtection="1">
      <alignment horizontal="center" vertical="center"/>
      <protection locked="0"/>
    </xf>
    <xf numFmtId="0" fontId="25" fillId="25" borderId="13" xfId="0" applyFont="1" applyFill="1" applyBorder="1" applyAlignment="1" applyProtection="1">
      <alignment horizontal="center" vertical="center"/>
      <protection locked="0"/>
    </xf>
    <xf numFmtId="0" fontId="25" fillId="25" borderId="24" xfId="0" applyFont="1" applyFill="1" applyBorder="1" applyAlignment="1" applyProtection="1">
      <alignment horizontal="center" vertical="center"/>
      <protection locked="0"/>
    </xf>
    <xf numFmtId="192" fontId="29" fillId="0" borderId="29" xfId="0" applyNumberFormat="1" applyFont="1" applyFill="1" applyBorder="1" applyAlignment="1" applyProtection="1">
      <alignment horizontal="center" vertical="center"/>
      <protection locked="0"/>
    </xf>
    <xf numFmtId="192" fontId="29" fillId="0" borderId="28" xfId="0" applyNumberFormat="1" applyFont="1" applyFill="1" applyBorder="1" applyAlignment="1" applyProtection="1">
      <alignment horizontal="center" vertical="center"/>
      <protection locked="0"/>
    </xf>
    <xf numFmtId="192" fontId="29" fillId="0" borderId="11" xfId="0" applyNumberFormat="1" applyFont="1" applyFill="1" applyBorder="1" applyAlignment="1" applyProtection="1">
      <alignment horizontal="left" vertical="center"/>
      <protection locked="0"/>
    </xf>
    <xf numFmtId="192" fontId="29" fillId="0" borderId="31" xfId="0" applyNumberFormat="1" applyFont="1" applyFill="1" applyBorder="1" applyAlignment="1" applyProtection="1">
      <alignment horizontal="left" vertical="center"/>
      <protection locked="0"/>
    </xf>
    <xf numFmtId="192" fontId="29" fillId="0" borderId="26" xfId="0" applyNumberFormat="1" applyFont="1" applyFill="1" applyBorder="1" applyAlignment="1" applyProtection="1">
      <alignment horizontal="left" vertical="center"/>
      <protection locked="0"/>
    </xf>
    <xf numFmtId="3" fontId="26" fillId="0" borderId="49" xfId="0" applyNumberFormat="1" applyFont="1" applyFill="1" applyBorder="1" applyAlignment="1" applyProtection="1">
      <alignment horizontal="center" vertical="center"/>
      <protection locked="0"/>
    </xf>
    <xf numFmtId="3" fontId="26" fillId="0" borderId="50" xfId="0" applyNumberFormat="1" applyFont="1" applyFill="1" applyBorder="1" applyAlignment="1" applyProtection="1">
      <alignment horizontal="center" vertical="center"/>
      <protection locked="0"/>
    </xf>
    <xf numFmtId="192" fontId="29" fillId="0" borderId="0" xfId="0" applyNumberFormat="1" applyFont="1" applyFill="1" applyBorder="1" applyAlignment="1" applyProtection="1">
      <alignment horizontal="left" vertical="center"/>
      <protection locked="0"/>
    </xf>
    <xf numFmtId="192" fontId="32" fillId="0" borderId="0" xfId="0" applyNumberFormat="1" applyFont="1" applyFill="1" applyBorder="1" applyAlignment="1" applyProtection="1">
      <alignment horizontal="left" vertical="center"/>
      <protection locked="0"/>
    </xf>
    <xf numFmtId="4" fontId="26" fillId="0" borderId="13" xfId="0" applyNumberFormat="1" applyFont="1" applyFill="1" applyBorder="1" applyAlignment="1" applyProtection="1">
      <alignment horizontal="center" vertical="center"/>
      <protection locked="0"/>
    </xf>
    <xf numFmtId="4" fontId="26" fillId="0" borderId="22" xfId="0" applyNumberFormat="1" applyFont="1" applyFill="1" applyBorder="1" applyAlignment="1" applyProtection="1">
      <alignment horizontal="center" vertical="center"/>
      <protection locked="0"/>
    </xf>
    <xf numFmtId="4" fontId="26" fillId="0" borderId="23" xfId="0" applyNumberFormat="1" applyFont="1" applyFill="1" applyBorder="1" applyAlignment="1" applyProtection="1">
      <alignment horizontal="center" vertical="center"/>
      <protection locked="0"/>
    </xf>
    <xf numFmtId="4" fontId="26" fillId="0" borderId="51" xfId="0" applyNumberFormat="1" applyFont="1" applyFill="1" applyBorder="1" applyAlignment="1" applyProtection="1">
      <alignment horizontal="center" vertical="center"/>
      <protection locked="0"/>
    </xf>
    <xf numFmtId="4" fontId="26" fillId="0" borderId="50" xfId="0" applyNumberFormat="1" applyFont="1" applyFill="1" applyBorder="1" applyAlignment="1" applyProtection="1">
      <alignment horizontal="center" vertical="center"/>
      <protection locked="0"/>
    </xf>
    <xf numFmtId="2" fontId="26" fillId="0" borderId="21" xfId="0" applyNumberFormat="1" applyFont="1" applyFill="1" applyBorder="1" applyAlignment="1" applyProtection="1">
      <alignment horizontal="left" vertical="center"/>
      <protection locked="0"/>
    </xf>
    <xf numFmtId="2" fontId="26" fillId="0" borderId="25" xfId="0" applyNumberFormat="1" applyFont="1" applyFill="1" applyBorder="1" applyAlignment="1" applyProtection="1">
      <alignment horizontal="left" vertical="center"/>
      <protection locked="0"/>
    </xf>
    <xf numFmtId="192" fontId="29" fillId="0" borderId="32" xfId="0" applyNumberFormat="1" applyFont="1" applyFill="1" applyBorder="1" applyAlignment="1" applyProtection="1">
      <alignment horizontal="center" vertical="center"/>
      <protection locked="0"/>
    </xf>
    <xf numFmtId="192" fontId="26" fillId="0" borderId="0" xfId="0" applyNumberFormat="1" applyFont="1" applyFill="1" applyBorder="1" applyAlignment="1" applyProtection="1">
      <alignment horizontal="left" vertical="center"/>
      <protection locked="0"/>
    </xf>
    <xf numFmtId="0" fontId="26" fillId="0" borderId="3" xfId="0" applyNumberFormat="1" applyFont="1" applyFill="1" applyBorder="1" applyAlignment="1" applyProtection="1">
      <alignment horizontal="center" vertical="center"/>
      <protection locked="0"/>
    </xf>
    <xf numFmtId="0" fontId="26" fillId="0" borderId="0" xfId="0" applyNumberFormat="1" applyFont="1" applyFill="1" applyBorder="1" applyAlignment="1" applyProtection="1">
      <alignment horizontal="center" vertical="center"/>
      <protection locked="0"/>
    </xf>
    <xf numFmtId="192" fontId="50" fillId="0" borderId="0" xfId="0" applyNumberFormat="1" applyFont="1" applyFill="1" applyBorder="1" applyAlignment="1" applyProtection="1">
      <alignment horizontal="center" vertical="center" shrinkToFit="1"/>
      <protection locked="0"/>
    </xf>
    <xf numFmtId="192" fontId="26" fillId="0" borderId="14" xfId="0" applyNumberFormat="1" applyFont="1" applyFill="1" applyBorder="1" applyAlignment="1" applyProtection="1">
      <alignment horizontal="left" vertical="center"/>
      <protection locked="0"/>
    </xf>
    <xf numFmtId="0" fontId="37" fillId="0" borderId="0" xfId="0" applyNumberFormat="1" applyFont="1" applyFill="1" applyBorder="1" applyAlignment="1" applyProtection="1">
      <alignment horizontal="center" vertical="center"/>
      <protection locked="0"/>
    </xf>
    <xf numFmtId="194" fontId="26" fillId="0" borderId="0" xfId="0" applyNumberFormat="1" applyFont="1" applyFill="1" applyBorder="1" applyAlignment="1" applyProtection="1">
      <alignment horizontal="left" vertical="center"/>
      <protection locked="0"/>
    </xf>
    <xf numFmtId="192" fontId="37" fillId="0" borderId="0" xfId="0" applyNumberFormat="1" applyFont="1" applyFill="1" applyBorder="1" applyAlignment="1" applyProtection="1">
      <alignment horizontal="left" vertical="center"/>
      <protection locked="0"/>
    </xf>
    <xf numFmtId="0" fontId="54" fillId="0" borderId="1" xfId="0" applyFont="1" applyFill="1" applyBorder="1" applyAlignment="1" applyProtection="1">
      <alignment horizontal="center"/>
      <protection locked="0"/>
    </xf>
    <xf numFmtId="0" fontId="54" fillId="0" borderId="20" xfId="0" applyFont="1" applyFill="1" applyBorder="1" applyAlignment="1" applyProtection="1">
      <alignment horizontal="center"/>
      <protection locked="0"/>
    </xf>
    <xf numFmtId="192" fontId="54" fillId="0" borderId="28" xfId="0" applyNumberFormat="1" applyFont="1" applyFill="1" applyBorder="1" applyAlignment="1" applyProtection="1">
      <alignment horizontal="center" vertical="center"/>
      <protection locked="0"/>
    </xf>
    <xf numFmtId="192" fontId="29" fillId="0" borderId="18" xfId="0" applyNumberFormat="1" applyFont="1" applyFill="1" applyBorder="1" applyAlignment="1" applyProtection="1">
      <alignment horizontal="center" vertical="center"/>
      <protection locked="0"/>
    </xf>
    <xf numFmtId="0" fontId="56" fillId="2" borderId="0" xfId="28" applyFont="1" applyFill="1" applyBorder="1" applyAlignment="1" applyProtection="1">
      <alignment horizontal="center" vertical="center"/>
      <protection locked="0"/>
    </xf>
    <xf numFmtId="189" fontId="55" fillId="2" borderId="0" xfId="28" applyNumberFormat="1" applyFont="1" applyFill="1" applyBorder="1" applyAlignment="1" applyProtection="1">
      <alignment horizontal="center" vertical="center"/>
      <protection locked="0"/>
    </xf>
    <xf numFmtId="2" fontId="71" fillId="0" borderId="57" xfId="28" applyNumberFormat="1" applyFont="1" applyFill="1" applyBorder="1" applyAlignment="1" applyProtection="1">
      <alignment horizontal="center" vertical="center"/>
      <protection locked="0"/>
    </xf>
    <xf numFmtId="2" fontId="71" fillId="0" borderId="59" xfId="28" applyNumberFormat="1" applyFont="1" applyFill="1" applyBorder="1" applyAlignment="1" applyProtection="1">
      <alignment horizontal="center" vertical="center"/>
      <protection locked="0"/>
    </xf>
    <xf numFmtId="192" fontId="29" fillId="0" borderId="35" xfId="0" applyNumberFormat="1" applyFont="1" applyFill="1" applyBorder="1" applyAlignment="1" applyProtection="1">
      <alignment horizontal="left" vertical="center"/>
      <protection locked="0"/>
    </xf>
    <xf numFmtId="192" fontId="60" fillId="0" borderId="9" xfId="0" applyNumberFormat="1" applyFont="1" applyFill="1" applyBorder="1" applyAlignment="1" applyProtection="1">
      <alignment horizontal="center"/>
      <protection locked="0"/>
    </xf>
    <xf numFmtId="192" fontId="60" fillId="0" borderId="10" xfId="0" applyNumberFormat="1" applyFont="1" applyFill="1" applyBorder="1" applyAlignment="1" applyProtection="1">
      <alignment horizontal="center"/>
      <protection locked="0"/>
    </xf>
    <xf numFmtId="192" fontId="36" fillId="0" borderId="3" xfId="0" applyNumberFormat="1" applyFont="1" applyFill="1" applyBorder="1" applyAlignment="1" applyProtection="1">
      <alignment horizontal="center" vertical="center"/>
      <protection locked="0"/>
    </xf>
    <xf numFmtId="192" fontId="36" fillId="0" borderId="0" xfId="0" applyNumberFormat="1" applyFont="1" applyFill="1" applyBorder="1" applyAlignment="1" applyProtection="1">
      <alignment horizontal="center" vertical="center"/>
      <protection locked="0"/>
    </xf>
    <xf numFmtId="192" fontId="36" fillId="0" borderId="4" xfId="0" applyNumberFormat="1" applyFont="1" applyFill="1" applyBorder="1" applyAlignment="1" applyProtection="1">
      <alignment horizontal="center" vertical="center"/>
      <protection locked="0"/>
    </xf>
    <xf numFmtId="0" fontId="26" fillId="0" borderId="0" xfId="0" applyNumberFormat="1" applyFont="1" applyFill="1" applyBorder="1" applyAlignment="1" applyProtection="1">
      <alignment horizontal="left" vertical="center"/>
      <protection locked="0"/>
    </xf>
    <xf numFmtId="192" fontId="29" fillId="0" borderId="9" xfId="0" applyNumberFormat="1" applyFont="1" applyFill="1" applyBorder="1" applyAlignment="1" applyProtection="1">
      <alignment horizontal="center"/>
      <protection locked="0"/>
    </xf>
    <xf numFmtId="0" fontId="37" fillId="0" borderId="3" xfId="0" applyNumberFormat="1" applyFont="1" applyFill="1" applyBorder="1" applyAlignment="1" applyProtection="1">
      <alignment horizontal="center" vertical="center"/>
      <protection locked="0"/>
    </xf>
    <xf numFmtId="191" fontId="26" fillId="0" borderId="0" xfId="0" applyNumberFormat="1" applyFont="1" applyFill="1" applyBorder="1" applyAlignment="1" applyProtection="1">
      <alignment horizontal="center" vertical="center"/>
      <protection locked="0"/>
    </xf>
    <xf numFmtId="191" fontId="26" fillId="0" borderId="4" xfId="0" applyNumberFormat="1" applyFont="1" applyFill="1" applyBorder="1" applyAlignment="1" applyProtection="1">
      <alignment horizontal="center" vertical="center"/>
      <protection locked="0"/>
    </xf>
    <xf numFmtId="192" fontId="26" fillId="0" borderId="0" xfId="0" applyNumberFormat="1" applyFont="1" applyFill="1" applyBorder="1" applyAlignment="1" applyProtection="1">
      <alignment horizontal="left" vertical="center" wrapText="1" shrinkToFit="1"/>
      <protection locked="0"/>
    </xf>
    <xf numFmtId="0" fontId="34" fillId="0" borderId="15" xfId="0" applyNumberFormat="1" applyFont="1" applyFill="1" applyBorder="1" applyAlignment="1" applyProtection="1">
      <alignment horizontal="center" vertical="center"/>
      <protection locked="0"/>
    </xf>
    <xf numFmtId="0" fontId="26" fillId="0" borderId="1" xfId="0" applyNumberFormat="1" applyFont="1" applyFill="1" applyBorder="1" applyAlignment="1" applyProtection="1">
      <alignment horizontal="center" vertical="center"/>
      <protection locked="0"/>
    </xf>
    <xf numFmtId="0" fontId="26" fillId="0" borderId="21" xfId="0" applyNumberFormat="1" applyFont="1" applyFill="1" applyBorder="1" applyAlignment="1" applyProtection="1">
      <alignment horizontal="center" vertical="center"/>
      <protection locked="0"/>
    </xf>
    <xf numFmtId="0" fontId="26" fillId="0" borderId="20" xfId="0" applyNumberFormat="1" applyFont="1" applyFill="1" applyBorder="1" applyAlignment="1" applyProtection="1">
      <alignment horizontal="center" vertical="center"/>
      <protection locked="0"/>
    </xf>
    <xf numFmtId="192" fontId="26" fillId="0" borderId="28" xfId="0" applyNumberFormat="1" applyFont="1" applyFill="1" applyBorder="1" applyAlignment="1" applyProtection="1">
      <alignment horizontal="left" vertical="center"/>
      <protection locked="0"/>
    </xf>
    <xf numFmtId="191" fontId="37" fillId="0" borderId="0" xfId="0" applyNumberFormat="1" applyFont="1" applyFill="1" applyBorder="1" applyAlignment="1" applyProtection="1">
      <alignment horizontal="center" vertical="center"/>
      <protection locked="0"/>
    </xf>
    <xf numFmtId="191" fontId="37" fillId="0" borderId="4" xfId="0" applyNumberFormat="1" applyFont="1" applyFill="1" applyBorder="1" applyAlignment="1" applyProtection="1">
      <alignment horizontal="center" vertical="center"/>
      <protection locked="0"/>
    </xf>
    <xf numFmtId="192" fontId="37" fillId="0" borderId="4" xfId="0" applyNumberFormat="1" applyFont="1" applyFill="1" applyBorder="1" applyAlignment="1" applyProtection="1">
      <alignment horizontal="left" vertical="center"/>
      <protection locked="0"/>
    </xf>
    <xf numFmtId="192" fontId="35" fillId="0" borderId="3" xfId="0" applyNumberFormat="1" applyFont="1" applyFill="1" applyBorder="1" applyAlignment="1" applyProtection="1">
      <alignment horizontal="center" vertical="center"/>
      <protection locked="0"/>
    </xf>
    <xf numFmtId="192" fontId="35" fillId="0" borderId="0" xfId="0" applyNumberFormat="1" applyFont="1" applyFill="1" applyBorder="1" applyAlignment="1" applyProtection="1">
      <alignment horizontal="center" vertical="center"/>
      <protection locked="0"/>
    </xf>
    <xf numFmtId="192" fontId="35" fillId="0" borderId="4" xfId="0" applyNumberFormat="1" applyFont="1" applyFill="1" applyBorder="1" applyAlignment="1" applyProtection="1">
      <alignment horizontal="center" vertical="center"/>
      <protection locked="0"/>
    </xf>
    <xf numFmtId="192" fontId="54" fillId="0" borderId="72" xfId="0" applyNumberFormat="1" applyFont="1" applyFill="1" applyBorder="1" applyAlignment="1" applyProtection="1">
      <alignment horizontal="center" vertical="center"/>
      <protection locked="0"/>
    </xf>
    <xf numFmtId="192" fontId="54" fillId="0" borderId="73" xfId="0" applyNumberFormat="1" applyFont="1" applyFill="1" applyBorder="1" applyAlignment="1" applyProtection="1">
      <alignment horizontal="center" vertical="center"/>
      <protection locked="0"/>
    </xf>
    <xf numFmtId="192" fontId="26" fillId="0" borderId="14" xfId="0" applyNumberFormat="1" applyFont="1" applyFill="1" applyBorder="1" applyAlignment="1" applyProtection="1">
      <alignment horizontal="center" vertical="center"/>
      <protection locked="0"/>
    </xf>
    <xf numFmtId="192" fontId="29" fillId="0" borderId="30" xfId="0" applyNumberFormat="1" applyFont="1" applyFill="1" applyBorder="1" applyAlignment="1" applyProtection="1">
      <alignment horizontal="center" vertical="center"/>
      <protection locked="0"/>
    </xf>
    <xf numFmtId="4" fontId="26" fillId="0" borderId="1" xfId="0" applyNumberFormat="1" applyFont="1" applyFill="1" applyBorder="1" applyAlignment="1" applyProtection="1">
      <alignment horizontal="center" vertical="center"/>
      <protection locked="0"/>
    </xf>
    <xf numFmtId="4" fontId="26" fillId="0" borderId="21" xfId="0" applyNumberFormat="1" applyFont="1" applyFill="1" applyBorder="1" applyAlignment="1" applyProtection="1">
      <alignment horizontal="center" vertical="center"/>
      <protection locked="0"/>
    </xf>
    <xf numFmtId="4" fontId="26" fillId="0" borderId="20" xfId="0" applyNumberFormat="1" applyFont="1" applyFill="1" applyBorder="1" applyAlignment="1" applyProtection="1">
      <alignment horizontal="center" vertical="center"/>
      <protection locked="0"/>
    </xf>
    <xf numFmtId="192" fontId="29" fillId="0" borderId="27" xfId="0" applyNumberFormat="1" applyFont="1" applyFill="1" applyBorder="1" applyAlignment="1" applyProtection="1">
      <alignment horizontal="center" vertical="center"/>
      <protection locked="0"/>
    </xf>
    <xf numFmtId="4" fontId="26" fillId="0" borderId="52" xfId="0" applyNumberFormat="1" applyFont="1" applyFill="1" applyBorder="1" applyAlignment="1" applyProtection="1">
      <alignment horizontal="center" vertical="center"/>
      <protection locked="0"/>
    </xf>
    <xf numFmtId="2" fontId="26" fillId="0" borderId="22" xfId="0" applyNumberFormat="1" applyFont="1" applyFill="1" applyBorder="1" applyAlignment="1" applyProtection="1">
      <alignment horizontal="left" vertical="center"/>
      <protection locked="0"/>
    </xf>
    <xf numFmtId="2" fontId="26" fillId="0" borderId="24" xfId="0" applyNumberFormat="1" applyFont="1" applyFill="1" applyBorder="1" applyAlignment="1" applyProtection="1">
      <alignment horizontal="left" vertical="center"/>
      <protection locked="0"/>
    </xf>
    <xf numFmtId="198" fontId="41" fillId="26" borderId="0" xfId="0" applyNumberFormat="1" applyFont="1" applyFill="1" applyAlignment="1" applyProtection="1">
      <alignment horizontal="center"/>
      <protection locked="0"/>
    </xf>
    <xf numFmtId="0" fontId="66" fillId="0" borderId="68" xfId="0" applyFont="1" applyFill="1" applyBorder="1" applyAlignment="1" applyProtection="1">
      <alignment horizontal="left" vertical="center"/>
      <protection locked="0"/>
    </xf>
    <xf numFmtId="0" fontId="66" fillId="0" borderId="69" xfId="0" applyFont="1" applyFill="1" applyBorder="1" applyAlignment="1" applyProtection="1">
      <alignment horizontal="left" vertical="center"/>
      <protection locked="0"/>
    </xf>
    <xf numFmtId="0" fontId="66" fillId="0" borderId="70" xfId="0" applyFont="1" applyFill="1" applyBorder="1" applyAlignment="1" applyProtection="1">
      <alignment horizontal="left" vertical="center"/>
      <protection locked="0"/>
    </xf>
  </cellXfs>
  <cellStyles count="73">
    <cellStyle name="20% - Accent1 2" xfId="59"/>
    <cellStyle name="20% - Accent2 2" xfId="60"/>
    <cellStyle name="20% - Accent3 2" xfId="61"/>
    <cellStyle name="20% - Accent4 2" xfId="62"/>
    <cellStyle name="20% - Accent5 2" xfId="63"/>
    <cellStyle name="20% - Accent6 2" xfId="64"/>
    <cellStyle name="20% - ส่วนที่ถูกเน้น1" xfId="9"/>
    <cellStyle name="20% - ส่วนที่ถูกเน้น2" xfId="10"/>
    <cellStyle name="20% - ส่วนที่ถูกเน้น3" xfId="11"/>
    <cellStyle name="20% - ส่วนที่ถูกเน้น4" xfId="12"/>
    <cellStyle name="20% - ส่วนที่ถูกเน้น5" xfId="13"/>
    <cellStyle name="20% - ส่วนที่ถูกเน้น6" xfId="14"/>
    <cellStyle name="40% - Accent1 2" xfId="65"/>
    <cellStyle name="40% - Accent2 2" xfId="66"/>
    <cellStyle name="40% - Accent3 2" xfId="67"/>
    <cellStyle name="40% - Accent4 2" xfId="68"/>
    <cellStyle name="40% - Accent5 2" xfId="69"/>
    <cellStyle name="40% - Accent6 2" xfId="70"/>
    <cellStyle name="40% - ส่วนที่ถูกเน้น1" xfId="15"/>
    <cellStyle name="40% - ส่วนที่ถูกเน้น2" xfId="16"/>
    <cellStyle name="40% - ส่วนที่ถูกเน้น3" xfId="17"/>
    <cellStyle name="40% - ส่วนที่ถูกเน้น4" xfId="18"/>
    <cellStyle name="40% - ส่วนที่ถูกเน้น5" xfId="19"/>
    <cellStyle name="40% - ส่วนที่ถูกเน้น6" xfId="20"/>
    <cellStyle name="60% - ส่วนที่ถูกเน้น1" xfId="21"/>
    <cellStyle name="60% - ส่วนที่ถูกเน้น2" xfId="22"/>
    <cellStyle name="60% - ส่วนที่ถูกเน้น3" xfId="23"/>
    <cellStyle name="60% - ส่วนที่ถูกเน้น4" xfId="24"/>
    <cellStyle name="60% - ส่วนที่ถูกเน้น5" xfId="25"/>
    <cellStyle name="60% - ส่วนที่ถูกเน้น6" xfId="26"/>
    <cellStyle name="Comma 2" xfId="27"/>
    <cellStyle name="Hyperlink" xfId="1" builtinId="8"/>
    <cellStyle name="Normal 2" xfId="28"/>
    <cellStyle name="Normal 2 2" xfId="8"/>
    <cellStyle name="Normal 3" xfId="29"/>
    <cellStyle name="Normal 4" xfId="57"/>
    <cellStyle name="Normal 4 2" xfId="58"/>
    <cellStyle name="Normal 5" xfId="71"/>
    <cellStyle name="Normal_Acces 2" xfId="7"/>
    <cellStyle name="PSChar" xfId="2"/>
    <cellStyle name="PSDate" xfId="3"/>
    <cellStyle name="PSDec" xfId="4"/>
    <cellStyle name="การคำนวณ" xfId="34"/>
    <cellStyle name="ข้อความเตือน" xfId="35"/>
    <cellStyle name="ข้อความอธิบาย" xfId="36"/>
    <cellStyle name="ชื่อเรื่อง" xfId="37"/>
    <cellStyle name="เซลล์ตรวจสอบ" xfId="30"/>
    <cellStyle name="เซลล์ที่มีการเชื่อมโยง" xfId="31"/>
    <cellStyle name="ดี" xfId="38"/>
    <cellStyle name="ปกติ" xfId="0" builtinId="0"/>
    <cellStyle name="ปกติ 2" xfId="5"/>
    <cellStyle name="ปกติ 2 2" xfId="39"/>
    <cellStyle name="ปกติ 2 3" xfId="40"/>
    <cellStyle name="ปกติ 3" xfId="72"/>
    <cellStyle name="ป้อนค่า" xfId="41"/>
    <cellStyle name="ปานกลาง" xfId="42"/>
    <cellStyle name="ผลรวม" xfId="43"/>
    <cellStyle name="แย่" xfId="32"/>
    <cellStyle name="ลักษณะ 1" xfId="6"/>
    <cellStyle name="ส่วนที่ถูกเน้น1" xfId="44"/>
    <cellStyle name="ส่วนที่ถูกเน้น2" xfId="45"/>
    <cellStyle name="ส่วนที่ถูกเน้น3" xfId="46"/>
    <cellStyle name="ส่วนที่ถูกเน้น4" xfId="47"/>
    <cellStyle name="ส่วนที่ถูกเน้น5" xfId="48"/>
    <cellStyle name="ส่วนที่ถูกเน้น6" xfId="49"/>
    <cellStyle name="แสดงผล" xfId="33"/>
    <cellStyle name="หมายเหตุ" xfId="50"/>
    <cellStyle name="หมายเหตุ 2" xfId="51"/>
    <cellStyle name="หมายเหตุ 3" xfId="52"/>
    <cellStyle name="หัวเรื่อง 1" xfId="53"/>
    <cellStyle name="หัวเรื่อง 2" xfId="54"/>
    <cellStyle name="หัวเรื่อง 3" xfId="55"/>
    <cellStyle name="หัวเรื่อง 4" xfId="56"/>
  </cellStyles>
  <dxfs count="6"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9" defaultPivotStyle="PivotStyleLight16"/>
  <colors>
    <mruColors>
      <color rgb="FF0000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16711680"/>
  <ax:ocxPr ax:name="BackColor" ax:value="16777215"/>
  <ax:ocxPr ax:name="VariousPropertyBits" ax:value="268435483"/>
  <ax:ocxPr ax:name="PicturePosition" ax:value="262148"/>
  <ax:ocxPr ax:name="Size" ax:value="1852;1958"/>
  <ax:ocxPr ax:name="Picture">
    <ax:picture r:id="rId1"/>
  </ax:ocxPr>
  <ax:ocxPr ax:name="TakeFocusOnClick" ax:value="0"/>
  <ax:ocxPr ax:name="FontName" ax:value="Angsana New"/>
  <ax:ocxPr ax:name="FontHeight" ax:value="40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$ShareData/&#3648;&#3629;&#3585;&#3626;&#3634;&#3619;%20%20ISO%2017025%20&#3619;&#3629;&#3605;&#3619;&#3623;&#3592;&#3626;&#3629;&#3610;/&#3610;&#3633;&#3609;&#3607;&#3638;&#3585;&#3612;&#3621;&#3585;&#3634;&#3619;&#3626;&#3629;&#3610;&#3648;&#3607;&#3637;&#3618;&#3610;/Uncertainty%20budget%20TEMP/Incubator%20and%20Hot%20Air%20Oven%20Report%20(13).xlt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e3\md1\&#3605;&#3657;&#3609;&#3593;&#3610;&#3633;&#3610;%20Cert.%20MD%20%2014-11-11\Simulator%20&amp;%20Analyzer\ECG%20Minisim%201000%20edit%2012-10-1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$ShareData/&#3648;&#3629;&#3585;&#3626;&#3634;&#3619;%20%20ISO%2017025%20&#3619;&#3629;&#3605;&#3619;&#3623;&#3592;&#3626;&#3629;&#3610;/&#3648;&#3629;&#3585;&#3626;&#3634;&#3619;&#3649;&#3585;&#3657;%20CAR/CAR%205%20CMC/Chamber/Freezer/At%200/Incubator%2075.xlt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$ShareData/ISO%2017025/Linear%20Interpolation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Key%20Report/G1%20jun%2014%20%20&#3648;&#3619;&#3636;&#3656;&#3617;&#3605;&#3657;&#3609;/Defibrillator1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urface/Desktop/Key%20Report/Customers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urface/Desktop/Key%20Report/Tester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"/>
      <sheetName val="Selected Data"/>
      <sheetName val="UUC Reading"/>
      <sheetName val="Calculate"/>
      <sheetName val="Uncertainty"/>
      <sheetName val="T-distribution"/>
      <sheetName val="MP949-MP61(Hight)"/>
      <sheetName val="Tester(All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Cert1"/>
      <sheetName val="Cert2"/>
      <sheetName val="Cert3"/>
      <sheetName val="T1 "/>
      <sheetName val="T2"/>
      <sheetName val="UHR1"/>
      <sheetName val="UHR2"/>
      <sheetName val="UHR3"/>
      <sheetName val="Uncert. of Oscilloscope"/>
      <sheetName val="UR1"/>
      <sheetName val="UR2"/>
      <sheetName val="Standar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Report"/>
      <sheetName val="Data Selected"/>
      <sheetName val="UUC Reading"/>
      <sheetName val="Calulate"/>
      <sheetName val="Uncert Budget"/>
      <sheetName val="MP949-MP961"/>
      <sheetName val="MP949"/>
      <sheetName val="MP950"/>
      <sheetName val="MP951"/>
      <sheetName val="MP952"/>
      <sheetName val="MP953"/>
      <sheetName val="MP954"/>
      <sheetName val="MP955"/>
      <sheetName val="MP956"/>
      <sheetName val="MP957"/>
      <sheetName val="MP958"/>
      <sheetName val="MP959"/>
      <sheetName val="MP960"/>
      <sheetName val="MP961"/>
      <sheetName val="t-distribu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B1" t="str">
            <v>Standard Thermometer with TC probe No. MP949</v>
          </cell>
        </row>
        <row r="2">
          <cell r="B2" t="str">
            <v>Cert. No.</v>
          </cell>
          <cell r="C2" t="str">
            <v>TE13-0086</v>
          </cell>
        </row>
        <row r="4">
          <cell r="B4" t="str">
            <v xml:space="preserve">CAL Point(°C) </v>
          </cell>
          <cell r="C4" t="str">
            <v>Correction(°C)</v>
          </cell>
        </row>
        <row r="5">
          <cell r="B5">
            <v>0</v>
          </cell>
          <cell r="C5">
            <v>3.2000000000000001E-2</v>
          </cell>
        </row>
        <row r="6">
          <cell r="B6">
            <v>25</v>
          </cell>
          <cell r="C6">
            <v>4.5999999999999999E-2</v>
          </cell>
        </row>
        <row r="7">
          <cell r="B7">
            <v>50</v>
          </cell>
          <cell r="C7">
            <v>-9.7000000000000003E-2</v>
          </cell>
        </row>
        <row r="8">
          <cell r="B8">
            <v>75</v>
          </cell>
          <cell r="C8">
            <v>-0.09</v>
          </cell>
        </row>
        <row r="9">
          <cell r="B9">
            <v>100</v>
          </cell>
          <cell r="C9">
            <v>-0.05</v>
          </cell>
        </row>
        <row r="10">
          <cell r="B10">
            <v>101</v>
          </cell>
          <cell r="C10">
            <v>-0.05</v>
          </cell>
        </row>
        <row r="12">
          <cell r="B12" t="str">
            <v xml:space="preserve">OtherCAL Point(°C) </v>
          </cell>
          <cell r="C12" t="str">
            <v>Interpolated Value (°C)</v>
          </cell>
        </row>
        <row r="13">
          <cell r="B13">
            <v>0</v>
          </cell>
          <cell r="C13">
            <v>3.2000000000000001E-2</v>
          </cell>
        </row>
        <row r="14">
          <cell r="B14">
            <v>1</v>
          </cell>
          <cell r="C14">
            <v>3.2559999999999999E-2</v>
          </cell>
        </row>
        <row r="15">
          <cell r="B15">
            <v>2</v>
          </cell>
          <cell r="C15">
            <v>3.3120000000000004E-2</v>
          </cell>
        </row>
        <row r="16">
          <cell r="B16">
            <v>3</v>
          </cell>
          <cell r="C16">
            <v>3.3680000000000002E-2</v>
          </cell>
        </row>
        <row r="17">
          <cell r="B17">
            <v>4</v>
          </cell>
          <cell r="C17">
            <v>3.424E-2</v>
          </cell>
        </row>
        <row r="18">
          <cell r="B18">
            <v>5</v>
          </cell>
          <cell r="C18">
            <v>3.4799999999999998E-2</v>
          </cell>
        </row>
        <row r="19">
          <cell r="B19">
            <v>6</v>
          </cell>
          <cell r="C19">
            <v>3.5360000000000003E-2</v>
          </cell>
        </row>
        <row r="20">
          <cell r="B20">
            <v>7</v>
          </cell>
          <cell r="C20">
            <v>3.5920000000000001E-2</v>
          </cell>
        </row>
        <row r="21">
          <cell r="B21">
            <v>8</v>
          </cell>
          <cell r="C21">
            <v>3.6479999999999999E-2</v>
          </cell>
        </row>
        <row r="22">
          <cell r="B22">
            <v>9</v>
          </cell>
          <cell r="C22">
            <v>3.7040000000000003E-2</v>
          </cell>
        </row>
        <row r="23">
          <cell r="B23">
            <v>10</v>
          </cell>
          <cell r="C23">
            <v>3.7600000000000001E-2</v>
          </cell>
        </row>
        <row r="24">
          <cell r="B24">
            <v>11</v>
          </cell>
          <cell r="C24">
            <v>3.8159999999999999E-2</v>
          </cell>
        </row>
        <row r="25">
          <cell r="B25">
            <v>12</v>
          </cell>
          <cell r="C25">
            <v>3.8719999999999997E-2</v>
          </cell>
        </row>
        <row r="26">
          <cell r="B26">
            <v>13</v>
          </cell>
          <cell r="C26">
            <v>3.9280000000000002E-2</v>
          </cell>
        </row>
        <row r="27">
          <cell r="B27">
            <v>14</v>
          </cell>
          <cell r="C27">
            <v>3.984E-2</v>
          </cell>
        </row>
        <row r="28">
          <cell r="B28">
            <v>15</v>
          </cell>
          <cell r="C28">
            <v>4.0399999999999998E-2</v>
          </cell>
        </row>
        <row r="29">
          <cell r="B29">
            <v>16</v>
          </cell>
          <cell r="C29">
            <v>4.0959999999999996E-2</v>
          </cell>
        </row>
        <row r="30">
          <cell r="B30">
            <v>17</v>
          </cell>
          <cell r="C30">
            <v>4.1520000000000001E-2</v>
          </cell>
        </row>
        <row r="31">
          <cell r="B31">
            <v>18</v>
          </cell>
          <cell r="C31">
            <v>4.2079999999999999E-2</v>
          </cell>
        </row>
        <row r="32">
          <cell r="B32">
            <v>19</v>
          </cell>
          <cell r="C32">
            <v>4.2639999999999997E-2</v>
          </cell>
        </row>
        <row r="33">
          <cell r="B33">
            <v>20</v>
          </cell>
          <cell r="C33">
            <v>4.3200000000000002E-2</v>
          </cell>
        </row>
        <row r="34">
          <cell r="B34">
            <v>21</v>
          </cell>
          <cell r="C34">
            <v>4.376E-2</v>
          </cell>
        </row>
        <row r="35">
          <cell r="B35">
            <v>22</v>
          </cell>
          <cell r="C35">
            <v>4.4319999999999998E-2</v>
          </cell>
        </row>
        <row r="36">
          <cell r="B36">
            <v>23</v>
          </cell>
          <cell r="C36">
            <v>4.4880000000000003E-2</v>
          </cell>
        </row>
        <row r="37">
          <cell r="B37">
            <v>24</v>
          </cell>
          <cell r="C37">
            <v>4.5440000000000001E-2</v>
          </cell>
        </row>
        <row r="38">
          <cell r="B38">
            <v>25</v>
          </cell>
          <cell r="C38">
            <v>4.5999999999999985E-2</v>
          </cell>
        </row>
        <row r="39">
          <cell r="B39">
            <v>26</v>
          </cell>
          <cell r="C39">
            <v>4.0279999999999982E-2</v>
          </cell>
        </row>
        <row r="40">
          <cell r="B40">
            <v>27</v>
          </cell>
          <cell r="C40">
            <v>3.4560000000000007E-2</v>
          </cell>
        </row>
        <row r="41">
          <cell r="B41">
            <v>28</v>
          </cell>
          <cell r="C41">
            <v>2.8840000000000005E-2</v>
          </cell>
        </row>
        <row r="42">
          <cell r="B42">
            <v>29</v>
          </cell>
          <cell r="C42">
            <v>2.3120000000000002E-2</v>
          </cell>
        </row>
        <row r="43">
          <cell r="B43">
            <v>30</v>
          </cell>
          <cell r="C43">
            <v>1.7399999999999999E-2</v>
          </cell>
        </row>
        <row r="44">
          <cell r="B44">
            <v>31</v>
          </cell>
          <cell r="C44">
            <v>1.1679999999999996E-2</v>
          </cell>
        </row>
        <row r="45">
          <cell r="B45">
            <v>32</v>
          </cell>
          <cell r="C45">
            <v>5.9599999999999931E-3</v>
          </cell>
        </row>
        <row r="46">
          <cell r="B46">
            <v>33</v>
          </cell>
          <cell r="C46">
            <v>2.3999999999999022E-4</v>
          </cell>
        </row>
        <row r="47">
          <cell r="B47">
            <v>34</v>
          </cell>
          <cell r="C47">
            <v>-5.4800000000000126E-3</v>
          </cell>
        </row>
        <row r="48">
          <cell r="B48">
            <v>35</v>
          </cell>
          <cell r="C48">
            <v>-1.1200000000000015E-2</v>
          </cell>
        </row>
        <row r="49">
          <cell r="B49">
            <v>36</v>
          </cell>
          <cell r="C49">
            <v>-1.6920000000000018E-2</v>
          </cell>
        </row>
        <row r="50">
          <cell r="B50">
            <v>37</v>
          </cell>
          <cell r="C50">
            <v>-2.2640000000000021E-2</v>
          </cell>
        </row>
        <row r="51">
          <cell r="B51">
            <v>38</v>
          </cell>
          <cell r="C51">
            <v>-2.8359999999999996E-2</v>
          </cell>
        </row>
        <row r="52">
          <cell r="B52">
            <v>39</v>
          </cell>
          <cell r="C52">
            <v>-3.4079999999999999E-2</v>
          </cell>
        </row>
        <row r="53">
          <cell r="B53">
            <v>40</v>
          </cell>
          <cell r="C53">
            <v>-3.9800000000000002E-2</v>
          </cell>
        </row>
        <row r="54">
          <cell r="B54">
            <v>41</v>
          </cell>
          <cell r="C54">
            <v>-4.5520000000000005E-2</v>
          </cell>
        </row>
        <row r="55">
          <cell r="B55">
            <v>42</v>
          </cell>
          <cell r="C55">
            <v>-5.1240000000000008E-2</v>
          </cell>
        </row>
        <row r="56">
          <cell r="B56">
            <v>43</v>
          </cell>
          <cell r="C56">
            <v>-5.6960000000000011E-2</v>
          </cell>
        </row>
        <row r="57">
          <cell r="B57">
            <v>44</v>
          </cell>
          <cell r="C57">
            <v>-6.2680000000000013E-2</v>
          </cell>
        </row>
        <row r="58">
          <cell r="B58">
            <v>45</v>
          </cell>
          <cell r="C58">
            <v>-6.8400000000000016E-2</v>
          </cell>
        </row>
        <row r="59">
          <cell r="B59">
            <v>46</v>
          </cell>
          <cell r="C59">
            <v>-7.4120000000000019E-2</v>
          </cell>
        </row>
        <row r="60">
          <cell r="B60">
            <v>47</v>
          </cell>
          <cell r="C60">
            <v>-7.9840000000000022E-2</v>
          </cell>
        </row>
        <row r="61">
          <cell r="B61">
            <v>48</v>
          </cell>
          <cell r="C61">
            <v>-8.5560000000000025E-2</v>
          </cell>
        </row>
        <row r="62">
          <cell r="B62">
            <v>49</v>
          </cell>
          <cell r="C62">
            <v>-9.1280000000000028E-2</v>
          </cell>
        </row>
        <row r="63">
          <cell r="B63">
            <v>50</v>
          </cell>
          <cell r="C63">
            <v>-9.7000000000000003E-2</v>
          </cell>
        </row>
        <row r="64">
          <cell r="B64">
            <v>51</v>
          </cell>
          <cell r="C64">
            <v>-9.672E-2</v>
          </cell>
        </row>
        <row r="65">
          <cell r="B65">
            <v>52</v>
          </cell>
          <cell r="C65">
            <v>-9.6439999999999998E-2</v>
          </cell>
        </row>
        <row r="66">
          <cell r="B66">
            <v>53</v>
          </cell>
          <cell r="C66">
            <v>-9.6159999999999995E-2</v>
          </cell>
        </row>
        <row r="67">
          <cell r="B67">
            <v>54</v>
          </cell>
          <cell r="C67">
            <v>-9.5880000000000007E-2</v>
          </cell>
        </row>
        <row r="68">
          <cell r="B68">
            <v>55</v>
          </cell>
          <cell r="C68">
            <v>-9.5600000000000004E-2</v>
          </cell>
        </row>
        <row r="69">
          <cell r="B69">
            <v>56</v>
          </cell>
          <cell r="C69">
            <v>-9.5320000000000002E-2</v>
          </cell>
        </row>
        <row r="70">
          <cell r="B70">
            <v>57</v>
          </cell>
          <cell r="C70">
            <v>-9.5039999999999999E-2</v>
          </cell>
        </row>
        <row r="71">
          <cell r="B71">
            <v>58</v>
          </cell>
          <cell r="C71">
            <v>-9.4759999999999997E-2</v>
          </cell>
        </row>
        <row r="72">
          <cell r="B72">
            <v>59</v>
          </cell>
          <cell r="C72">
            <v>-9.4480000000000008E-2</v>
          </cell>
        </row>
        <row r="73">
          <cell r="B73">
            <v>60</v>
          </cell>
          <cell r="C73">
            <v>-9.4200000000000006E-2</v>
          </cell>
        </row>
        <row r="74">
          <cell r="B74">
            <v>61</v>
          </cell>
          <cell r="C74">
            <v>-9.3920000000000003E-2</v>
          </cell>
        </row>
        <row r="75">
          <cell r="B75">
            <v>62</v>
          </cell>
          <cell r="C75">
            <v>-9.3640000000000001E-2</v>
          </cell>
        </row>
        <row r="76">
          <cell r="B76">
            <v>63</v>
          </cell>
          <cell r="C76">
            <v>-9.3359999999999999E-2</v>
          </cell>
        </row>
        <row r="77">
          <cell r="B77">
            <v>64</v>
          </cell>
          <cell r="C77">
            <v>-9.3079999999999996E-2</v>
          </cell>
        </row>
        <row r="78">
          <cell r="B78">
            <v>65</v>
          </cell>
          <cell r="C78">
            <v>-9.2799999999999994E-2</v>
          </cell>
        </row>
        <row r="79">
          <cell r="B79">
            <v>66</v>
          </cell>
          <cell r="C79">
            <v>-9.2519999999999991E-2</v>
          </cell>
        </row>
        <row r="80">
          <cell r="B80">
            <v>67</v>
          </cell>
          <cell r="C80">
            <v>-9.2240000000000003E-2</v>
          </cell>
        </row>
        <row r="81">
          <cell r="B81">
            <v>68</v>
          </cell>
          <cell r="C81">
            <v>-9.196E-2</v>
          </cell>
        </row>
        <row r="82">
          <cell r="B82">
            <v>69</v>
          </cell>
          <cell r="C82">
            <v>-9.1679999999999998E-2</v>
          </cell>
        </row>
        <row r="83">
          <cell r="B83">
            <v>70</v>
          </cell>
          <cell r="C83">
            <v>-9.1399999999999995E-2</v>
          </cell>
        </row>
        <row r="84">
          <cell r="B84">
            <v>71</v>
          </cell>
          <cell r="C84">
            <v>-9.1119999999999993E-2</v>
          </cell>
        </row>
        <row r="85">
          <cell r="B85">
            <v>72</v>
          </cell>
          <cell r="C85">
            <v>-9.0840000000000004E-2</v>
          </cell>
        </row>
        <row r="86">
          <cell r="B86">
            <v>73</v>
          </cell>
          <cell r="C86">
            <v>-9.0560000000000002E-2</v>
          </cell>
        </row>
        <row r="87">
          <cell r="B87">
            <v>74</v>
          </cell>
          <cell r="C87">
            <v>-9.0279999999999999E-2</v>
          </cell>
        </row>
        <row r="88">
          <cell r="B88">
            <v>75</v>
          </cell>
          <cell r="C88">
            <v>-0.09</v>
          </cell>
        </row>
        <row r="89">
          <cell r="B89">
            <v>76</v>
          </cell>
          <cell r="C89">
            <v>-8.8400000000000006E-2</v>
          </cell>
        </row>
        <row r="90">
          <cell r="B90">
            <v>77</v>
          </cell>
          <cell r="C90">
            <v>-8.6800000000000002E-2</v>
          </cell>
        </row>
        <row r="91">
          <cell r="B91">
            <v>78</v>
          </cell>
          <cell r="C91">
            <v>-8.5199999999999998E-2</v>
          </cell>
        </row>
        <row r="92">
          <cell r="B92">
            <v>79</v>
          </cell>
          <cell r="C92">
            <v>-8.3600000000000008E-2</v>
          </cell>
        </row>
        <row r="93">
          <cell r="B93">
            <v>80</v>
          </cell>
          <cell r="C93">
            <v>-8.199999999999999E-2</v>
          </cell>
        </row>
        <row r="94">
          <cell r="B94">
            <v>81</v>
          </cell>
          <cell r="C94">
            <v>-8.0399999999999999E-2</v>
          </cell>
        </row>
        <row r="95">
          <cell r="B95">
            <v>82</v>
          </cell>
          <cell r="C95">
            <v>-7.8800000000000009E-2</v>
          </cell>
        </row>
        <row r="96">
          <cell r="B96">
            <v>83</v>
          </cell>
          <cell r="C96">
            <v>-7.7199999999999991E-2</v>
          </cell>
        </row>
        <row r="97">
          <cell r="B97">
            <v>84</v>
          </cell>
          <cell r="C97">
            <v>-7.5600000000000001E-2</v>
          </cell>
        </row>
        <row r="98">
          <cell r="B98">
            <v>85</v>
          </cell>
          <cell r="C98">
            <v>-7.400000000000001E-2</v>
          </cell>
        </row>
        <row r="99">
          <cell r="B99">
            <v>86</v>
          </cell>
          <cell r="C99">
            <v>-7.2399999999999992E-2</v>
          </cell>
        </row>
        <row r="100">
          <cell r="B100">
            <v>87</v>
          </cell>
          <cell r="C100">
            <v>-7.0800000000000002E-2</v>
          </cell>
        </row>
        <row r="101">
          <cell r="B101">
            <v>88</v>
          </cell>
          <cell r="C101">
            <v>-6.9200000000000012E-2</v>
          </cell>
        </row>
        <row r="102">
          <cell r="B102">
            <v>89</v>
          </cell>
          <cell r="C102">
            <v>-6.7599999999999993E-2</v>
          </cell>
        </row>
        <row r="103">
          <cell r="B103">
            <v>90</v>
          </cell>
          <cell r="C103">
            <v>-6.6000000000000003E-2</v>
          </cell>
        </row>
        <row r="104">
          <cell r="B104">
            <v>91</v>
          </cell>
          <cell r="C104">
            <v>-6.4400000000000013E-2</v>
          </cell>
        </row>
        <row r="105">
          <cell r="B105">
            <v>92</v>
          </cell>
          <cell r="C105">
            <v>-6.2799999999999995E-2</v>
          </cell>
        </row>
        <row r="106">
          <cell r="B106">
            <v>93</v>
          </cell>
          <cell r="C106">
            <v>-6.1200000000000004E-2</v>
          </cell>
        </row>
        <row r="107">
          <cell r="B107">
            <v>94</v>
          </cell>
          <cell r="C107">
            <v>-5.9600000000000014E-2</v>
          </cell>
        </row>
        <row r="108">
          <cell r="B108">
            <v>95</v>
          </cell>
          <cell r="C108">
            <v>-5.7999999999999996E-2</v>
          </cell>
        </row>
        <row r="109">
          <cell r="B109">
            <v>96</v>
          </cell>
          <cell r="C109">
            <v>-5.6400000000000006E-2</v>
          </cell>
        </row>
        <row r="110">
          <cell r="B110">
            <v>97</v>
          </cell>
          <cell r="C110">
            <v>-5.4800000000000015E-2</v>
          </cell>
        </row>
        <row r="111">
          <cell r="B111">
            <v>98</v>
          </cell>
          <cell r="C111">
            <v>-5.3199999999999997E-2</v>
          </cell>
        </row>
        <row r="112">
          <cell r="B112">
            <v>99</v>
          </cell>
          <cell r="C112">
            <v>-5.1600000000000007E-2</v>
          </cell>
        </row>
        <row r="113">
          <cell r="B113">
            <v>100</v>
          </cell>
          <cell r="C113">
            <v>-0.05</v>
          </cell>
        </row>
      </sheetData>
      <sheetData sheetId="7">
        <row r="1">
          <cell r="B1" t="str">
            <v>Standard Thermometer with TC probe No. MP950</v>
          </cell>
        </row>
        <row r="2">
          <cell r="B2" t="str">
            <v>Cert. No.</v>
          </cell>
          <cell r="C2" t="str">
            <v>TE13-0086</v>
          </cell>
        </row>
        <row r="4">
          <cell r="B4" t="str">
            <v xml:space="preserve">CAL Point(°C) </v>
          </cell>
          <cell r="C4" t="str">
            <v>Correction(°C)</v>
          </cell>
        </row>
        <row r="5">
          <cell r="B5">
            <v>0</v>
          </cell>
          <cell r="C5">
            <v>0</v>
          </cell>
        </row>
        <row r="6">
          <cell r="B6">
            <v>25</v>
          </cell>
          <cell r="C6">
            <v>-2.8000000000000001E-2</v>
          </cell>
        </row>
        <row r="7">
          <cell r="B7">
            <v>50</v>
          </cell>
          <cell r="C7">
            <v>-0.19600000000000001</v>
          </cell>
        </row>
        <row r="8">
          <cell r="B8">
            <v>75</v>
          </cell>
          <cell r="C8">
            <v>-0.111</v>
          </cell>
        </row>
        <row r="9">
          <cell r="B9">
            <v>100</v>
          </cell>
          <cell r="C9">
            <v>-6.3E-2</v>
          </cell>
        </row>
        <row r="10">
          <cell r="B10">
            <v>101</v>
          </cell>
          <cell r="C10">
            <v>-6.3E-2</v>
          </cell>
        </row>
        <row r="12">
          <cell r="B12" t="str">
            <v xml:space="preserve">OtherCAL Point(°C) </v>
          </cell>
          <cell r="C12" t="str">
            <v>Interpolated Value (°C)</v>
          </cell>
        </row>
        <row r="13">
          <cell r="B13">
            <v>0</v>
          </cell>
          <cell r="C13">
            <v>1.7347234759768071E-18</v>
          </cell>
        </row>
        <row r="14">
          <cell r="B14">
            <v>1</v>
          </cell>
          <cell r="C14">
            <v>-1.1199999999999984E-3</v>
          </cell>
        </row>
        <row r="15">
          <cell r="B15">
            <v>2</v>
          </cell>
          <cell r="C15">
            <v>-2.2399999999999985E-3</v>
          </cell>
        </row>
        <row r="16">
          <cell r="B16">
            <v>3</v>
          </cell>
          <cell r="C16">
            <v>-3.3599999999999984E-3</v>
          </cell>
        </row>
        <row r="17">
          <cell r="B17">
            <v>4</v>
          </cell>
          <cell r="C17">
            <v>-4.4799999999999987E-3</v>
          </cell>
        </row>
        <row r="18">
          <cell r="B18">
            <v>5</v>
          </cell>
          <cell r="C18">
            <v>-5.5999999999999991E-3</v>
          </cell>
        </row>
        <row r="19">
          <cell r="B19">
            <v>6</v>
          </cell>
          <cell r="C19">
            <v>-6.7199999999999985E-3</v>
          </cell>
        </row>
        <row r="20">
          <cell r="B20">
            <v>7</v>
          </cell>
          <cell r="C20">
            <v>-7.8399999999999997E-3</v>
          </cell>
        </row>
        <row r="21">
          <cell r="B21">
            <v>8</v>
          </cell>
          <cell r="C21">
            <v>-8.9599999999999992E-3</v>
          </cell>
        </row>
        <row r="22">
          <cell r="B22">
            <v>9</v>
          </cell>
          <cell r="C22">
            <v>-1.0079999999999999E-2</v>
          </cell>
        </row>
        <row r="23">
          <cell r="B23">
            <v>10</v>
          </cell>
          <cell r="C23">
            <v>-1.12E-2</v>
          </cell>
        </row>
        <row r="24">
          <cell r="B24">
            <v>11</v>
          </cell>
          <cell r="C24">
            <v>-1.2319999999999999E-2</v>
          </cell>
        </row>
        <row r="25">
          <cell r="B25">
            <v>12</v>
          </cell>
          <cell r="C25">
            <v>-1.3439999999999999E-2</v>
          </cell>
        </row>
        <row r="26">
          <cell r="B26">
            <v>13</v>
          </cell>
          <cell r="C26">
            <v>-1.456E-2</v>
          </cell>
        </row>
        <row r="27">
          <cell r="B27">
            <v>14</v>
          </cell>
          <cell r="C27">
            <v>-1.5679999999999999E-2</v>
          </cell>
        </row>
        <row r="28">
          <cell r="B28">
            <v>15</v>
          </cell>
          <cell r="C28">
            <v>-1.6800000000000002E-2</v>
          </cell>
        </row>
        <row r="29">
          <cell r="B29">
            <v>16</v>
          </cell>
          <cell r="C29">
            <v>-1.7919999999999998E-2</v>
          </cell>
        </row>
        <row r="30">
          <cell r="B30">
            <v>17</v>
          </cell>
          <cell r="C30">
            <v>-1.9040000000000001E-2</v>
          </cell>
        </row>
        <row r="31">
          <cell r="B31">
            <v>18</v>
          </cell>
          <cell r="C31">
            <v>-2.0159999999999997E-2</v>
          </cell>
        </row>
        <row r="32">
          <cell r="B32">
            <v>19</v>
          </cell>
          <cell r="C32">
            <v>-2.128E-2</v>
          </cell>
        </row>
        <row r="33">
          <cell r="B33">
            <v>20</v>
          </cell>
          <cell r="C33">
            <v>-2.2400000000000003E-2</v>
          </cell>
        </row>
        <row r="34">
          <cell r="B34">
            <v>21</v>
          </cell>
          <cell r="C34">
            <v>-2.3519999999999999E-2</v>
          </cell>
        </row>
        <row r="35">
          <cell r="B35">
            <v>22</v>
          </cell>
          <cell r="C35">
            <v>-2.4640000000000002E-2</v>
          </cell>
        </row>
        <row r="36">
          <cell r="B36">
            <v>23</v>
          </cell>
          <cell r="C36">
            <v>-2.5759999999999998E-2</v>
          </cell>
        </row>
        <row r="37">
          <cell r="B37">
            <v>24</v>
          </cell>
          <cell r="C37">
            <v>-2.6880000000000001E-2</v>
          </cell>
        </row>
        <row r="38">
          <cell r="B38">
            <v>25</v>
          </cell>
          <cell r="C38">
            <v>-2.7999999999999997E-2</v>
          </cell>
        </row>
        <row r="39">
          <cell r="B39">
            <v>26</v>
          </cell>
          <cell r="C39">
            <v>-3.4720000000000001E-2</v>
          </cell>
        </row>
        <row r="40">
          <cell r="B40">
            <v>27</v>
          </cell>
          <cell r="C40">
            <v>-4.1440000000000005E-2</v>
          </cell>
        </row>
        <row r="41">
          <cell r="B41">
            <v>28</v>
          </cell>
          <cell r="C41">
            <v>-4.8159999999999981E-2</v>
          </cell>
        </row>
        <row r="42">
          <cell r="B42">
            <v>29</v>
          </cell>
          <cell r="C42">
            <v>-5.4879999999999984E-2</v>
          </cell>
        </row>
        <row r="43">
          <cell r="B43">
            <v>30</v>
          </cell>
          <cell r="C43">
            <v>-6.1599999999999988E-2</v>
          </cell>
        </row>
        <row r="44">
          <cell r="B44">
            <v>31</v>
          </cell>
          <cell r="C44">
            <v>-6.8319999999999992E-2</v>
          </cell>
        </row>
        <row r="45">
          <cell r="B45">
            <v>32</v>
          </cell>
          <cell r="C45">
            <v>-7.5039999999999996E-2</v>
          </cell>
        </row>
        <row r="46">
          <cell r="B46">
            <v>33</v>
          </cell>
          <cell r="C46">
            <v>-8.1759999999999999E-2</v>
          </cell>
        </row>
        <row r="47">
          <cell r="B47">
            <v>34</v>
          </cell>
          <cell r="C47">
            <v>-8.8480000000000003E-2</v>
          </cell>
        </row>
        <row r="48">
          <cell r="B48">
            <v>35</v>
          </cell>
          <cell r="C48">
            <v>-9.5200000000000007E-2</v>
          </cell>
        </row>
        <row r="49">
          <cell r="B49">
            <v>36</v>
          </cell>
          <cell r="C49">
            <v>-0.10192000000000001</v>
          </cell>
        </row>
        <row r="50">
          <cell r="B50">
            <v>37</v>
          </cell>
          <cell r="C50">
            <v>-0.10863999999999999</v>
          </cell>
        </row>
        <row r="51">
          <cell r="B51">
            <v>38</v>
          </cell>
          <cell r="C51">
            <v>-0.11536000000000002</v>
          </cell>
        </row>
        <row r="52">
          <cell r="B52">
            <v>39</v>
          </cell>
          <cell r="C52">
            <v>-0.12208000000000002</v>
          </cell>
        </row>
        <row r="53">
          <cell r="B53">
            <v>40</v>
          </cell>
          <cell r="C53">
            <v>-0.12880000000000003</v>
          </cell>
        </row>
        <row r="54">
          <cell r="B54">
            <v>41</v>
          </cell>
          <cell r="C54">
            <v>-0.13551999999999997</v>
          </cell>
        </row>
        <row r="55">
          <cell r="B55">
            <v>42</v>
          </cell>
          <cell r="C55">
            <v>-0.14223999999999998</v>
          </cell>
        </row>
        <row r="56">
          <cell r="B56">
            <v>43</v>
          </cell>
          <cell r="C56">
            <v>-0.14895999999999998</v>
          </cell>
        </row>
        <row r="57">
          <cell r="B57">
            <v>44</v>
          </cell>
          <cell r="C57">
            <v>-0.15567999999999999</v>
          </cell>
        </row>
        <row r="58">
          <cell r="B58">
            <v>45</v>
          </cell>
          <cell r="C58">
            <v>-0.16239999999999999</v>
          </cell>
        </row>
        <row r="59">
          <cell r="B59">
            <v>46</v>
          </cell>
          <cell r="C59">
            <v>-0.16911999999999999</v>
          </cell>
        </row>
        <row r="60">
          <cell r="B60">
            <v>47</v>
          </cell>
          <cell r="C60">
            <v>-0.17584</v>
          </cell>
        </row>
        <row r="61">
          <cell r="B61">
            <v>48</v>
          </cell>
          <cell r="C61">
            <v>-0.18256</v>
          </cell>
        </row>
        <row r="62">
          <cell r="B62">
            <v>49</v>
          </cell>
          <cell r="C62">
            <v>-0.18928</v>
          </cell>
        </row>
        <row r="63">
          <cell r="B63">
            <v>50</v>
          </cell>
          <cell r="C63">
            <v>-0.19600000000000001</v>
          </cell>
        </row>
        <row r="64">
          <cell r="B64">
            <v>51</v>
          </cell>
          <cell r="C64">
            <v>-0.19259999999999999</v>
          </cell>
        </row>
        <row r="65">
          <cell r="B65">
            <v>52</v>
          </cell>
          <cell r="C65">
            <v>-0.18920000000000001</v>
          </cell>
        </row>
        <row r="66">
          <cell r="B66">
            <v>53</v>
          </cell>
          <cell r="C66">
            <v>-0.18579999999999999</v>
          </cell>
        </row>
        <row r="67">
          <cell r="B67">
            <v>54</v>
          </cell>
          <cell r="C67">
            <v>-0.18240000000000001</v>
          </cell>
        </row>
        <row r="68">
          <cell r="B68">
            <v>55</v>
          </cell>
          <cell r="C68">
            <v>-0.17899999999999999</v>
          </cell>
        </row>
        <row r="69">
          <cell r="B69">
            <v>56</v>
          </cell>
          <cell r="C69">
            <v>-0.17560000000000001</v>
          </cell>
        </row>
        <row r="70">
          <cell r="B70">
            <v>57</v>
          </cell>
          <cell r="C70">
            <v>-0.17219999999999999</v>
          </cell>
        </row>
        <row r="71">
          <cell r="B71">
            <v>58</v>
          </cell>
          <cell r="C71">
            <v>-0.16880000000000001</v>
          </cell>
        </row>
        <row r="72">
          <cell r="B72">
            <v>59</v>
          </cell>
          <cell r="C72">
            <v>-0.16539999999999999</v>
          </cell>
        </row>
        <row r="73">
          <cell r="B73">
            <v>60</v>
          </cell>
          <cell r="C73">
            <v>-0.16200000000000001</v>
          </cell>
        </row>
        <row r="74">
          <cell r="B74">
            <v>61</v>
          </cell>
          <cell r="C74">
            <v>-0.15859999999999999</v>
          </cell>
        </row>
        <row r="75">
          <cell r="B75">
            <v>62</v>
          </cell>
          <cell r="C75">
            <v>-0.1552</v>
          </cell>
        </row>
        <row r="76">
          <cell r="B76">
            <v>63</v>
          </cell>
          <cell r="C76">
            <v>-0.15179999999999999</v>
          </cell>
        </row>
        <row r="77">
          <cell r="B77">
            <v>64</v>
          </cell>
          <cell r="C77">
            <v>-0.1484</v>
          </cell>
        </row>
        <row r="78">
          <cell r="B78">
            <v>65</v>
          </cell>
          <cell r="C78">
            <v>-0.14500000000000002</v>
          </cell>
        </row>
        <row r="79">
          <cell r="B79">
            <v>66</v>
          </cell>
          <cell r="C79">
            <v>-0.1416</v>
          </cell>
        </row>
        <row r="80">
          <cell r="B80">
            <v>67</v>
          </cell>
          <cell r="C80">
            <v>-0.13820000000000002</v>
          </cell>
        </row>
        <row r="81">
          <cell r="B81">
            <v>68</v>
          </cell>
          <cell r="C81">
            <v>-0.1348</v>
          </cell>
        </row>
        <row r="82">
          <cell r="B82">
            <v>69</v>
          </cell>
          <cell r="C82">
            <v>-0.13140000000000002</v>
          </cell>
        </row>
        <row r="83">
          <cell r="B83">
            <v>70</v>
          </cell>
          <cell r="C83">
            <v>-0.128</v>
          </cell>
        </row>
        <row r="84">
          <cell r="B84">
            <v>71</v>
          </cell>
          <cell r="C84">
            <v>-0.12460000000000002</v>
          </cell>
        </row>
        <row r="85">
          <cell r="B85">
            <v>72</v>
          </cell>
          <cell r="C85">
            <v>-0.1212</v>
          </cell>
        </row>
        <row r="86">
          <cell r="B86">
            <v>73</v>
          </cell>
          <cell r="C86">
            <v>-0.11780000000000002</v>
          </cell>
        </row>
        <row r="87">
          <cell r="B87">
            <v>74</v>
          </cell>
          <cell r="C87">
            <v>-0.1144</v>
          </cell>
        </row>
        <row r="88">
          <cell r="B88">
            <v>75</v>
          </cell>
          <cell r="C88">
            <v>-0.11099999999999999</v>
          </cell>
        </row>
        <row r="89">
          <cell r="B89">
            <v>76</v>
          </cell>
          <cell r="C89">
            <v>-0.10907999999999998</v>
          </cell>
        </row>
        <row r="90">
          <cell r="B90">
            <v>77</v>
          </cell>
          <cell r="C90">
            <v>-0.10715999999999998</v>
          </cell>
        </row>
        <row r="91">
          <cell r="B91">
            <v>78</v>
          </cell>
          <cell r="C91">
            <v>-0.10523999999999997</v>
          </cell>
        </row>
        <row r="92">
          <cell r="B92">
            <v>79</v>
          </cell>
          <cell r="C92">
            <v>-0.10332</v>
          </cell>
        </row>
        <row r="93">
          <cell r="B93">
            <v>80</v>
          </cell>
          <cell r="C93">
            <v>-0.10139999999999999</v>
          </cell>
        </row>
        <row r="94">
          <cell r="B94">
            <v>81</v>
          </cell>
          <cell r="C94">
            <v>-9.9479999999999985E-2</v>
          </cell>
        </row>
        <row r="95">
          <cell r="B95">
            <v>82</v>
          </cell>
          <cell r="C95">
            <v>-9.755999999999998E-2</v>
          </cell>
        </row>
        <row r="96">
          <cell r="B96">
            <v>83</v>
          </cell>
          <cell r="C96">
            <v>-9.5639999999999975E-2</v>
          </cell>
        </row>
        <row r="97">
          <cell r="B97">
            <v>84</v>
          </cell>
          <cell r="C97">
            <v>-9.371999999999997E-2</v>
          </cell>
        </row>
        <row r="98">
          <cell r="B98">
            <v>85</v>
          </cell>
          <cell r="C98">
            <v>-9.1799999999999993E-2</v>
          </cell>
        </row>
        <row r="99">
          <cell r="B99">
            <v>86</v>
          </cell>
          <cell r="C99">
            <v>-8.9879999999999988E-2</v>
          </cell>
        </row>
        <row r="100">
          <cell r="B100">
            <v>87</v>
          </cell>
          <cell r="C100">
            <v>-8.7959999999999983E-2</v>
          </cell>
        </row>
        <row r="101">
          <cell r="B101">
            <v>88</v>
          </cell>
          <cell r="C101">
            <v>-8.6039999999999978E-2</v>
          </cell>
        </row>
        <row r="102">
          <cell r="B102">
            <v>89</v>
          </cell>
          <cell r="C102">
            <v>-8.4119999999999973E-2</v>
          </cell>
        </row>
        <row r="103">
          <cell r="B103">
            <v>90</v>
          </cell>
          <cell r="C103">
            <v>-8.2199999999999968E-2</v>
          </cell>
        </row>
        <row r="104">
          <cell r="B104">
            <v>91</v>
          </cell>
          <cell r="C104">
            <v>-8.027999999999999E-2</v>
          </cell>
        </row>
        <row r="105">
          <cell r="B105">
            <v>92</v>
          </cell>
          <cell r="C105">
            <v>-7.8359999999999985E-2</v>
          </cell>
        </row>
        <row r="106">
          <cell r="B106">
            <v>93</v>
          </cell>
          <cell r="C106">
            <v>-7.643999999999998E-2</v>
          </cell>
        </row>
        <row r="107">
          <cell r="B107">
            <v>94</v>
          </cell>
          <cell r="C107">
            <v>-7.4519999999999975E-2</v>
          </cell>
        </row>
        <row r="108">
          <cell r="B108">
            <v>95</v>
          </cell>
          <cell r="C108">
            <v>-7.259999999999997E-2</v>
          </cell>
        </row>
        <row r="109">
          <cell r="B109">
            <v>96</v>
          </cell>
          <cell r="C109">
            <v>-7.0679999999999965E-2</v>
          </cell>
        </row>
        <row r="110">
          <cell r="B110">
            <v>97</v>
          </cell>
          <cell r="C110">
            <v>-6.8759999999999988E-2</v>
          </cell>
        </row>
        <row r="111">
          <cell r="B111">
            <v>98</v>
          </cell>
          <cell r="C111">
            <v>-6.6839999999999983E-2</v>
          </cell>
        </row>
        <row r="112">
          <cell r="B112">
            <v>99</v>
          </cell>
          <cell r="C112">
            <v>-6.4919999999999978E-2</v>
          </cell>
        </row>
        <row r="113">
          <cell r="B113">
            <v>100</v>
          </cell>
          <cell r="C113">
            <v>-6.3E-2</v>
          </cell>
        </row>
      </sheetData>
      <sheetData sheetId="8">
        <row r="1">
          <cell r="B1" t="str">
            <v>Standard Thermometer with TC probe No. MP951</v>
          </cell>
        </row>
        <row r="2">
          <cell r="B2" t="str">
            <v>Cert. No.</v>
          </cell>
          <cell r="C2" t="str">
            <v>TE13-0086</v>
          </cell>
        </row>
        <row r="4">
          <cell r="B4" t="str">
            <v xml:space="preserve">CAL Point(°C) </v>
          </cell>
          <cell r="C4" t="str">
            <v>Correction(°C)</v>
          </cell>
        </row>
        <row r="5">
          <cell r="B5">
            <v>0</v>
          </cell>
          <cell r="C5">
            <v>2.8000000000000001E-2</v>
          </cell>
        </row>
        <row r="6">
          <cell r="B6">
            <v>25</v>
          </cell>
          <cell r="C6">
            <v>-1.4E-2</v>
          </cell>
        </row>
        <row r="7">
          <cell r="B7">
            <v>50</v>
          </cell>
          <cell r="C7">
            <v>-0.21199999999999999</v>
          </cell>
        </row>
        <row r="8">
          <cell r="B8">
            <v>75</v>
          </cell>
          <cell r="C8">
            <v>-0.17</v>
          </cell>
        </row>
        <row r="9">
          <cell r="B9">
            <v>100</v>
          </cell>
          <cell r="C9">
            <v>-0.122</v>
          </cell>
        </row>
        <row r="10">
          <cell r="B10">
            <v>101</v>
          </cell>
          <cell r="C10">
            <v>-0.122</v>
          </cell>
        </row>
        <row r="12">
          <cell r="B12" t="str">
            <v xml:space="preserve">OtherCAL Point(°C) </v>
          </cell>
          <cell r="C12" t="str">
            <v>Interpolated Value (°C)</v>
          </cell>
        </row>
        <row r="13">
          <cell r="B13">
            <v>0</v>
          </cell>
          <cell r="C13">
            <v>2.8000000000000001E-2</v>
          </cell>
        </row>
        <row r="14">
          <cell r="B14">
            <v>1</v>
          </cell>
          <cell r="C14">
            <v>2.632E-2</v>
          </cell>
        </row>
        <row r="15">
          <cell r="B15">
            <v>2</v>
          </cell>
          <cell r="C15">
            <v>2.4640000000000002E-2</v>
          </cell>
        </row>
        <row r="16">
          <cell r="B16">
            <v>3</v>
          </cell>
          <cell r="C16">
            <v>2.2960000000000001E-2</v>
          </cell>
        </row>
        <row r="17">
          <cell r="B17">
            <v>4</v>
          </cell>
          <cell r="C17">
            <v>2.128E-2</v>
          </cell>
        </row>
        <row r="18">
          <cell r="B18">
            <v>5</v>
          </cell>
          <cell r="C18">
            <v>1.9599999999999999E-2</v>
          </cell>
        </row>
        <row r="19">
          <cell r="B19">
            <v>6</v>
          </cell>
          <cell r="C19">
            <v>1.7919999999999998E-2</v>
          </cell>
        </row>
        <row r="20">
          <cell r="B20">
            <v>7</v>
          </cell>
          <cell r="C20">
            <v>1.6240000000000001E-2</v>
          </cell>
        </row>
        <row r="21">
          <cell r="B21">
            <v>8</v>
          </cell>
          <cell r="C21">
            <v>1.456E-2</v>
          </cell>
        </row>
        <row r="22">
          <cell r="B22">
            <v>9</v>
          </cell>
          <cell r="C22">
            <v>1.2879999999999999E-2</v>
          </cell>
        </row>
        <row r="23">
          <cell r="B23">
            <v>10</v>
          </cell>
          <cell r="C23">
            <v>1.1199999999999998E-2</v>
          </cell>
        </row>
        <row r="24">
          <cell r="B24">
            <v>11</v>
          </cell>
          <cell r="C24">
            <v>9.5200000000000007E-3</v>
          </cell>
        </row>
        <row r="25">
          <cell r="B25">
            <v>12</v>
          </cell>
          <cell r="C25">
            <v>7.8399999999999997E-3</v>
          </cell>
        </row>
        <row r="26">
          <cell r="B26">
            <v>13</v>
          </cell>
          <cell r="C26">
            <v>6.1599999999999988E-3</v>
          </cell>
        </row>
        <row r="27">
          <cell r="B27">
            <v>14</v>
          </cell>
          <cell r="C27">
            <v>4.4800000000000013E-3</v>
          </cell>
        </row>
        <row r="28">
          <cell r="B28">
            <v>15</v>
          </cell>
          <cell r="C28">
            <v>2.8000000000000004E-3</v>
          </cell>
        </row>
        <row r="29">
          <cell r="B29">
            <v>16</v>
          </cell>
          <cell r="C29">
            <v>1.1199999999999995E-3</v>
          </cell>
        </row>
        <row r="30">
          <cell r="B30">
            <v>17</v>
          </cell>
          <cell r="C30">
            <v>-5.6000000000000147E-4</v>
          </cell>
        </row>
        <row r="31">
          <cell r="B31">
            <v>18</v>
          </cell>
          <cell r="C31">
            <v>-2.2400000000000024E-3</v>
          </cell>
        </row>
        <row r="32">
          <cell r="B32">
            <v>19</v>
          </cell>
          <cell r="C32">
            <v>-3.9200000000000033E-3</v>
          </cell>
        </row>
        <row r="33">
          <cell r="B33">
            <v>20</v>
          </cell>
          <cell r="C33">
            <v>-5.6000000000000043E-3</v>
          </cell>
        </row>
        <row r="34">
          <cell r="B34">
            <v>21</v>
          </cell>
          <cell r="C34">
            <v>-7.2799999999999983E-3</v>
          </cell>
        </row>
        <row r="35">
          <cell r="B35">
            <v>22</v>
          </cell>
          <cell r="C35">
            <v>-8.9599999999999992E-3</v>
          </cell>
        </row>
        <row r="36">
          <cell r="B36">
            <v>23</v>
          </cell>
          <cell r="C36">
            <v>-1.064E-2</v>
          </cell>
        </row>
        <row r="37">
          <cell r="B37">
            <v>24</v>
          </cell>
          <cell r="C37">
            <v>-1.2320000000000001E-2</v>
          </cell>
        </row>
        <row r="38">
          <cell r="B38">
            <v>25</v>
          </cell>
          <cell r="C38">
            <v>-1.4000000000000012E-2</v>
          </cell>
        </row>
        <row r="39">
          <cell r="B39">
            <v>26</v>
          </cell>
          <cell r="C39">
            <v>-2.1920000000000023E-2</v>
          </cell>
        </row>
        <row r="40">
          <cell r="B40">
            <v>27</v>
          </cell>
          <cell r="C40">
            <v>-2.9840000000000005E-2</v>
          </cell>
        </row>
        <row r="41">
          <cell r="B41">
            <v>28</v>
          </cell>
          <cell r="C41">
            <v>-3.7760000000000016E-2</v>
          </cell>
        </row>
        <row r="42">
          <cell r="B42">
            <v>29</v>
          </cell>
          <cell r="C42">
            <v>-4.5679999999999998E-2</v>
          </cell>
        </row>
        <row r="43">
          <cell r="B43">
            <v>30</v>
          </cell>
          <cell r="C43">
            <v>-5.3600000000000009E-2</v>
          </cell>
        </row>
        <row r="44">
          <cell r="B44">
            <v>31</v>
          </cell>
          <cell r="C44">
            <v>-6.1519999999999991E-2</v>
          </cell>
        </row>
        <row r="45">
          <cell r="B45">
            <v>32</v>
          </cell>
          <cell r="C45">
            <v>-6.9440000000000002E-2</v>
          </cell>
        </row>
        <row r="46">
          <cell r="B46">
            <v>33</v>
          </cell>
          <cell r="C46">
            <v>-7.7359999999999984E-2</v>
          </cell>
        </row>
        <row r="47">
          <cell r="B47">
            <v>34</v>
          </cell>
          <cell r="C47">
            <v>-8.5280000000000022E-2</v>
          </cell>
        </row>
        <row r="48">
          <cell r="B48">
            <v>35</v>
          </cell>
          <cell r="C48">
            <v>-9.3200000000000005E-2</v>
          </cell>
        </row>
        <row r="49">
          <cell r="B49">
            <v>36</v>
          </cell>
          <cell r="C49">
            <v>-0.10111999999999999</v>
          </cell>
        </row>
        <row r="50">
          <cell r="B50">
            <v>37</v>
          </cell>
          <cell r="C50">
            <v>-0.10903999999999997</v>
          </cell>
        </row>
        <row r="51">
          <cell r="B51">
            <v>38</v>
          </cell>
          <cell r="C51">
            <v>-0.11696000000000001</v>
          </cell>
        </row>
        <row r="52">
          <cell r="B52">
            <v>39</v>
          </cell>
          <cell r="C52">
            <v>-0.12487999999999999</v>
          </cell>
        </row>
        <row r="53">
          <cell r="B53">
            <v>40</v>
          </cell>
          <cell r="C53">
            <v>-0.13279999999999997</v>
          </cell>
        </row>
        <row r="54">
          <cell r="B54">
            <v>41</v>
          </cell>
          <cell r="C54">
            <v>-0.14072000000000001</v>
          </cell>
        </row>
        <row r="55">
          <cell r="B55">
            <v>42</v>
          </cell>
          <cell r="C55">
            <v>-0.14863999999999999</v>
          </cell>
        </row>
        <row r="56">
          <cell r="B56">
            <v>43</v>
          </cell>
          <cell r="C56">
            <v>-0.15655999999999998</v>
          </cell>
        </row>
        <row r="57">
          <cell r="B57">
            <v>44</v>
          </cell>
          <cell r="C57">
            <v>-0.16447999999999996</v>
          </cell>
        </row>
        <row r="58">
          <cell r="B58">
            <v>45</v>
          </cell>
          <cell r="C58">
            <v>-0.1724</v>
          </cell>
        </row>
        <row r="59">
          <cell r="B59">
            <v>46</v>
          </cell>
          <cell r="C59">
            <v>-0.18031999999999998</v>
          </cell>
        </row>
        <row r="60">
          <cell r="B60">
            <v>47</v>
          </cell>
          <cell r="C60">
            <v>-0.18823999999999996</v>
          </cell>
        </row>
        <row r="61">
          <cell r="B61">
            <v>48</v>
          </cell>
          <cell r="C61">
            <v>-0.19616</v>
          </cell>
        </row>
        <row r="62">
          <cell r="B62">
            <v>49</v>
          </cell>
          <cell r="C62">
            <v>-0.20407999999999998</v>
          </cell>
        </row>
        <row r="63">
          <cell r="B63">
            <v>50</v>
          </cell>
          <cell r="C63">
            <v>-0.21200000000000002</v>
          </cell>
        </row>
        <row r="64">
          <cell r="B64">
            <v>51</v>
          </cell>
          <cell r="C64">
            <v>-0.21032000000000001</v>
          </cell>
        </row>
        <row r="65">
          <cell r="B65">
            <v>52</v>
          </cell>
          <cell r="C65">
            <v>-0.20864000000000002</v>
          </cell>
        </row>
        <row r="66">
          <cell r="B66">
            <v>53</v>
          </cell>
          <cell r="C66">
            <v>-0.20696000000000003</v>
          </cell>
        </row>
        <row r="67">
          <cell r="B67">
            <v>54</v>
          </cell>
          <cell r="C67">
            <v>-0.20528000000000002</v>
          </cell>
        </row>
        <row r="68">
          <cell r="B68">
            <v>55</v>
          </cell>
          <cell r="C68">
            <v>-0.2036</v>
          </cell>
        </row>
        <row r="69">
          <cell r="B69">
            <v>56</v>
          </cell>
          <cell r="C69">
            <v>-0.20192000000000002</v>
          </cell>
        </row>
        <row r="70">
          <cell r="B70">
            <v>57</v>
          </cell>
          <cell r="C70">
            <v>-0.20024000000000003</v>
          </cell>
        </row>
        <row r="71">
          <cell r="B71">
            <v>58</v>
          </cell>
          <cell r="C71">
            <v>-0.19856000000000001</v>
          </cell>
        </row>
        <row r="72">
          <cell r="B72">
            <v>59</v>
          </cell>
          <cell r="C72">
            <v>-0.19688</v>
          </cell>
        </row>
        <row r="73">
          <cell r="B73">
            <v>60</v>
          </cell>
          <cell r="C73">
            <v>-0.19520000000000004</v>
          </cell>
        </row>
        <row r="74">
          <cell r="B74">
            <v>61</v>
          </cell>
          <cell r="C74">
            <v>-0.19352000000000003</v>
          </cell>
        </row>
        <row r="75">
          <cell r="B75">
            <v>62</v>
          </cell>
          <cell r="C75">
            <v>-0.19184000000000001</v>
          </cell>
        </row>
        <row r="76">
          <cell r="B76">
            <v>63</v>
          </cell>
          <cell r="C76">
            <v>-0.19016000000000002</v>
          </cell>
        </row>
        <row r="77">
          <cell r="B77">
            <v>64</v>
          </cell>
          <cell r="C77">
            <v>-0.18848000000000004</v>
          </cell>
        </row>
        <row r="78">
          <cell r="B78">
            <v>65</v>
          </cell>
          <cell r="C78">
            <v>-0.18680000000000002</v>
          </cell>
        </row>
        <row r="79">
          <cell r="B79">
            <v>66</v>
          </cell>
          <cell r="C79">
            <v>-0.18512000000000001</v>
          </cell>
        </row>
        <row r="80">
          <cell r="B80">
            <v>67</v>
          </cell>
          <cell r="C80">
            <v>-0.18344000000000002</v>
          </cell>
        </row>
        <row r="81">
          <cell r="B81">
            <v>68</v>
          </cell>
          <cell r="C81">
            <v>-0.18176000000000003</v>
          </cell>
        </row>
        <row r="82">
          <cell r="B82">
            <v>69</v>
          </cell>
          <cell r="C82">
            <v>-0.18008000000000002</v>
          </cell>
        </row>
        <row r="83">
          <cell r="B83">
            <v>70</v>
          </cell>
          <cell r="C83">
            <v>-0.17840000000000003</v>
          </cell>
        </row>
        <row r="84">
          <cell r="B84">
            <v>71</v>
          </cell>
          <cell r="C84">
            <v>-0.17672000000000004</v>
          </cell>
        </row>
        <row r="85">
          <cell r="B85">
            <v>72</v>
          </cell>
          <cell r="C85">
            <v>-0.17504000000000003</v>
          </cell>
        </row>
        <row r="86">
          <cell r="B86">
            <v>73</v>
          </cell>
          <cell r="C86">
            <v>-0.17336000000000001</v>
          </cell>
        </row>
        <row r="87">
          <cell r="B87">
            <v>74</v>
          </cell>
          <cell r="C87">
            <v>-0.17168000000000003</v>
          </cell>
        </row>
        <row r="88">
          <cell r="B88">
            <v>75</v>
          </cell>
          <cell r="C88">
            <v>-0.17</v>
          </cell>
        </row>
        <row r="89">
          <cell r="B89">
            <v>76</v>
          </cell>
          <cell r="C89">
            <v>-0.16808000000000001</v>
          </cell>
        </row>
        <row r="90">
          <cell r="B90">
            <v>77</v>
          </cell>
          <cell r="C90">
            <v>-0.16616</v>
          </cell>
        </row>
        <row r="91">
          <cell r="B91">
            <v>78</v>
          </cell>
          <cell r="C91">
            <v>-0.16424</v>
          </cell>
        </row>
        <row r="92">
          <cell r="B92">
            <v>79</v>
          </cell>
          <cell r="C92">
            <v>-0.16231999999999999</v>
          </cell>
        </row>
        <row r="93">
          <cell r="B93">
            <v>80</v>
          </cell>
          <cell r="C93">
            <v>-0.16039999999999999</v>
          </cell>
        </row>
        <row r="94">
          <cell r="B94">
            <v>81</v>
          </cell>
          <cell r="C94">
            <v>-0.15848000000000001</v>
          </cell>
        </row>
        <row r="95">
          <cell r="B95">
            <v>82</v>
          </cell>
          <cell r="C95">
            <v>-0.15656</v>
          </cell>
        </row>
        <row r="96">
          <cell r="B96">
            <v>83</v>
          </cell>
          <cell r="C96">
            <v>-0.15464</v>
          </cell>
        </row>
        <row r="97">
          <cell r="B97">
            <v>84</v>
          </cell>
          <cell r="C97">
            <v>-0.15271999999999999</v>
          </cell>
        </row>
        <row r="98">
          <cell r="B98">
            <v>85</v>
          </cell>
          <cell r="C98">
            <v>-0.15079999999999999</v>
          </cell>
        </row>
        <row r="99">
          <cell r="B99">
            <v>86</v>
          </cell>
          <cell r="C99">
            <v>-0.14887999999999998</v>
          </cell>
        </row>
        <row r="100">
          <cell r="B100">
            <v>87</v>
          </cell>
          <cell r="C100">
            <v>-0.14696000000000001</v>
          </cell>
        </row>
        <row r="101">
          <cell r="B101">
            <v>88</v>
          </cell>
          <cell r="C101">
            <v>-0.14504</v>
          </cell>
        </row>
        <row r="102">
          <cell r="B102">
            <v>89</v>
          </cell>
          <cell r="C102">
            <v>-0.14312</v>
          </cell>
        </row>
        <row r="103">
          <cell r="B103">
            <v>90</v>
          </cell>
          <cell r="C103">
            <v>-0.14119999999999999</v>
          </cell>
        </row>
        <row r="104">
          <cell r="B104">
            <v>91</v>
          </cell>
          <cell r="C104">
            <v>-0.13927999999999999</v>
          </cell>
        </row>
        <row r="105">
          <cell r="B105">
            <v>92</v>
          </cell>
          <cell r="C105">
            <v>-0.13735999999999998</v>
          </cell>
        </row>
        <row r="106">
          <cell r="B106">
            <v>93</v>
          </cell>
          <cell r="C106">
            <v>-0.13544</v>
          </cell>
        </row>
        <row r="107">
          <cell r="B107">
            <v>94</v>
          </cell>
          <cell r="C107">
            <v>-0.13352</v>
          </cell>
        </row>
        <row r="108">
          <cell r="B108">
            <v>95</v>
          </cell>
          <cell r="C108">
            <v>-0.13159999999999999</v>
          </cell>
        </row>
        <row r="109">
          <cell r="B109">
            <v>96</v>
          </cell>
          <cell r="C109">
            <v>-0.12967999999999999</v>
          </cell>
        </row>
        <row r="110">
          <cell r="B110">
            <v>97</v>
          </cell>
          <cell r="C110">
            <v>-0.12775999999999998</v>
          </cell>
        </row>
        <row r="111">
          <cell r="B111">
            <v>98</v>
          </cell>
          <cell r="C111">
            <v>-0.12583999999999998</v>
          </cell>
        </row>
        <row r="112">
          <cell r="B112">
            <v>99</v>
          </cell>
          <cell r="C112">
            <v>-0.12391999999999997</v>
          </cell>
        </row>
        <row r="113">
          <cell r="B113">
            <v>100</v>
          </cell>
          <cell r="C113">
            <v>-0.122</v>
          </cell>
        </row>
      </sheetData>
      <sheetData sheetId="9">
        <row r="1">
          <cell r="B1" t="str">
            <v>Standard Thermometer with TC probe No. MP952</v>
          </cell>
        </row>
        <row r="2">
          <cell r="B2" t="str">
            <v>Cert. No.</v>
          </cell>
          <cell r="C2" t="str">
            <v>TE13-0086</v>
          </cell>
        </row>
        <row r="4">
          <cell r="B4" t="str">
            <v xml:space="preserve">CAL Point(°C) </v>
          </cell>
          <cell r="C4" t="str">
            <v>Correction(°C)</v>
          </cell>
        </row>
        <row r="5">
          <cell r="B5">
            <v>0</v>
          </cell>
          <cell r="C5">
            <v>5.3999999999999999E-2</v>
          </cell>
        </row>
        <row r="6">
          <cell r="B6">
            <v>25</v>
          </cell>
          <cell r="C6">
            <v>0.02</v>
          </cell>
        </row>
        <row r="7">
          <cell r="B7">
            <v>50</v>
          </cell>
          <cell r="C7">
            <v>-0.155</v>
          </cell>
        </row>
        <row r="8">
          <cell r="B8">
            <v>75</v>
          </cell>
          <cell r="C8">
            <v>-0.14899999999999999</v>
          </cell>
        </row>
        <row r="9">
          <cell r="B9">
            <v>100</v>
          </cell>
          <cell r="C9">
            <v>-8.6999999999999994E-2</v>
          </cell>
        </row>
        <row r="10">
          <cell r="B10">
            <v>101</v>
          </cell>
          <cell r="C10">
            <v>-8.6999999999999994E-2</v>
          </cell>
        </row>
        <row r="12">
          <cell r="B12" t="str">
            <v xml:space="preserve">OtherCAL Point(°C) </v>
          </cell>
          <cell r="C12" t="str">
            <v>Interpolated Value (°C)</v>
          </cell>
        </row>
        <row r="13">
          <cell r="B13">
            <v>0</v>
          </cell>
          <cell r="C13">
            <v>5.3999999999999992E-2</v>
          </cell>
        </row>
        <row r="14">
          <cell r="B14">
            <v>1</v>
          </cell>
          <cell r="C14">
            <v>5.2639999999999992E-2</v>
          </cell>
        </row>
        <row r="15">
          <cell r="B15">
            <v>2</v>
          </cell>
          <cell r="C15">
            <v>5.1279999999999992E-2</v>
          </cell>
        </row>
        <row r="16">
          <cell r="B16">
            <v>3</v>
          </cell>
          <cell r="C16">
            <v>4.9919999999999992E-2</v>
          </cell>
        </row>
        <row r="17">
          <cell r="B17">
            <v>4</v>
          </cell>
          <cell r="C17">
            <v>4.8559999999999992E-2</v>
          </cell>
        </row>
        <row r="18">
          <cell r="B18">
            <v>5</v>
          </cell>
          <cell r="C18">
            <v>4.7199999999999992E-2</v>
          </cell>
        </row>
        <row r="19">
          <cell r="B19">
            <v>6</v>
          </cell>
          <cell r="C19">
            <v>4.5839999999999992E-2</v>
          </cell>
        </row>
        <row r="20">
          <cell r="B20">
            <v>7</v>
          </cell>
          <cell r="C20">
            <v>4.4479999999999992E-2</v>
          </cell>
        </row>
        <row r="21">
          <cell r="B21">
            <v>8</v>
          </cell>
          <cell r="C21">
            <v>4.3119999999999992E-2</v>
          </cell>
        </row>
        <row r="22">
          <cell r="B22">
            <v>9</v>
          </cell>
          <cell r="C22">
            <v>4.1759999999999992E-2</v>
          </cell>
        </row>
        <row r="23">
          <cell r="B23">
            <v>10</v>
          </cell>
          <cell r="C23">
            <v>4.0399999999999991E-2</v>
          </cell>
        </row>
        <row r="24">
          <cell r="B24">
            <v>11</v>
          </cell>
          <cell r="C24">
            <v>3.9039999999999991E-2</v>
          </cell>
        </row>
        <row r="25">
          <cell r="B25">
            <v>12</v>
          </cell>
          <cell r="C25">
            <v>3.7679999999999991E-2</v>
          </cell>
        </row>
        <row r="26">
          <cell r="B26">
            <v>13</v>
          </cell>
          <cell r="C26">
            <v>3.6319999999999991E-2</v>
          </cell>
        </row>
        <row r="27">
          <cell r="B27">
            <v>14</v>
          </cell>
          <cell r="C27">
            <v>3.4959999999999991E-2</v>
          </cell>
        </row>
        <row r="28">
          <cell r="B28">
            <v>15</v>
          </cell>
          <cell r="C28">
            <v>3.3599999999999991E-2</v>
          </cell>
        </row>
        <row r="29">
          <cell r="B29">
            <v>16</v>
          </cell>
          <cell r="C29">
            <v>3.2239999999999991E-2</v>
          </cell>
        </row>
        <row r="30">
          <cell r="B30">
            <v>17</v>
          </cell>
          <cell r="C30">
            <v>3.0879999999999994E-2</v>
          </cell>
        </row>
        <row r="31">
          <cell r="B31">
            <v>18</v>
          </cell>
          <cell r="C31">
            <v>2.9519999999999994E-2</v>
          </cell>
        </row>
        <row r="32">
          <cell r="B32">
            <v>19</v>
          </cell>
          <cell r="C32">
            <v>2.8159999999999994E-2</v>
          </cell>
        </row>
        <row r="33">
          <cell r="B33">
            <v>20</v>
          </cell>
          <cell r="C33">
            <v>2.6799999999999994E-2</v>
          </cell>
        </row>
        <row r="34">
          <cell r="B34">
            <v>21</v>
          </cell>
          <cell r="C34">
            <v>2.5439999999999994E-2</v>
          </cell>
        </row>
        <row r="35">
          <cell r="B35">
            <v>22</v>
          </cell>
          <cell r="C35">
            <v>2.4079999999999994E-2</v>
          </cell>
        </row>
        <row r="36">
          <cell r="B36">
            <v>23</v>
          </cell>
          <cell r="C36">
            <v>2.2719999999999997E-2</v>
          </cell>
        </row>
        <row r="37">
          <cell r="B37">
            <v>24</v>
          </cell>
          <cell r="C37">
            <v>2.1359999999999997E-2</v>
          </cell>
        </row>
        <row r="38">
          <cell r="B38">
            <v>25</v>
          </cell>
          <cell r="C38">
            <v>1.999999999999999E-2</v>
          </cell>
        </row>
        <row r="39">
          <cell r="B39">
            <v>26</v>
          </cell>
          <cell r="C39">
            <v>1.3000000000000012E-2</v>
          </cell>
        </row>
        <row r="40">
          <cell r="B40">
            <v>27</v>
          </cell>
          <cell r="C40">
            <v>6.0000000000000053E-3</v>
          </cell>
        </row>
        <row r="41">
          <cell r="B41">
            <v>28</v>
          </cell>
          <cell r="C41">
            <v>-1.0000000000000009E-3</v>
          </cell>
        </row>
        <row r="42">
          <cell r="B42">
            <v>29</v>
          </cell>
          <cell r="C42">
            <v>-8.0000000000000071E-3</v>
          </cell>
        </row>
        <row r="43">
          <cell r="B43">
            <v>30</v>
          </cell>
          <cell r="C43">
            <v>-1.4999999999999986E-2</v>
          </cell>
        </row>
        <row r="44">
          <cell r="B44">
            <v>31</v>
          </cell>
          <cell r="C44">
            <v>-2.1999999999999992E-2</v>
          </cell>
        </row>
        <row r="45">
          <cell r="B45">
            <v>32</v>
          </cell>
          <cell r="C45">
            <v>-2.8999999999999998E-2</v>
          </cell>
        </row>
        <row r="46">
          <cell r="B46">
            <v>33</v>
          </cell>
          <cell r="C46">
            <v>-3.6000000000000004E-2</v>
          </cell>
        </row>
        <row r="47">
          <cell r="B47">
            <v>34</v>
          </cell>
          <cell r="C47">
            <v>-4.300000000000001E-2</v>
          </cell>
        </row>
        <row r="48">
          <cell r="B48">
            <v>35</v>
          </cell>
          <cell r="C48">
            <v>-4.9999999999999989E-2</v>
          </cell>
        </row>
        <row r="49">
          <cell r="B49">
            <v>36</v>
          </cell>
          <cell r="C49">
            <v>-5.6999999999999995E-2</v>
          </cell>
        </row>
        <row r="50">
          <cell r="B50">
            <v>37</v>
          </cell>
          <cell r="C50">
            <v>-6.4000000000000001E-2</v>
          </cell>
        </row>
        <row r="51">
          <cell r="B51">
            <v>38</v>
          </cell>
          <cell r="C51">
            <v>-7.1000000000000008E-2</v>
          </cell>
        </row>
        <row r="52">
          <cell r="B52">
            <v>39</v>
          </cell>
          <cell r="C52">
            <v>-7.8000000000000014E-2</v>
          </cell>
        </row>
        <row r="53">
          <cell r="B53">
            <v>40</v>
          </cell>
          <cell r="C53">
            <v>-8.500000000000002E-2</v>
          </cell>
        </row>
        <row r="54">
          <cell r="B54">
            <v>41</v>
          </cell>
          <cell r="C54">
            <v>-9.2000000000000026E-2</v>
          </cell>
        </row>
        <row r="55">
          <cell r="B55">
            <v>42</v>
          </cell>
          <cell r="C55">
            <v>-9.8999999999999977E-2</v>
          </cell>
        </row>
        <row r="56">
          <cell r="B56">
            <v>43</v>
          </cell>
          <cell r="C56">
            <v>-0.10599999999999998</v>
          </cell>
        </row>
        <row r="57">
          <cell r="B57">
            <v>44</v>
          </cell>
          <cell r="C57">
            <v>-0.11299999999999999</v>
          </cell>
        </row>
        <row r="58">
          <cell r="B58">
            <v>45</v>
          </cell>
          <cell r="C58">
            <v>-0.12</v>
          </cell>
        </row>
        <row r="59">
          <cell r="B59">
            <v>46</v>
          </cell>
          <cell r="C59">
            <v>-0.127</v>
          </cell>
        </row>
        <row r="60">
          <cell r="B60">
            <v>47</v>
          </cell>
          <cell r="C60">
            <v>-0.13400000000000001</v>
          </cell>
        </row>
        <row r="61">
          <cell r="B61">
            <v>48</v>
          </cell>
          <cell r="C61">
            <v>-0.14100000000000001</v>
          </cell>
        </row>
        <row r="62">
          <cell r="B62">
            <v>49</v>
          </cell>
          <cell r="C62">
            <v>-0.14800000000000002</v>
          </cell>
        </row>
        <row r="63">
          <cell r="B63">
            <v>50</v>
          </cell>
          <cell r="C63">
            <v>-0.155</v>
          </cell>
        </row>
        <row r="64">
          <cell r="B64">
            <v>51</v>
          </cell>
          <cell r="C64">
            <v>-0.15476000000000001</v>
          </cell>
        </row>
        <row r="65">
          <cell r="B65">
            <v>52</v>
          </cell>
          <cell r="C65">
            <v>-0.15451999999999999</v>
          </cell>
        </row>
        <row r="66">
          <cell r="B66">
            <v>53</v>
          </cell>
          <cell r="C66">
            <v>-0.15428</v>
          </cell>
        </row>
        <row r="67">
          <cell r="B67">
            <v>54</v>
          </cell>
          <cell r="C67">
            <v>-0.15404000000000001</v>
          </cell>
        </row>
        <row r="68">
          <cell r="B68">
            <v>55</v>
          </cell>
          <cell r="C68">
            <v>-0.15379999999999999</v>
          </cell>
        </row>
        <row r="69">
          <cell r="B69">
            <v>56</v>
          </cell>
          <cell r="C69">
            <v>-0.15356</v>
          </cell>
        </row>
        <row r="70">
          <cell r="B70">
            <v>57</v>
          </cell>
          <cell r="C70">
            <v>-0.15331999999999998</v>
          </cell>
        </row>
        <row r="71">
          <cell r="B71">
            <v>58</v>
          </cell>
          <cell r="C71">
            <v>-0.15307999999999999</v>
          </cell>
        </row>
        <row r="72">
          <cell r="B72">
            <v>59</v>
          </cell>
          <cell r="C72">
            <v>-0.15284</v>
          </cell>
        </row>
        <row r="73">
          <cell r="B73">
            <v>60</v>
          </cell>
          <cell r="C73">
            <v>-0.15259999999999999</v>
          </cell>
        </row>
        <row r="74">
          <cell r="B74">
            <v>61</v>
          </cell>
          <cell r="C74">
            <v>-0.15236</v>
          </cell>
        </row>
        <row r="75">
          <cell r="B75">
            <v>62</v>
          </cell>
          <cell r="C75">
            <v>-0.15212000000000001</v>
          </cell>
        </row>
        <row r="76">
          <cell r="B76">
            <v>63</v>
          </cell>
          <cell r="C76">
            <v>-0.15187999999999999</v>
          </cell>
        </row>
        <row r="77">
          <cell r="B77">
            <v>64</v>
          </cell>
          <cell r="C77">
            <v>-0.15164</v>
          </cell>
        </row>
        <row r="78">
          <cell r="B78">
            <v>65</v>
          </cell>
          <cell r="C78">
            <v>-0.15140000000000001</v>
          </cell>
        </row>
        <row r="79">
          <cell r="B79">
            <v>66</v>
          </cell>
          <cell r="C79">
            <v>-0.15115999999999999</v>
          </cell>
        </row>
        <row r="80">
          <cell r="B80">
            <v>67</v>
          </cell>
          <cell r="C80">
            <v>-0.15092</v>
          </cell>
        </row>
        <row r="81">
          <cell r="B81">
            <v>68</v>
          </cell>
          <cell r="C81">
            <v>-0.15067999999999998</v>
          </cell>
        </row>
        <row r="82">
          <cell r="B82">
            <v>69</v>
          </cell>
          <cell r="C82">
            <v>-0.15043999999999999</v>
          </cell>
        </row>
        <row r="83">
          <cell r="B83">
            <v>70</v>
          </cell>
          <cell r="C83">
            <v>-0.1502</v>
          </cell>
        </row>
        <row r="84">
          <cell r="B84">
            <v>71</v>
          </cell>
          <cell r="C84">
            <v>-0.14995999999999998</v>
          </cell>
        </row>
        <row r="85">
          <cell r="B85">
            <v>72</v>
          </cell>
          <cell r="C85">
            <v>-0.14971999999999999</v>
          </cell>
        </row>
        <row r="86">
          <cell r="B86">
            <v>73</v>
          </cell>
          <cell r="C86">
            <v>-0.14948</v>
          </cell>
        </row>
        <row r="87">
          <cell r="B87">
            <v>74</v>
          </cell>
          <cell r="C87">
            <v>-0.14923999999999998</v>
          </cell>
        </row>
        <row r="88">
          <cell r="B88">
            <v>75</v>
          </cell>
          <cell r="C88">
            <v>-0.14899999999999997</v>
          </cell>
        </row>
        <row r="89">
          <cell r="B89">
            <v>76</v>
          </cell>
          <cell r="C89">
            <v>-0.14651999999999996</v>
          </cell>
        </row>
        <row r="90">
          <cell r="B90">
            <v>77</v>
          </cell>
          <cell r="C90">
            <v>-0.14403999999999997</v>
          </cell>
        </row>
        <row r="91">
          <cell r="B91">
            <v>78</v>
          </cell>
          <cell r="C91">
            <v>-0.14155999999999996</v>
          </cell>
        </row>
        <row r="92">
          <cell r="B92">
            <v>79</v>
          </cell>
          <cell r="C92">
            <v>-0.13907999999999995</v>
          </cell>
        </row>
        <row r="93">
          <cell r="B93">
            <v>80</v>
          </cell>
          <cell r="C93">
            <v>-0.13659999999999997</v>
          </cell>
        </row>
        <row r="94">
          <cell r="B94">
            <v>81</v>
          </cell>
          <cell r="C94">
            <v>-0.13411999999999996</v>
          </cell>
        </row>
        <row r="95">
          <cell r="B95">
            <v>82</v>
          </cell>
          <cell r="C95">
            <v>-0.13163999999999995</v>
          </cell>
        </row>
        <row r="96">
          <cell r="B96">
            <v>83</v>
          </cell>
          <cell r="C96">
            <v>-0.12915999999999997</v>
          </cell>
        </row>
        <row r="97">
          <cell r="B97">
            <v>84</v>
          </cell>
          <cell r="C97">
            <v>-0.12667999999999996</v>
          </cell>
        </row>
        <row r="98">
          <cell r="B98">
            <v>85</v>
          </cell>
          <cell r="C98">
            <v>-0.12419999999999998</v>
          </cell>
        </row>
        <row r="99">
          <cell r="B99">
            <v>86</v>
          </cell>
          <cell r="C99">
            <v>-0.12171999999999997</v>
          </cell>
        </row>
        <row r="100">
          <cell r="B100">
            <v>87</v>
          </cell>
          <cell r="C100">
            <v>-0.11923999999999996</v>
          </cell>
        </row>
        <row r="101">
          <cell r="B101">
            <v>88</v>
          </cell>
          <cell r="C101">
            <v>-0.11675999999999997</v>
          </cell>
        </row>
        <row r="102">
          <cell r="B102">
            <v>89</v>
          </cell>
          <cell r="C102">
            <v>-0.11427999999999996</v>
          </cell>
        </row>
        <row r="103">
          <cell r="B103">
            <v>90</v>
          </cell>
          <cell r="C103">
            <v>-0.11179999999999995</v>
          </cell>
        </row>
        <row r="104">
          <cell r="B104">
            <v>91</v>
          </cell>
          <cell r="C104">
            <v>-0.10931999999999997</v>
          </cell>
        </row>
        <row r="105">
          <cell r="B105">
            <v>92</v>
          </cell>
          <cell r="C105">
            <v>-0.10683999999999996</v>
          </cell>
        </row>
        <row r="106">
          <cell r="B106">
            <v>93</v>
          </cell>
          <cell r="C106">
            <v>-0.10435999999999995</v>
          </cell>
        </row>
        <row r="107">
          <cell r="B107">
            <v>94</v>
          </cell>
          <cell r="C107">
            <v>-0.10187999999999997</v>
          </cell>
        </row>
        <row r="108">
          <cell r="B108">
            <v>95</v>
          </cell>
          <cell r="C108">
            <v>-9.9399999999999961E-2</v>
          </cell>
        </row>
        <row r="109">
          <cell r="B109">
            <v>96</v>
          </cell>
          <cell r="C109">
            <v>-9.6919999999999951E-2</v>
          </cell>
        </row>
        <row r="110">
          <cell r="B110">
            <v>97</v>
          </cell>
          <cell r="C110">
            <v>-9.4439999999999968E-2</v>
          </cell>
        </row>
        <row r="111">
          <cell r="B111">
            <v>98</v>
          </cell>
          <cell r="C111">
            <v>-9.1959999999999958E-2</v>
          </cell>
        </row>
        <row r="112">
          <cell r="B112">
            <v>99</v>
          </cell>
          <cell r="C112">
            <v>-8.9479999999999976E-2</v>
          </cell>
        </row>
        <row r="113">
          <cell r="B113">
            <v>100</v>
          </cell>
          <cell r="C113">
            <v>-8.6999999999999994E-2</v>
          </cell>
        </row>
      </sheetData>
      <sheetData sheetId="10">
        <row r="1">
          <cell r="B1" t="str">
            <v>Standard Thermometer with TC probe No. MP953</v>
          </cell>
        </row>
        <row r="2">
          <cell r="B2" t="str">
            <v>Cert. No.</v>
          </cell>
          <cell r="C2" t="str">
            <v>TE13-0086</v>
          </cell>
        </row>
        <row r="4">
          <cell r="B4" t="str">
            <v xml:space="preserve">CAL Point(°C) </v>
          </cell>
          <cell r="C4" t="str">
            <v>Correction(°C)</v>
          </cell>
        </row>
        <row r="5">
          <cell r="B5">
            <v>0</v>
          </cell>
          <cell r="C5">
            <v>4.1000000000000002E-2</v>
          </cell>
        </row>
        <row r="6">
          <cell r="B6">
            <v>25</v>
          </cell>
          <cell r="C6">
            <v>-3.0000000000000001E-3</v>
          </cell>
        </row>
        <row r="7">
          <cell r="B7">
            <v>50</v>
          </cell>
          <cell r="C7">
            <v>-0.13800000000000001</v>
          </cell>
        </row>
        <row r="8">
          <cell r="B8">
            <v>75</v>
          </cell>
          <cell r="C8">
            <v>-0.11600000000000001</v>
          </cell>
        </row>
        <row r="9">
          <cell r="B9">
            <v>100</v>
          </cell>
          <cell r="C9">
            <v>-6.4000000000000001E-2</v>
          </cell>
        </row>
        <row r="10">
          <cell r="B10">
            <v>101</v>
          </cell>
          <cell r="C10">
            <v>-6.4000000000000001E-2</v>
          </cell>
        </row>
        <row r="12">
          <cell r="B12" t="str">
            <v xml:space="preserve">OtherCAL Point(°C) </v>
          </cell>
          <cell r="C12" t="str">
            <v>Interpolated Value (°C)</v>
          </cell>
        </row>
        <row r="13">
          <cell r="B13">
            <v>0</v>
          </cell>
          <cell r="C13">
            <v>4.1000000000000002E-2</v>
          </cell>
        </row>
        <row r="14">
          <cell r="B14">
            <v>1</v>
          </cell>
          <cell r="C14">
            <v>3.9240000000000004E-2</v>
          </cell>
        </row>
        <row r="15">
          <cell r="B15">
            <v>2</v>
          </cell>
          <cell r="C15">
            <v>3.7479999999999999E-2</v>
          </cell>
        </row>
        <row r="16">
          <cell r="B16">
            <v>3</v>
          </cell>
          <cell r="C16">
            <v>3.5720000000000002E-2</v>
          </cell>
        </row>
        <row r="17">
          <cell r="B17">
            <v>4</v>
          </cell>
          <cell r="C17">
            <v>3.3960000000000004E-2</v>
          </cell>
        </row>
        <row r="18">
          <cell r="B18">
            <v>5</v>
          </cell>
          <cell r="C18">
            <v>3.2199999999999999E-2</v>
          </cell>
        </row>
        <row r="19">
          <cell r="B19">
            <v>6</v>
          </cell>
          <cell r="C19">
            <v>3.0440000000000002E-2</v>
          </cell>
        </row>
        <row r="20">
          <cell r="B20">
            <v>7</v>
          </cell>
          <cell r="C20">
            <v>2.8680000000000001E-2</v>
          </cell>
        </row>
        <row r="21">
          <cell r="B21">
            <v>8</v>
          </cell>
          <cell r="C21">
            <v>2.6919999999999999E-2</v>
          </cell>
        </row>
        <row r="22">
          <cell r="B22">
            <v>9</v>
          </cell>
          <cell r="C22">
            <v>2.5160000000000002E-2</v>
          </cell>
        </row>
        <row r="23">
          <cell r="B23">
            <v>10</v>
          </cell>
          <cell r="C23">
            <v>2.3400000000000001E-2</v>
          </cell>
        </row>
        <row r="24">
          <cell r="B24">
            <v>11</v>
          </cell>
          <cell r="C24">
            <v>2.164E-2</v>
          </cell>
        </row>
        <row r="25">
          <cell r="B25">
            <v>12</v>
          </cell>
          <cell r="C25">
            <v>1.9880000000000002E-2</v>
          </cell>
        </row>
        <row r="26">
          <cell r="B26">
            <v>13</v>
          </cell>
          <cell r="C26">
            <v>1.8120000000000001E-2</v>
          </cell>
        </row>
        <row r="27">
          <cell r="B27">
            <v>14</v>
          </cell>
          <cell r="C27">
            <v>1.636E-2</v>
          </cell>
        </row>
        <row r="28">
          <cell r="B28">
            <v>15</v>
          </cell>
          <cell r="C28">
            <v>1.4600000000000002E-2</v>
          </cell>
        </row>
        <row r="29">
          <cell r="B29">
            <v>16</v>
          </cell>
          <cell r="C29">
            <v>1.2840000000000001E-2</v>
          </cell>
        </row>
        <row r="30">
          <cell r="B30">
            <v>17</v>
          </cell>
          <cell r="C30">
            <v>1.108E-2</v>
          </cell>
        </row>
        <row r="31">
          <cell r="B31">
            <v>18</v>
          </cell>
          <cell r="C31">
            <v>9.3200000000000019E-3</v>
          </cell>
        </row>
        <row r="32">
          <cell r="B32">
            <v>19</v>
          </cell>
          <cell r="C32">
            <v>7.5599999999999973E-3</v>
          </cell>
        </row>
        <row r="33">
          <cell r="B33">
            <v>20</v>
          </cell>
          <cell r="C33">
            <v>5.7999999999999996E-3</v>
          </cell>
        </row>
        <row r="34">
          <cell r="B34">
            <v>21</v>
          </cell>
          <cell r="C34">
            <v>4.0400000000000019E-3</v>
          </cell>
        </row>
        <row r="35">
          <cell r="B35">
            <v>22</v>
          </cell>
          <cell r="C35">
            <v>2.2799999999999973E-3</v>
          </cell>
        </row>
        <row r="36">
          <cell r="B36">
            <v>23</v>
          </cell>
          <cell r="C36">
            <v>5.1999999999999963E-4</v>
          </cell>
        </row>
        <row r="37">
          <cell r="B37">
            <v>24</v>
          </cell>
          <cell r="C37">
            <v>-1.239999999999998E-3</v>
          </cell>
        </row>
        <row r="38">
          <cell r="B38">
            <v>25</v>
          </cell>
          <cell r="C38">
            <v>-3.0000000000000027E-3</v>
          </cell>
        </row>
        <row r="39">
          <cell r="B39">
            <v>26</v>
          </cell>
          <cell r="C39">
            <v>-8.3999999999999908E-3</v>
          </cell>
        </row>
        <row r="40">
          <cell r="B40">
            <v>27</v>
          </cell>
          <cell r="C40">
            <v>-1.3800000000000007E-2</v>
          </cell>
        </row>
        <row r="41">
          <cell r="B41">
            <v>28</v>
          </cell>
          <cell r="C41">
            <v>-1.9199999999999995E-2</v>
          </cell>
        </row>
        <row r="42">
          <cell r="B42">
            <v>29</v>
          </cell>
          <cell r="C42">
            <v>-2.4600000000000011E-2</v>
          </cell>
        </row>
        <row r="43">
          <cell r="B43">
            <v>30</v>
          </cell>
          <cell r="C43">
            <v>-0.03</v>
          </cell>
        </row>
        <row r="44">
          <cell r="B44">
            <v>31</v>
          </cell>
          <cell r="C44">
            <v>-3.5400000000000015E-2</v>
          </cell>
        </row>
        <row r="45">
          <cell r="B45">
            <v>32</v>
          </cell>
          <cell r="C45">
            <v>-4.0800000000000003E-2</v>
          </cell>
        </row>
        <row r="46">
          <cell r="B46">
            <v>33</v>
          </cell>
          <cell r="C46">
            <v>-4.6199999999999991E-2</v>
          </cell>
        </row>
        <row r="47">
          <cell r="B47">
            <v>34</v>
          </cell>
          <cell r="C47">
            <v>-5.1600000000000007E-2</v>
          </cell>
        </row>
        <row r="48">
          <cell r="B48">
            <v>35</v>
          </cell>
          <cell r="C48">
            <v>-5.6999999999999995E-2</v>
          </cell>
        </row>
        <row r="49">
          <cell r="B49">
            <v>36</v>
          </cell>
          <cell r="C49">
            <v>-6.2400000000000011E-2</v>
          </cell>
        </row>
        <row r="50">
          <cell r="B50">
            <v>37</v>
          </cell>
          <cell r="C50">
            <v>-6.7799999999999999E-2</v>
          </cell>
        </row>
        <row r="51">
          <cell r="B51">
            <v>38</v>
          </cell>
          <cell r="C51">
            <v>-7.3200000000000015E-2</v>
          </cell>
        </row>
        <row r="52">
          <cell r="B52">
            <v>39</v>
          </cell>
          <cell r="C52">
            <v>-7.8600000000000003E-2</v>
          </cell>
        </row>
        <row r="53">
          <cell r="B53">
            <v>40</v>
          </cell>
          <cell r="C53">
            <v>-8.4000000000000019E-2</v>
          </cell>
        </row>
        <row r="54">
          <cell r="B54">
            <v>41</v>
          </cell>
          <cell r="C54">
            <v>-8.9400000000000007E-2</v>
          </cell>
        </row>
        <row r="55">
          <cell r="B55">
            <v>42</v>
          </cell>
          <cell r="C55">
            <v>-9.4799999999999995E-2</v>
          </cell>
        </row>
        <row r="56">
          <cell r="B56">
            <v>43</v>
          </cell>
          <cell r="C56">
            <v>-0.10020000000000001</v>
          </cell>
        </row>
        <row r="57">
          <cell r="B57">
            <v>44</v>
          </cell>
          <cell r="C57">
            <v>-0.1056</v>
          </cell>
        </row>
        <row r="58">
          <cell r="B58">
            <v>45</v>
          </cell>
          <cell r="C58">
            <v>-0.11100000000000002</v>
          </cell>
        </row>
        <row r="59">
          <cell r="B59">
            <v>46</v>
          </cell>
          <cell r="C59">
            <v>-0.1164</v>
          </cell>
        </row>
        <row r="60">
          <cell r="B60">
            <v>47</v>
          </cell>
          <cell r="C60">
            <v>-0.12180000000000002</v>
          </cell>
        </row>
        <row r="61">
          <cell r="B61">
            <v>48</v>
          </cell>
          <cell r="C61">
            <v>-0.12719999999999998</v>
          </cell>
        </row>
        <row r="62">
          <cell r="B62">
            <v>49</v>
          </cell>
          <cell r="C62">
            <v>-0.1326</v>
          </cell>
        </row>
        <row r="63">
          <cell r="B63">
            <v>50</v>
          </cell>
          <cell r="C63">
            <v>-0.13800000000000001</v>
          </cell>
        </row>
        <row r="64">
          <cell r="B64">
            <v>51</v>
          </cell>
          <cell r="C64">
            <v>-0.13712000000000002</v>
          </cell>
        </row>
        <row r="65">
          <cell r="B65">
            <v>52</v>
          </cell>
          <cell r="C65">
            <v>-0.13624</v>
          </cell>
        </row>
        <row r="66">
          <cell r="B66">
            <v>53</v>
          </cell>
          <cell r="C66">
            <v>-0.13536000000000001</v>
          </cell>
        </row>
        <row r="67">
          <cell r="B67">
            <v>54</v>
          </cell>
          <cell r="C67">
            <v>-0.13448000000000002</v>
          </cell>
        </row>
        <row r="68">
          <cell r="B68">
            <v>55</v>
          </cell>
          <cell r="C68">
            <v>-0.1336</v>
          </cell>
        </row>
        <row r="69">
          <cell r="B69">
            <v>56</v>
          </cell>
          <cell r="C69">
            <v>-0.13272</v>
          </cell>
        </row>
        <row r="70">
          <cell r="B70">
            <v>57</v>
          </cell>
          <cell r="C70">
            <v>-0.13184000000000001</v>
          </cell>
        </row>
        <row r="71">
          <cell r="B71">
            <v>58</v>
          </cell>
          <cell r="C71">
            <v>-0.13096000000000002</v>
          </cell>
        </row>
        <row r="72">
          <cell r="B72">
            <v>59</v>
          </cell>
          <cell r="C72">
            <v>-0.13008</v>
          </cell>
        </row>
        <row r="73">
          <cell r="B73">
            <v>60</v>
          </cell>
          <cell r="C73">
            <v>-0.12920000000000001</v>
          </cell>
        </row>
        <row r="74">
          <cell r="B74">
            <v>61</v>
          </cell>
          <cell r="C74">
            <v>-0.12832000000000002</v>
          </cell>
        </row>
        <row r="75">
          <cell r="B75">
            <v>62</v>
          </cell>
          <cell r="C75">
            <v>-0.12744</v>
          </cell>
        </row>
        <row r="76">
          <cell r="B76">
            <v>63</v>
          </cell>
          <cell r="C76">
            <v>-0.12656000000000001</v>
          </cell>
        </row>
        <row r="77">
          <cell r="B77">
            <v>64</v>
          </cell>
          <cell r="C77">
            <v>-0.12568000000000001</v>
          </cell>
        </row>
        <row r="78">
          <cell r="B78">
            <v>65</v>
          </cell>
          <cell r="C78">
            <v>-0.12480000000000001</v>
          </cell>
        </row>
        <row r="79">
          <cell r="B79">
            <v>66</v>
          </cell>
          <cell r="C79">
            <v>-0.12392</v>
          </cell>
        </row>
        <row r="80">
          <cell r="B80">
            <v>67</v>
          </cell>
          <cell r="C80">
            <v>-0.12304000000000001</v>
          </cell>
        </row>
        <row r="81">
          <cell r="B81">
            <v>68</v>
          </cell>
          <cell r="C81">
            <v>-0.12216</v>
          </cell>
        </row>
        <row r="82">
          <cell r="B82">
            <v>69</v>
          </cell>
          <cell r="C82">
            <v>-0.12128</v>
          </cell>
        </row>
        <row r="83">
          <cell r="B83">
            <v>70</v>
          </cell>
          <cell r="C83">
            <v>-0.12040000000000001</v>
          </cell>
        </row>
        <row r="84">
          <cell r="B84">
            <v>71</v>
          </cell>
          <cell r="C84">
            <v>-0.11952000000000002</v>
          </cell>
        </row>
        <row r="85">
          <cell r="B85">
            <v>72</v>
          </cell>
          <cell r="C85">
            <v>-0.11864000000000001</v>
          </cell>
        </row>
        <row r="86">
          <cell r="B86">
            <v>73</v>
          </cell>
          <cell r="C86">
            <v>-0.11776</v>
          </cell>
        </row>
        <row r="87">
          <cell r="B87">
            <v>74</v>
          </cell>
          <cell r="C87">
            <v>-0.11688</v>
          </cell>
        </row>
        <row r="88">
          <cell r="B88">
            <v>75</v>
          </cell>
          <cell r="C88">
            <v>-0.11599999999999999</v>
          </cell>
        </row>
        <row r="89">
          <cell r="B89">
            <v>76</v>
          </cell>
          <cell r="C89">
            <v>-0.11391999999999999</v>
          </cell>
        </row>
        <row r="90">
          <cell r="B90">
            <v>77</v>
          </cell>
          <cell r="C90">
            <v>-0.11183999999999999</v>
          </cell>
        </row>
        <row r="91">
          <cell r="B91">
            <v>78</v>
          </cell>
          <cell r="C91">
            <v>-0.10976</v>
          </cell>
        </row>
        <row r="92">
          <cell r="B92">
            <v>79</v>
          </cell>
          <cell r="C92">
            <v>-0.10768</v>
          </cell>
        </row>
        <row r="93">
          <cell r="B93">
            <v>80</v>
          </cell>
          <cell r="C93">
            <v>-0.1056</v>
          </cell>
        </row>
        <row r="94">
          <cell r="B94">
            <v>81</v>
          </cell>
          <cell r="C94">
            <v>-0.10352</v>
          </cell>
        </row>
        <row r="95">
          <cell r="B95">
            <v>82</v>
          </cell>
          <cell r="C95">
            <v>-0.10144</v>
          </cell>
        </row>
        <row r="96">
          <cell r="B96">
            <v>83</v>
          </cell>
          <cell r="C96">
            <v>-9.9360000000000004E-2</v>
          </cell>
        </row>
        <row r="97">
          <cell r="B97">
            <v>84</v>
          </cell>
          <cell r="C97">
            <v>-9.7280000000000005E-2</v>
          </cell>
        </row>
        <row r="98">
          <cell r="B98">
            <v>85</v>
          </cell>
          <cell r="C98">
            <v>-9.5200000000000007E-2</v>
          </cell>
        </row>
        <row r="99">
          <cell r="B99">
            <v>86</v>
          </cell>
          <cell r="C99">
            <v>-9.3120000000000008E-2</v>
          </cell>
        </row>
        <row r="100">
          <cell r="B100">
            <v>87</v>
          </cell>
          <cell r="C100">
            <v>-9.104000000000001E-2</v>
          </cell>
        </row>
        <row r="101">
          <cell r="B101">
            <v>88</v>
          </cell>
          <cell r="C101">
            <v>-8.8959999999999984E-2</v>
          </cell>
        </row>
        <row r="102">
          <cell r="B102">
            <v>89</v>
          </cell>
          <cell r="C102">
            <v>-8.6879999999999985E-2</v>
          </cell>
        </row>
        <row r="103">
          <cell r="B103">
            <v>90</v>
          </cell>
          <cell r="C103">
            <v>-8.4799999999999986E-2</v>
          </cell>
        </row>
        <row r="104">
          <cell r="B104">
            <v>91</v>
          </cell>
          <cell r="C104">
            <v>-8.2719999999999988E-2</v>
          </cell>
        </row>
        <row r="105">
          <cell r="B105">
            <v>92</v>
          </cell>
          <cell r="C105">
            <v>-8.0639999999999989E-2</v>
          </cell>
        </row>
        <row r="106">
          <cell r="B106">
            <v>93</v>
          </cell>
          <cell r="C106">
            <v>-7.8559999999999991E-2</v>
          </cell>
        </row>
        <row r="107">
          <cell r="B107">
            <v>94</v>
          </cell>
          <cell r="C107">
            <v>-7.6479999999999992E-2</v>
          </cell>
        </row>
        <row r="108">
          <cell r="B108">
            <v>95</v>
          </cell>
          <cell r="C108">
            <v>-7.4399999999999994E-2</v>
          </cell>
        </row>
        <row r="109">
          <cell r="B109">
            <v>96</v>
          </cell>
          <cell r="C109">
            <v>-7.2319999999999995E-2</v>
          </cell>
        </row>
        <row r="110">
          <cell r="B110">
            <v>97</v>
          </cell>
          <cell r="C110">
            <v>-7.0239999999999997E-2</v>
          </cell>
        </row>
        <row r="111">
          <cell r="B111">
            <v>98</v>
          </cell>
          <cell r="C111">
            <v>-6.8159999999999998E-2</v>
          </cell>
        </row>
        <row r="112">
          <cell r="B112">
            <v>99</v>
          </cell>
          <cell r="C112">
            <v>-6.608E-2</v>
          </cell>
        </row>
        <row r="113">
          <cell r="B113">
            <v>100</v>
          </cell>
          <cell r="C113">
            <v>-6.4000000000000001E-2</v>
          </cell>
        </row>
      </sheetData>
      <sheetData sheetId="11">
        <row r="1">
          <cell r="B1" t="str">
            <v>Standard Thermometer with TC probe No. MP954</v>
          </cell>
        </row>
        <row r="2">
          <cell r="B2" t="str">
            <v>Cert. No.</v>
          </cell>
          <cell r="C2" t="str">
            <v>TE13-0086</v>
          </cell>
        </row>
        <row r="4">
          <cell r="B4" t="str">
            <v xml:space="preserve">CAL Point(°C) </v>
          </cell>
          <cell r="C4" t="str">
            <v>Correction(°C)</v>
          </cell>
        </row>
        <row r="5">
          <cell r="B5">
            <v>0</v>
          </cell>
          <cell r="C5">
            <v>7.4999999999999997E-2</v>
          </cell>
        </row>
        <row r="6">
          <cell r="B6">
            <v>25</v>
          </cell>
          <cell r="C6">
            <v>7.0000000000000001E-3</v>
          </cell>
        </row>
        <row r="7">
          <cell r="B7">
            <v>50</v>
          </cell>
          <cell r="C7">
            <v>-0.11899999999999999</v>
          </cell>
        </row>
        <row r="8">
          <cell r="B8">
            <v>75</v>
          </cell>
          <cell r="C8">
            <v>-9.1999999999999998E-2</v>
          </cell>
        </row>
        <row r="9">
          <cell r="B9">
            <v>100</v>
          </cell>
          <cell r="C9">
            <v>3.4000000000000002E-2</v>
          </cell>
        </row>
        <row r="10">
          <cell r="B10">
            <v>101</v>
          </cell>
          <cell r="C10">
            <v>3.4000000000000002E-2</v>
          </cell>
        </row>
        <row r="12">
          <cell r="B12" t="str">
            <v xml:space="preserve">OtherCAL Point(°C) </v>
          </cell>
          <cell r="C12" t="str">
            <v>Interpolated Value (°C)</v>
          </cell>
        </row>
        <row r="13">
          <cell r="B13">
            <v>0</v>
          </cell>
          <cell r="C13">
            <v>7.4999999999999997E-2</v>
          </cell>
        </row>
        <row r="14">
          <cell r="B14">
            <v>1</v>
          </cell>
          <cell r="C14">
            <v>7.2279999999999997E-2</v>
          </cell>
        </row>
        <row r="15">
          <cell r="B15">
            <v>2</v>
          </cell>
          <cell r="C15">
            <v>6.9559999999999997E-2</v>
          </cell>
        </row>
        <row r="16">
          <cell r="B16">
            <v>3</v>
          </cell>
          <cell r="C16">
            <v>6.6839999999999997E-2</v>
          </cell>
        </row>
        <row r="17">
          <cell r="B17">
            <v>4</v>
          </cell>
          <cell r="C17">
            <v>6.4119999999999996E-2</v>
          </cell>
        </row>
        <row r="18">
          <cell r="B18">
            <v>5</v>
          </cell>
          <cell r="C18">
            <v>6.1399999999999996E-2</v>
          </cell>
        </row>
        <row r="19">
          <cell r="B19">
            <v>6</v>
          </cell>
          <cell r="C19">
            <v>5.8679999999999996E-2</v>
          </cell>
        </row>
        <row r="20">
          <cell r="B20">
            <v>7</v>
          </cell>
          <cell r="C20">
            <v>5.5959999999999996E-2</v>
          </cell>
        </row>
        <row r="21">
          <cell r="B21">
            <v>8</v>
          </cell>
          <cell r="C21">
            <v>5.3239999999999996E-2</v>
          </cell>
        </row>
        <row r="22">
          <cell r="B22">
            <v>9</v>
          </cell>
          <cell r="C22">
            <v>5.0519999999999995E-2</v>
          </cell>
        </row>
        <row r="23">
          <cell r="B23">
            <v>10</v>
          </cell>
          <cell r="C23">
            <v>4.7799999999999995E-2</v>
          </cell>
        </row>
        <row r="24">
          <cell r="B24">
            <v>11</v>
          </cell>
          <cell r="C24">
            <v>4.5079999999999995E-2</v>
          </cell>
        </row>
        <row r="25">
          <cell r="B25">
            <v>12</v>
          </cell>
          <cell r="C25">
            <v>4.2360000000000002E-2</v>
          </cell>
        </row>
        <row r="26">
          <cell r="B26">
            <v>13</v>
          </cell>
          <cell r="C26">
            <v>3.9640000000000002E-2</v>
          </cell>
        </row>
        <row r="27">
          <cell r="B27">
            <v>14</v>
          </cell>
          <cell r="C27">
            <v>3.6920000000000001E-2</v>
          </cell>
        </row>
        <row r="28">
          <cell r="B28">
            <v>15</v>
          </cell>
          <cell r="C28">
            <v>3.4200000000000001E-2</v>
          </cell>
        </row>
        <row r="29">
          <cell r="B29">
            <v>16</v>
          </cell>
          <cell r="C29">
            <v>3.1480000000000001E-2</v>
          </cell>
        </row>
        <row r="30">
          <cell r="B30">
            <v>17</v>
          </cell>
          <cell r="C30">
            <v>2.8760000000000001E-2</v>
          </cell>
        </row>
        <row r="31">
          <cell r="B31">
            <v>18</v>
          </cell>
          <cell r="C31">
            <v>2.6040000000000001E-2</v>
          </cell>
        </row>
        <row r="32">
          <cell r="B32">
            <v>19</v>
          </cell>
          <cell r="C32">
            <v>2.332E-2</v>
          </cell>
        </row>
        <row r="33">
          <cell r="B33">
            <v>20</v>
          </cell>
          <cell r="C33">
            <v>2.06E-2</v>
          </cell>
        </row>
        <row r="34">
          <cell r="B34">
            <v>21</v>
          </cell>
          <cell r="C34">
            <v>1.788E-2</v>
          </cell>
        </row>
        <row r="35">
          <cell r="B35">
            <v>22</v>
          </cell>
          <cell r="C35">
            <v>1.516E-2</v>
          </cell>
        </row>
        <row r="36">
          <cell r="B36">
            <v>23</v>
          </cell>
          <cell r="C36">
            <v>1.2440000000000007E-2</v>
          </cell>
        </row>
        <row r="37">
          <cell r="B37">
            <v>24</v>
          </cell>
          <cell r="C37">
            <v>9.7200000000000064E-3</v>
          </cell>
        </row>
        <row r="38">
          <cell r="B38">
            <v>25</v>
          </cell>
          <cell r="C38">
            <v>7.0000000000000062E-3</v>
          </cell>
        </row>
        <row r="39">
          <cell r="B39">
            <v>26</v>
          </cell>
          <cell r="C39">
            <v>1.9599999999999895E-3</v>
          </cell>
        </row>
        <row r="40">
          <cell r="B40">
            <v>27</v>
          </cell>
          <cell r="C40">
            <v>-3.0799999999999994E-3</v>
          </cell>
        </row>
        <row r="41">
          <cell r="B41">
            <v>28</v>
          </cell>
          <cell r="C41">
            <v>-8.1199999999999883E-3</v>
          </cell>
        </row>
        <row r="42">
          <cell r="B42">
            <v>29</v>
          </cell>
          <cell r="C42">
            <v>-1.3160000000000005E-2</v>
          </cell>
        </row>
        <row r="43">
          <cell r="B43">
            <v>30</v>
          </cell>
          <cell r="C43">
            <v>-1.8199999999999994E-2</v>
          </cell>
        </row>
        <row r="44">
          <cell r="B44">
            <v>31</v>
          </cell>
          <cell r="C44">
            <v>-2.3240000000000011E-2</v>
          </cell>
        </row>
        <row r="45">
          <cell r="B45">
            <v>32</v>
          </cell>
          <cell r="C45">
            <v>-2.828E-2</v>
          </cell>
        </row>
        <row r="46">
          <cell r="B46">
            <v>33</v>
          </cell>
          <cell r="C46">
            <v>-3.3319999999999989E-2</v>
          </cell>
        </row>
        <row r="47">
          <cell r="B47">
            <v>34</v>
          </cell>
          <cell r="C47">
            <v>-3.8360000000000005E-2</v>
          </cell>
        </row>
        <row r="48">
          <cell r="B48">
            <v>35</v>
          </cell>
          <cell r="C48">
            <v>-4.3399999999999994E-2</v>
          </cell>
        </row>
        <row r="49">
          <cell r="B49">
            <v>36</v>
          </cell>
          <cell r="C49">
            <v>-4.8440000000000011E-2</v>
          </cell>
        </row>
        <row r="50">
          <cell r="B50">
            <v>37</v>
          </cell>
          <cell r="C50">
            <v>-5.348E-2</v>
          </cell>
        </row>
        <row r="51">
          <cell r="B51">
            <v>38</v>
          </cell>
          <cell r="C51">
            <v>-5.8519999999999989E-2</v>
          </cell>
        </row>
        <row r="52">
          <cell r="B52">
            <v>39</v>
          </cell>
          <cell r="C52">
            <v>-6.3560000000000005E-2</v>
          </cell>
        </row>
        <row r="53">
          <cell r="B53">
            <v>40</v>
          </cell>
          <cell r="C53">
            <v>-6.8599999999999994E-2</v>
          </cell>
        </row>
        <row r="54">
          <cell r="B54">
            <v>41</v>
          </cell>
          <cell r="C54">
            <v>-7.3640000000000011E-2</v>
          </cell>
        </row>
        <row r="55">
          <cell r="B55">
            <v>42</v>
          </cell>
          <cell r="C55">
            <v>-7.868E-2</v>
          </cell>
        </row>
        <row r="56">
          <cell r="B56">
            <v>43</v>
          </cell>
          <cell r="C56">
            <v>-8.3719999999999989E-2</v>
          </cell>
        </row>
        <row r="57">
          <cell r="B57">
            <v>44</v>
          </cell>
          <cell r="C57">
            <v>-8.8760000000000006E-2</v>
          </cell>
        </row>
        <row r="58">
          <cell r="B58">
            <v>45</v>
          </cell>
          <cell r="C58">
            <v>-9.3799999999999994E-2</v>
          </cell>
        </row>
        <row r="59">
          <cell r="B59">
            <v>46</v>
          </cell>
          <cell r="C59">
            <v>-9.8840000000000011E-2</v>
          </cell>
        </row>
        <row r="60">
          <cell r="B60">
            <v>47</v>
          </cell>
          <cell r="C60">
            <v>-0.10388</v>
          </cell>
        </row>
        <row r="61">
          <cell r="B61">
            <v>48</v>
          </cell>
          <cell r="C61">
            <v>-0.10892000000000002</v>
          </cell>
        </row>
        <row r="62">
          <cell r="B62">
            <v>49</v>
          </cell>
          <cell r="C62">
            <v>-0.11396000000000001</v>
          </cell>
        </row>
        <row r="63">
          <cell r="B63">
            <v>50</v>
          </cell>
          <cell r="C63">
            <v>-0.11899999999999999</v>
          </cell>
        </row>
        <row r="64">
          <cell r="B64">
            <v>51</v>
          </cell>
          <cell r="C64">
            <v>-0.11792</v>
          </cell>
        </row>
        <row r="65">
          <cell r="B65">
            <v>52</v>
          </cell>
          <cell r="C65">
            <v>-0.11684</v>
          </cell>
        </row>
        <row r="66">
          <cell r="B66">
            <v>53</v>
          </cell>
          <cell r="C66">
            <v>-0.11576</v>
          </cell>
        </row>
        <row r="67">
          <cell r="B67">
            <v>54</v>
          </cell>
          <cell r="C67">
            <v>-0.11468</v>
          </cell>
        </row>
        <row r="68">
          <cell r="B68">
            <v>55</v>
          </cell>
          <cell r="C68">
            <v>-0.11360000000000001</v>
          </cell>
        </row>
        <row r="69">
          <cell r="B69">
            <v>56</v>
          </cell>
          <cell r="C69">
            <v>-0.11252</v>
          </cell>
        </row>
        <row r="70">
          <cell r="B70">
            <v>57</v>
          </cell>
          <cell r="C70">
            <v>-0.11144</v>
          </cell>
        </row>
        <row r="71">
          <cell r="B71">
            <v>58</v>
          </cell>
          <cell r="C71">
            <v>-0.11036</v>
          </cell>
        </row>
        <row r="72">
          <cell r="B72">
            <v>59</v>
          </cell>
          <cell r="C72">
            <v>-0.10928</v>
          </cell>
        </row>
        <row r="73">
          <cell r="B73">
            <v>60</v>
          </cell>
          <cell r="C73">
            <v>-0.1082</v>
          </cell>
        </row>
        <row r="74">
          <cell r="B74">
            <v>61</v>
          </cell>
          <cell r="C74">
            <v>-0.10711999999999999</v>
          </cell>
        </row>
        <row r="75">
          <cell r="B75">
            <v>62</v>
          </cell>
          <cell r="C75">
            <v>-0.10604</v>
          </cell>
        </row>
        <row r="76">
          <cell r="B76">
            <v>63</v>
          </cell>
          <cell r="C76">
            <v>-0.10496</v>
          </cell>
        </row>
        <row r="77">
          <cell r="B77">
            <v>64</v>
          </cell>
          <cell r="C77">
            <v>-0.10388</v>
          </cell>
        </row>
        <row r="78">
          <cell r="B78">
            <v>65</v>
          </cell>
          <cell r="C78">
            <v>-0.1028</v>
          </cell>
        </row>
        <row r="79">
          <cell r="B79">
            <v>66</v>
          </cell>
          <cell r="C79">
            <v>-0.10172</v>
          </cell>
        </row>
        <row r="80">
          <cell r="B80">
            <v>67</v>
          </cell>
          <cell r="C80">
            <v>-0.10064000000000001</v>
          </cell>
        </row>
        <row r="81">
          <cell r="B81">
            <v>68</v>
          </cell>
          <cell r="C81">
            <v>-9.9559999999999996E-2</v>
          </cell>
        </row>
        <row r="82">
          <cell r="B82">
            <v>69</v>
          </cell>
          <cell r="C82">
            <v>-9.8479999999999998E-2</v>
          </cell>
        </row>
        <row r="83">
          <cell r="B83">
            <v>70</v>
          </cell>
          <cell r="C83">
            <v>-9.74E-2</v>
          </cell>
        </row>
        <row r="84">
          <cell r="B84">
            <v>71</v>
          </cell>
          <cell r="C84">
            <v>-9.6320000000000003E-2</v>
          </cell>
        </row>
        <row r="85">
          <cell r="B85">
            <v>72</v>
          </cell>
          <cell r="C85">
            <v>-9.5240000000000005E-2</v>
          </cell>
        </row>
        <row r="86">
          <cell r="B86">
            <v>73</v>
          </cell>
          <cell r="C86">
            <v>-9.4160000000000008E-2</v>
          </cell>
        </row>
        <row r="87">
          <cell r="B87">
            <v>74</v>
          </cell>
          <cell r="C87">
            <v>-9.3079999999999996E-2</v>
          </cell>
        </row>
        <row r="88">
          <cell r="B88">
            <v>75</v>
          </cell>
          <cell r="C88">
            <v>-9.1999999999999971E-2</v>
          </cell>
        </row>
        <row r="89">
          <cell r="B89">
            <v>76</v>
          </cell>
          <cell r="C89">
            <v>-8.6959999999999982E-2</v>
          </cell>
        </row>
        <row r="90">
          <cell r="B90">
            <v>77</v>
          </cell>
          <cell r="C90">
            <v>-8.1919999999999937E-2</v>
          </cell>
        </row>
        <row r="91">
          <cell r="B91">
            <v>78</v>
          </cell>
          <cell r="C91">
            <v>-7.6879999999999948E-2</v>
          </cell>
        </row>
        <row r="92">
          <cell r="B92">
            <v>79</v>
          </cell>
          <cell r="C92">
            <v>-7.1839999999999959E-2</v>
          </cell>
        </row>
        <row r="93">
          <cell r="B93">
            <v>80</v>
          </cell>
          <cell r="C93">
            <v>-6.6799999999999971E-2</v>
          </cell>
        </row>
        <row r="94">
          <cell r="B94">
            <v>81</v>
          </cell>
          <cell r="C94">
            <v>-6.1759999999999982E-2</v>
          </cell>
        </row>
        <row r="95">
          <cell r="B95">
            <v>82</v>
          </cell>
          <cell r="C95">
            <v>-5.6719999999999937E-2</v>
          </cell>
        </row>
        <row r="96">
          <cell r="B96">
            <v>83</v>
          </cell>
          <cell r="C96">
            <v>-5.1679999999999948E-2</v>
          </cell>
        </row>
        <row r="97">
          <cell r="B97">
            <v>84</v>
          </cell>
          <cell r="C97">
            <v>-4.6639999999999959E-2</v>
          </cell>
        </row>
        <row r="98">
          <cell r="B98">
            <v>85</v>
          </cell>
          <cell r="C98">
            <v>-4.159999999999997E-2</v>
          </cell>
        </row>
        <row r="99">
          <cell r="B99">
            <v>86</v>
          </cell>
          <cell r="C99">
            <v>-3.6559999999999981E-2</v>
          </cell>
        </row>
        <row r="100">
          <cell r="B100">
            <v>87</v>
          </cell>
          <cell r="C100">
            <v>-3.1519999999999937E-2</v>
          </cell>
        </row>
        <row r="101">
          <cell r="B101">
            <v>88</v>
          </cell>
          <cell r="C101">
            <v>-2.6479999999999948E-2</v>
          </cell>
        </row>
        <row r="102">
          <cell r="B102">
            <v>89</v>
          </cell>
          <cell r="C102">
            <v>-2.1439999999999959E-2</v>
          </cell>
        </row>
        <row r="103">
          <cell r="B103">
            <v>90</v>
          </cell>
          <cell r="C103">
            <v>-1.639999999999997E-2</v>
          </cell>
        </row>
        <row r="104">
          <cell r="B104">
            <v>91</v>
          </cell>
          <cell r="C104">
            <v>-1.1359999999999981E-2</v>
          </cell>
        </row>
        <row r="105">
          <cell r="B105">
            <v>92</v>
          </cell>
          <cell r="C105">
            <v>-6.3199999999999368E-3</v>
          </cell>
        </row>
        <row r="106">
          <cell r="B106">
            <v>93</v>
          </cell>
          <cell r="C106">
            <v>-1.2799999999999478E-3</v>
          </cell>
        </row>
        <row r="107">
          <cell r="B107">
            <v>94</v>
          </cell>
          <cell r="C107">
            <v>3.7600000000000411E-3</v>
          </cell>
        </row>
        <row r="108">
          <cell r="B108">
            <v>95</v>
          </cell>
          <cell r="C108">
            <v>8.80000000000003E-3</v>
          </cell>
        </row>
        <row r="109">
          <cell r="B109">
            <v>96</v>
          </cell>
          <cell r="C109">
            <v>1.3840000000000074E-2</v>
          </cell>
        </row>
        <row r="110">
          <cell r="B110">
            <v>97</v>
          </cell>
          <cell r="C110">
            <v>1.8880000000000063E-2</v>
          </cell>
        </row>
        <row r="111">
          <cell r="B111">
            <v>98</v>
          </cell>
          <cell r="C111">
            <v>2.3920000000000052E-2</v>
          </cell>
        </row>
        <row r="112">
          <cell r="B112">
            <v>99</v>
          </cell>
          <cell r="C112">
            <v>2.8960000000000041E-2</v>
          </cell>
        </row>
        <row r="113">
          <cell r="B113">
            <v>100</v>
          </cell>
          <cell r="C113">
            <v>3.4000000000000002E-2</v>
          </cell>
        </row>
      </sheetData>
      <sheetData sheetId="12">
        <row r="1">
          <cell r="B1" t="str">
            <v>Standard Thermometer with TC probe No. MP955</v>
          </cell>
        </row>
        <row r="2">
          <cell r="B2" t="str">
            <v>Cert. No.</v>
          </cell>
          <cell r="C2" t="str">
            <v>TE13-0086</v>
          </cell>
        </row>
        <row r="4">
          <cell r="B4" t="str">
            <v xml:space="preserve">CAL Point(°C) </v>
          </cell>
          <cell r="C4" t="str">
            <v>Correction(°C)</v>
          </cell>
        </row>
        <row r="5">
          <cell r="B5">
            <v>0</v>
          </cell>
          <cell r="C5">
            <v>0.11899999999999999</v>
          </cell>
        </row>
        <row r="6">
          <cell r="B6">
            <v>25</v>
          </cell>
          <cell r="C6">
            <v>8.8999999999999996E-2</v>
          </cell>
        </row>
        <row r="7">
          <cell r="B7">
            <v>50</v>
          </cell>
          <cell r="C7">
            <v>1.7000000000000001E-2</v>
          </cell>
        </row>
        <row r="8">
          <cell r="B8">
            <v>75</v>
          </cell>
          <cell r="C8">
            <v>-1.2E-2</v>
          </cell>
        </row>
        <row r="9">
          <cell r="B9">
            <v>100</v>
          </cell>
          <cell r="C9">
            <v>1.7999999999999999E-2</v>
          </cell>
        </row>
        <row r="10">
          <cell r="B10">
            <v>101</v>
          </cell>
          <cell r="C10">
            <v>1.7999999999999999E-2</v>
          </cell>
        </row>
        <row r="12">
          <cell r="B12" t="str">
            <v xml:space="preserve">OtherCAL Point(°C) </v>
          </cell>
          <cell r="C12" t="str">
            <v>Interpolated Value (°C)</v>
          </cell>
        </row>
        <row r="13">
          <cell r="B13">
            <v>0</v>
          </cell>
          <cell r="C13">
            <v>0.11899999999999999</v>
          </cell>
        </row>
        <row r="14">
          <cell r="B14">
            <v>1</v>
          </cell>
          <cell r="C14">
            <v>0.11779999999999999</v>
          </cell>
        </row>
        <row r="15">
          <cell r="B15">
            <v>2</v>
          </cell>
          <cell r="C15">
            <v>0.1166</v>
          </cell>
        </row>
        <row r="16">
          <cell r="B16">
            <v>3</v>
          </cell>
          <cell r="C16">
            <v>0.11539999999999999</v>
          </cell>
        </row>
        <row r="17">
          <cell r="B17">
            <v>4</v>
          </cell>
          <cell r="C17">
            <v>0.1142</v>
          </cell>
        </row>
        <row r="18">
          <cell r="B18">
            <v>5</v>
          </cell>
          <cell r="C18">
            <v>0.11299999999999999</v>
          </cell>
        </row>
        <row r="19">
          <cell r="B19">
            <v>6</v>
          </cell>
          <cell r="C19">
            <v>0.1118</v>
          </cell>
        </row>
        <row r="20">
          <cell r="B20">
            <v>7</v>
          </cell>
          <cell r="C20">
            <v>0.11059999999999999</v>
          </cell>
        </row>
        <row r="21">
          <cell r="B21">
            <v>8</v>
          </cell>
          <cell r="C21">
            <v>0.1094</v>
          </cell>
        </row>
        <row r="22">
          <cell r="B22">
            <v>9</v>
          </cell>
          <cell r="C22">
            <v>0.10819999999999999</v>
          </cell>
        </row>
        <row r="23">
          <cell r="B23">
            <v>10</v>
          </cell>
          <cell r="C23">
            <v>0.107</v>
          </cell>
        </row>
        <row r="24">
          <cell r="B24">
            <v>11</v>
          </cell>
          <cell r="C24">
            <v>0.10579999999999999</v>
          </cell>
        </row>
        <row r="25">
          <cell r="B25">
            <v>12</v>
          </cell>
          <cell r="C25">
            <v>0.1046</v>
          </cell>
        </row>
        <row r="26">
          <cell r="B26">
            <v>13</v>
          </cell>
          <cell r="C26">
            <v>0.10339999999999999</v>
          </cell>
        </row>
        <row r="27">
          <cell r="B27">
            <v>14</v>
          </cell>
          <cell r="C27">
            <v>0.1022</v>
          </cell>
        </row>
        <row r="28">
          <cell r="B28">
            <v>15</v>
          </cell>
          <cell r="C28">
            <v>0.10099999999999999</v>
          </cell>
        </row>
        <row r="29">
          <cell r="B29">
            <v>16</v>
          </cell>
          <cell r="C29">
            <v>9.98E-2</v>
          </cell>
        </row>
        <row r="30">
          <cell r="B30">
            <v>17</v>
          </cell>
          <cell r="C30">
            <v>9.8599999999999993E-2</v>
          </cell>
        </row>
        <row r="31">
          <cell r="B31">
            <v>18</v>
          </cell>
          <cell r="C31">
            <v>9.74E-2</v>
          </cell>
        </row>
        <row r="32">
          <cell r="B32">
            <v>19</v>
          </cell>
          <cell r="C32">
            <v>9.6199999999999994E-2</v>
          </cell>
        </row>
        <row r="33">
          <cell r="B33">
            <v>20</v>
          </cell>
          <cell r="C33">
            <v>9.5000000000000001E-2</v>
          </cell>
        </row>
        <row r="34">
          <cell r="B34">
            <v>21</v>
          </cell>
          <cell r="C34">
            <v>9.3799999999999994E-2</v>
          </cell>
        </row>
        <row r="35">
          <cell r="B35">
            <v>22</v>
          </cell>
          <cell r="C35">
            <v>9.2600000000000002E-2</v>
          </cell>
        </row>
        <row r="36">
          <cell r="B36">
            <v>23</v>
          </cell>
          <cell r="C36">
            <v>9.1399999999999995E-2</v>
          </cell>
        </row>
        <row r="37">
          <cell r="B37">
            <v>24</v>
          </cell>
          <cell r="C37">
            <v>9.0200000000000002E-2</v>
          </cell>
        </row>
        <row r="38">
          <cell r="B38">
            <v>25</v>
          </cell>
          <cell r="C38">
            <v>8.8999999999999982E-2</v>
          </cell>
        </row>
        <row r="39">
          <cell r="B39">
            <v>26</v>
          </cell>
          <cell r="C39">
            <v>8.6119999999999988E-2</v>
          </cell>
        </row>
        <row r="40">
          <cell r="B40">
            <v>27</v>
          </cell>
          <cell r="C40">
            <v>8.3239999999999981E-2</v>
          </cell>
        </row>
        <row r="41">
          <cell r="B41">
            <v>28</v>
          </cell>
          <cell r="C41">
            <v>8.0359999999999987E-2</v>
          </cell>
        </row>
        <row r="42">
          <cell r="B42">
            <v>29</v>
          </cell>
          <cell r="C42">
            <v>7.7479999999999979E-2</v>
          </cell>
        </row>
        <row r="43">
          <cell r="B43">
            <v>30</v>
          </cell>
          <cell r="C43">
            <v>7.4599999999999986E-2</v>
          </cell>
        </row>
        <row r="44">
          <cell r="B44">
            <v>31</v>
          </cell>
          <cell r="C44">
            <v>7.1719999999999978E-2</v>
          </cell>
        </row>
        <row r="45">
          <cell r="B45">
            <v>32</v>
          </cell>
          <cell r="C45">
            <v>6.8839999999999985E-2</v>
          </cell>
        </row>
        <row r="46">
          <cell r="B46">
            <v>33</v>
          </cell>
          <cell r="C46">
            <v>6.5959999999999991E-2</v>
          </cell>
        </row>
        <row r="47">
          <cell r="B47">
            <v>34</v>
          </cell>
          <cell r="C47">
            <v>6.3079999999999983E-2</v>
          </cell>
        </row>
        <row r="48">
          <cell r="B48">
            <v>35</v>
          </cell>
          <cell r="C48">
            <v>6.019999999999999E-2</v>
          </cell>
        </row>
        <row r="49">
          <cell r="B49">
            <v>36</v>
          </cell>
          <cell r="C49">
            <v>5.7319999999999982E-2</v>
          </cell>
        </row>
        <row r="50">
          <cell r="B50">
            <v>37</v>
          </cell>
          <cell r="C50">
            <v>5.4439999999999988E-2</v>
          </cell>
        </row>
        <row r="51">
          <cell r="B51">
            <v>38</v>
          </cell>
          <cell r="C51">
            <v>5.1559999999999981E-2</v>
          </cell>
        </row>
        <row r="52">
          <cell r="B52">
            <v>39</v>
          </cell>
          <cell r="C52">
            <v>4.8679999999999987E-2</v>
          </cell>
        </row>
        <row r="53">
          <cell r="B53">
            <v>40</v>
          </cell>
          <cell r="C53">
            <v>4.579999999999998E-2</v>
          </cell>
        </row>
        <row r="54">
          <cell r="B54">
            <v>41</v>
          </cell>
          <cell r="C54">
            <v>4.2919999999999986E-2</v>
          </cell>
        </row>
        <row r="55">
          <cell r="B55">
            <v>42</v>
          </cell>
          <cell r="C55">
            <v>4.0039999999999992E-2</v>
          </cell>
        </row>
        <row r="56">
          <cell r="B56">
            <v>43</v>
          </cell>
          <cell r="C56">
            <v>3.7159999999999985E-2</v>
          </cell>
        </row>
        <row r="57">
          <cell r="B57">
            <v>44</v>
          </cell>
          <cell r="C57">
            <v>3.4279999999999977E-2</v>
          </cell>
        </row>
        <row r="58">
          <cell r="B58">
            <v>45</v>
          </cell>
          <cell r="C58">
            <v>3.1399999999999983E-2</v>
          </cell>
        </row>
        <row r="59">
          <cell r="B59">
            <v>46</v>
          </cell>
          <cell r="C59">
            <v>2.851999999999999E-2</v>
          </cell>
        </row>
        <row r="60">
          <cell r="B60">
            <v>47</v>
          </cell>
          <cell r="C60">
            <v>2.5639999999999996E-2</v>
          </cell>
        </row>
        <row r="61">
          <cell r="B61">
            <v>48</v>
          </cell>
          <cell r="C61">
            <v>2.2760000000000002E-2</v>
          </cell>
        </row>
        <row r="62">
          <cell r="B62">
            <v>49</v>
          </cell>
          <cell r="C62">
            <v>1.9879999999999981E-2</v>
          </cell>
        </row>
        <row r="63">
          <cell r="B63">
            <v>50</v>
          </cell>
          <cell r="C63">
            <v>1.7000000000000001E-2</v>
          </cell>
        </row>
        <row r="64">
          <cell r="B64">
            <v>51</v>
          </cell>
          <cell r="C64">
            <v>1.584E-2</v>
          </cell>
        </row>
        <row r="65">
          <cell r="B65">
            <v>52</v>
          </cell>
          <cell r="C65">
            <v>1.4679999999999999E-2</v>
          </cell>
        </row>
        <row r="66">
          <cell r="B66">
            <v>53</v>
          </cell>
          <cell r="C66">
            <v>1.3519999999999997E-2</v>
          </cell>
        </row>
        <row r="67">
          <cell r="B67">
            <v>54</v>
          </cell>
          <cell r="C67">
            <v>1.2359999999999996E-2</v>
          </cell>
        </row>
        <row r="68">
          <cell r="B68">
            <v>55</v>
          </cell>
          <cell r="C68">
            <v>1.1200000000000002E-2</v>
          </cell>
        </row>
        <row r="69">
          <cell r="B69">
            <v>56</v>
          </cell>
          <cell r="C69">
            <v>1.0039999999999993E-2</v>
          </cell>
        </row>
        <row r="70">
          <cell r="B70">
            <v>57</v>
          </cell>
          <cell r="C70">
            <v>8.879999999999999E-3</v>
          </cell>
        </row>
        <row r="71">
          <cell r="B71">
            <v>58</v>
          </cell>
          <cell r="C71">
            <v>7.7200000000000046E-3</v>
          </cell>
        </row>
        <row r="72">
          <cell r="B72">
            <v>59</v>
          </cell>
          <cell r="C72">
            <v>6.5599999999999964E-3</v>
          </cell>
        </row>
        <row r="73">
          <cell r="B73">
            <v>60</v>
          </cell>
          <cell r="C73">
            <v>5.400000000000002E-3</v>
          </cell>
        </row>
        <row r="74">
          <cell r="B74">
            <v>61</v>
          </cell>
          <cell r="C74">
            <v>4.2399999999999938E-3</v>
          </cell>
        </row>
        <row r="75">
          <cell r="B75">
            <v>62</v>
          </cell>
          <cell r="C75">
            <v>3.0799999999999994E-3</v>
          </cell>
        </row>
        <row r="76">
          <cell r="B76">
            <v>63</v>
          </cell>
          <cell r="C76">
            <v>1.9199999999999912E-3</v>
          </cell>
        </row>
        <row r="77">
          <cell r="B77">
            <v>64</v>
          </cell>
          <cell r="C77">
            <v>7.5999999999999679E-4</v>
          </cell>
        </row>
        <row r="78">
          <cell r="B78">
            <v>65</v>
          </cell>
          <cell r="C78">
            <v>-3.9999999999999758E-4</v>
          </cell>
        </row>
        <row r="79">
          <cell r="B79">
            <v>66</v>
          </cell>
          <cell r="C79">
            <v>-1.5600000000000058E-3</v>
          </cell>
        </row>
        <row r="80">
          <cell r="B80">
            <v>67</v>
          </cell>
          <cell r="C80">
            <v>-2.7200000000000002E-3</v>
          </cell>
        </row>
        <row r="81">
          <cell r="B81">
            <v>68</v>
          </cell>
          <cell r="C81">
            <v>-3.8800000000000084E-3</v>
          </cell>
        </row>
        <row r="82">
          <cell r="B82">
            <v>69</v>
          </cell>
          <cell r="C82">
            <v>-5.0400000000000028E-3</v>
          </cell>
        </row>
        <row r="83">
          <cell r="B83">
            <v>70</v>
          </cell>
          <cell r="C83">
            <v>-6.2000000000000111E-3</v>
          </cell>
        </row>
        <row r="84">
          <cell r="B84">
            <v>71</v>
          </cell>
          <cell r="C84">
            <v>-7.3600000000000054E-3</v>
          </cell>
        </row>
        <row r="85">
          <cell r="B85">
            <v>72</v>
          </cell>
          <cell r="C85">
            <v>-8.5199999999999998E-3</v>
          </cell>
        </row>
        <row r="86">
          <cell r="B86">
            <v>73</v>
          </cell>
          <cell r="C86">
            <v>-9.680000000000008E-3</v>
          </cell>
        </row>
        <row r="87">
          <cell r="B87">
            <v>74</v>
          </cell>
          <cell r="C87">
            <v>-1.0840000000000002E-2</v>
          </cell>
        </row>
        <row r="88">
          <cell r="B88">
            <v>75</v>
          </cell>
          <cell r="C88">
            <v>-1.1999999999999997E-2</v>
          </cell>
        </row>
        <row r="89">
          <cell r="B89">
            <v>76</v>
          </cell>
          <cell r="C89">
            <v>-1.0800000000000004E-2</v>
          </cell>
        </row>
        <row r="90">
          <cell r="B90">
            <v>77</v>
          </cell>
          <cell r="C90">
            <v>-9.5999999999999974E-3</v>
          </cell>
        </row>
        <row r="91">
          <cell r="B91">
            <v>78</v>
          </cell>
          <cell r="C91">
            <v>-8.4000000000000047E-3</v>
          </cell>
        </row>
        <row r="92">
          <cell r="B92">
            <v>79</v>
          </cell>
          <cell r="C92">
            <v>-7.1999999999999981E-3</v>
          </cell>
        </row>
        <row r="93">
          <cell r="B93">
            <v>80</v>
          </cell>
          <cell r="C93">
            <v>-6.0000000000000053E-3</v>
          </cell>
        </row>
        <row r="94">
          <cell r="B94">
            <v>81</v>
          </cell>
          <cell r="C94">
            <v>-4.7999999999999987E-3</v>
          </cell>
        </row>
        <row r="95">
          <cell r="B95">
            <v>82</v>
          </cell>
          <cell r="C95">
            <v>-3.600000000000006E-3</v>
          </cell>
        </row>
        <row r="96">
          <cell r="B96">
            <v>83</v>
          </cell>
          <cell r="C96">
            <v>-2.3999999999999994E-3</v>
          </cell>
        </row>
        <row r="97">
          <cell r="B97">
            <v>84</v>
          </cell>
          <cell r="C97">
            <v>-1.2000000000000066E-3</v>
          </cell>
        </row>
        <row r="98">
          <cell r="B98">
            <v>85</v>
          </cell>
          <cell r="C98">
            <v>0</v>
          </cell>
        </row>
        <row r="99">
          <cell r="B99">
            <v>86</v>
          </cell>
          <cell r="C99">
            <v>1.1999999999999927E-3</v>
          </cell>
        </row>
        <row r="100">
          <cell r="B100">
            <v>87</v>
          </cell>
          <cell r="C100">
            <v>2.3999999999999994E-3</v>
          </cell>
        </row>
        <row r="101">
          <cell r="B101">
            <v>88</v>
          </cell>
          <cell r="C101">
            <v>3.5999999999999921E-3</v>
          </cell>
        </row>
        <row r="102">
          <cell r="B102">
            <v>89</v>
          </cell>
          <cell r="C102">
            <v>4.7999999999999987E-3</v>
          </cell>
        </row>
        <row r="103">
          <cell r="B103">
            <v>90</v>
          </cell>
          <cell r="C103">
            <v>5.9999999999999915E-3</v>
          </cell>
        </row>
        <row r="104">
          <cell r="B104">
            <v>91</v>
          </cell>
          <cell r="C104">
            <v>7.1999999999999981E-3</v>
          </cell>
        </row>
        <row r="105">
          <cell r="B105">
            <v>92</v>
          </cell>
          <cell r="C105">
            <v>8.3999999999999908E-3</v>
          </cell>
        </row>
        <row r="106">
          <cell r="B106">
            <v>93</v>
          </cell>
          <cell r="C106">
            <v>9.5999999999999974E-3</v>
          </cell>
        </row>
        <row r="107">
          <cell r="B107">
            <v>94</v>
          </cell>
          <cell r="C107">
            <v>1.079999999999999E-2</v>
          </cell>
        </row>
        <row r="108">
          <cell r="B108">
            <v>95</v>
          </cell>
          <cell r="C108">
            <v>1.1999999999999997E-2</v>
          </cell>
        </row>
        <row r="109">
          <cell r="B109">
            <v>96</v>
          </cell>
          <cell r="C109">
            <v>1.3200000000000003E-2</v>
          </cell>
        </row>
        <row r="110">
          <cell r="B110">
            <v>97</v>
          </cell>
          <cell r="C110">
            <v>1.4399999999999996E-2</v>
          </cell>
        </row>
        <row r="111">
          <cell r="B111">
            <v>98</v>
          </cell>
          <cell r="C111">
            <v>1.5600000000000003E-2</v>
          </cell>
        </row>
        <row r="112">
          <cell r="B112">
            <v>99</v>
          </cell>
          <cell r="C112">
            <v>1.6799999999999995E-2</v>
          </cell>
        </row>
        <row r="113">
          <cell r="B113">
            <v>100</v>
          </cell>
          <cell r="C113">
            <v>1.7999999999999999E-2</v>
          </cell>
        </row>
      </sheetData>
      <sheetData sheetId="13">
        <row r="2">
          <cell r="C2" t="str">
            <v>TE13-0086</v>
          </cell>
        </row>
        <row r="4">
          <cell r="C4" t="str">
            <v>Correction(°C)</v>
          </cell>
        </row>
        <row r="5">
          <cell r="C5">
            <v>3.6999999999999998E-2</v>
          </cell>
        </row>
        <row r="6">
          <cell r="C6">
            <v>2.7E-2</v>
          </cell>
        </row>
        <row r="7">
          <cell r="C7">
            <v>-0.111</v>
          </cell>
        </row>
        <row r="8">
          <cell r="C8">
            <v>-3.9E-2</v>
          </cell>
        </row>
        <row r="9">
          <cell r="C9">
            <v>1.4E-2</v>
          </cell>
        </row>
        <row r="10">
          <cell r="C10">
            <v>1.4E-2</v>
          </cell>
        </row>
        <row r="12">
          <cell r="C12" t="str">
            <v>Interpolated Value (°C)</v>
          </cell>
        </row>
        <row r="13">
          <cell r="C13">
            <v>3.6999999999999998E-2</v>
          </cell>
        </row>
        <row r="14">
          <cell r="C14">
            <v>3.6600000000000001E-2</v>
          </cell>
        </row>
        <row r="15">
          <cell r="C15">
            <v>3.6199999999999996E-2</v>
          </cell>
        </row>
        <row r="16">
          <cell r="C16">
            <v>3.5799999999999998E-2</v>
          </cell>
        </row>
        <row r="17">
          <cell r="C17">
            <v>3.5400000000000001E-2</v>
          </cell>
        </row>
        <row r="18">
          <cell r="C18">
            <v>3.4999999999999996E-2</v>
          </cell>
        </row>
        <row r="19">
          <cell r="C19">
            <v>3.4599999999999999E-2</v>
          </cell>
        </row>
        <row r="20">
          <cell r="C20">
            <v>3.4200000000000001E-2</v>
          </cell>
        </row>
        <row r="21">
          <cell r="C21">
            <v>3.3799999999999997E-2</v>
          </cell>
        </row>
        <row r="22">
          <cell r="C22">
            <v>3.3399999999999999E-2</v>
          </cell>
        </row>
        <row r="23">
          <cell r="C23">
            <v>3.3000000000000002E-2</v>
          </cell>
        </row>
        <row r="24">
          <cell r="C24">
            <v>3.2599999999999997E-2</v>
          </cell>
        </row>
        <row r="25">
          <cell r="C25">
            <v>3.2199999999999999E-2</v>
          </cell>
        </row>
        <row r="26">
          <cell r="C26">
            <v>3.1799999999999995E-2</v>
          </cell>
        </row>
        <row r="27">
          <cell r="C27">
            <v>3.1399999999999997E-2</v>
          </cell>
        </row>
        <row r="28">
          <cell r="C28">
            <v>3.1E-2</v>
          </cell>
        </row>
        <row r="29">
          <cell r="C29">
            <v>3.0599999999999999E-2</v>
          </cell>
        </row>
        <row r="30">
          <cell r="C30">
            <v>3.0199999999999998E-2</v>
          </cell>
        </row>
        <row r="31">
          <cell r="C31">
            <v>2.98E-2</v>
          </cell>
        </row>
        <row r="32">
          <cell r="C32">
            <v>2.9399999999999999E-2</v>
          </cell>
        </row>
        <row r="33">
          <cell r="C33">
            <v>2.8999999999999998E-2</v>
          </cell>
        </row>
        <row r="34">
          <cell r="C34">
            <v>2.86E-2</v>
          </cell>
        </row>
        <row r="35">
          <cell r="C35">
            <v>2.8199999999999999E-2</v>
          </cell>
        </row>
        <row r="36">
          <cell r="C36">
            <v>2.7799999999999998E-2</v>
          </cell>
        </row>
        <row r="37">
          <cell r="C37">
            <v>2.7400000000000001E-2</v>
          </cell>
        </row>
        <row r="38">
          <cell r="C38">
            <v>2.6999999999999996E-2</v>
          </cell>
        </row>
        <row r="39">
          <cell r="C39">
            <v>2.1479999999999999E-2</v>
          </cell>
        </row>
        <row r="40">
          <cell r="C40">
            <v>1.5960000000000002E-2</v>
          </cell>
        </row>
        <row r="41">
          <cell r="C41">
            <v>1.0439999999999977E-2</v>
          </cell>
        </row>
        <row r="42">
          <cell r="C42">
            <v>4.9199999999999799E-3</v>
          </cell>
        </row>
        <row r="43">
          <cell r="C43">
            <v>-6.0000000000001719E-4</v>
          </cell>
        </row>
        <row r="44">
          <cell r="C44">
            <v>-6.1200000000000143E-3</v>
          </cell>
        </row>
        <row r="45">
          <cell r="C45">
            <v>-1.1640000000000011E-2</v>
          </cell>
        </row>
        <row r="46">
          <cell r="C46">
            <v>-1.7160000000000009E-2</v>
          </cell>
        </row>
        <row r="47">
          <cell r="C47">
            <v>-2.2680000000000006E-2</v>
          </cell>
        </row>
        <row r="48">
          <cell r="C48">
            <v>-2.8200000000000003E-2</v>
          </cell>
        </row>
        <row r="49">
          <cell r="C49">
            <v>-3.372E-2</v>
          </cell>
        </row>
        <row r="50">
          <cell r="C50">
            <v>-3.9240000000000025E-2</v>
          </cell>
        </row>
        <row r="51">
          <cell r="C51">
            <v>-4.4760000000000022E-2</v>
          </cell>
        </row>
        <row r="52">
          <cell r="C52">
            <v>-5.0280000000000019E-2</v>
          </cell>
        </row>
        <row r="53">
          <cell r="C53">
            <v>-5.5800000000000016E-2</v>
          </cell>
        </row>
        <row r="54">
          <cell r="C54">
            <v>-6.1320000000000013E-2</v>
          </cell>
        </row>
        <row r="55">
          <cell r="C55">
            <v>-6.6840000000000011E-2</v>
          </cell>
        </row>
        <row r="56">
          <cell r="C56">
            <v>-7.2360000000000008E-2</v>
          </cell>
        </row>
        <row r="57">
          <cell r="C57">
            <v>-7.7880000000000033E-2</v>
          </cell>
        </row>
        <row r="58">
          <cell r="C58">
            <v>-8.340000000000003E-2</v>
          </cell>
        </row>
        <row r="59">
          <cell r="C59">
            <v>-8.8920000000000027E-2</v>
          </cell>
        </row>
        <row r="60">
          <cell r="C60">
            <v>-9.4439999999999996E-2</v>
          </cell>
        </row>
        <row r="61">
          <cell r="C61">
            <v>-9.9960000000000021E-2</v>
          </cell>
        </row>
        <row r="62">
          <cell r="C62">
            <v>-0.10548000000000005</v>
          </cell>
        </row>
        <row r="63">
          <cell r="C63">
            <v>-0.11099999999999999</v>
          </cell>
        </row>
        <row r="64">
          <cell r="C64">
            <v>-0.10811999999999999</v>
          </cell>
        </row>
        <row r="65">
          <cell r="C65">
            <v>-0.10524</v>
          </cell>
        </row>
        <row r="66">
          <cell r="C66">
            <v>-0.10236000000000001</v>
          </cell>
        </row>
        <row r="67">
          <cell r="C67">
            <v>-9.9479999999999985E-2</v>
          </cell>
        </row>
        <row r="68">
          <cell r="C68">
            <v>-9.6599999999999991E-2</v>
          </cell>
        </row>
        <row r="69">
          <cell r="C69">
            <v>-9.3719999999999998E-2</v>
          </cell>
        </row>
        <row r="70">
          <cell r="C70">
            <v>-9.0840000000000004E-2</v>
          </cell>
        </row>
        <row r="71">
          <cell r="C71">
            <v>-8.7959999999999983E-2</v>
          </cell>
        </row>
        <row r="72">
          <cell r="C72">
            <v>-8.5079999999999989E-2</v>
          </cell>
        </row>
        <row r="73">
          <cell r="C73">
            <v>-8.2199999999999995E-2</v>
          </cell>
        </row>
        <row r="74">
          <cell r="C74">
            <v>-7.9320000000000002E-2</v>
          </cell>
        </row>
        <row r="75">
          <cell r="C75">
            <v>-7.643999999999998E-2</v>
          </cell>
        </row>
        <row r="76">
          <cell r="C76">
            <v>-7.3559999999999987E-2</v>
          </cell>
        </row>
        <row r="77">
          <cell r="C77">
            <v>-7.0679999999999993E-2</v>
          </cell>
        </row>
        <row r="78">
          <cell r="C78">
            <v>-6.7799999999999999E-2</v>
          </cell>
        </row>
        <row r="79">
          <cell r="C79">
            <v>-6.4920000000000005E-2</v>
          </cell>
        </row>
        <row r="80">
          <cell r="C80">
            <v>-6.2039999999999984E-2</v>
          </cell>
        </row>
        <row r="81">
          <cell r="C81">
            <v>-5.915999999999999E-2</v>
          </cell>
        </row>
        <row r="82">
          <cell r="C82">
            <v>-5.6279999999999997E-2</v>
          </cell>
        </row>
        <row r="83">
          <cell r="C83">
            <v>-5.3400000000000003E-2</v>
          </cell>
        </row>
        <row r="84">
          <cell r="C84">
            <v>-5.0519999999999982E-2</v>
          </cell>
        </row>
        <row r="85">
          <cell r="C85">
            <v>-4.7639999999999988E-2</v>
          </cell>
        </row>
        <row r="86">
          <cell r="C86">
            <v>-4.4759999999999994E-2</v>
          </cell>
        </row>
        <row r="87">
          <cell r="C87">
            <v>-4.1880000000000001E-2</v>
          </cell>
        </row>
        <row r="88">
          <cell r="C88">
            <v>-3.9000000000000007E-2</v>
          </cell>
        </row>
        <row r="89">
          <cell r="C89">
            <v>-3.6879999999999996E-2</v>
          </cell>
        </row>
        <row r="90">
          <cell r="C90">
            <v>-3.4760000000000013E-2</v>
          </cell>
        </row>
        <row r="91">
          <cell r="C91">
            <v>-3.2640000000000002E-2</v>
          </cell>
        </row>
        <row r="92">
          <cell r="C92">
            <v>-3.0520000000000019E-2</v>
          </cell>
        </row>
        <row r="93">
          <cell r="C93">
            <v>-2.8400000000000009E-2</v>
          </cell>
        </row>
        <row r="94">
          <cell r="C94">
            <v>-2.6279999999999998E-2</v>
          </cell>
        </row>
        <row r="95">
          <cell r="C95">
            <v>-2.4160000000000015E-2</v>
          </cell>
        </row>
        <row r="96">
          <cell r="C96">
            <v>-2.2040000000000004E-2</v>
          </cell>
        </row>
        <row r="97">
          <cell r="C97">
            <v>-1.9920000000000021E-2</v>
          </cell>
        </row>
        <row r="98">
          <cell r="C98">
            <v>-1.780000000000001E-2</v>
          </cell>
        </row>
        <row r="99">
          <cell r="C99">
            <v>-1.5679999999999999E-2</v>
          </cell>
        </row>
        <row r="100">
          <cell r="C100">
            <v>-1.3560000000000016E-2</v>
          </cell>
        </row>
        <row r="101">
          <cell r="C101">
            <v>-1.1440000000000006E-2</v>
          </cell>
        </row>
        <row r="102">
          <cell r="C102">
            <v>-9.319999999999995E-3</v>
          </cell>
        </row>
        <row r="103">
          <cell r="C103">
            <v>-7.2000000000000119E-3</v>
          </cell>
        </row>
        <row r="104">
          <cell r="C104">
            <v>-5.0800000000000012E-3</v>
          </cell>
        </row>
        <row r="105">
          <cell r="C105">
            <v>-2.9599999999999904E-3</v>
          </cell>
        </row>
        <row r="106">
          <cell r="C106">
            <v>-8.4000000000000741E-4</v>
          </cell>
        </row>
        <row r="107">
          <cell r="C107">
            <v>1.2800000000000034E-3</v>
          </cell>
        </row>
        <row r="108">
          <cell r="C108">
            <v>3.3999999999999864E-3</v>
          </cell>
        </row>
        <row r="109">
          <cell r="C109">
            <v>5.5199999999999971E-3</v>
          </cell>
        </row>
        <row r="110">
          <cell r="C110">
            <v>7.6400000000000079E-3</v>
          </cell>
        </row>
        <row r="111">
          <cell r="C111">
            <v>9.7599999999999909E-3</v>
          </cell>
        </row>
        <row r="112">
          <cell r="C112">
            <v>1.1880000000000002E-2</v>
          </cell>
        </row>
        <row r="113">
          <cell r="C113">
            <v>1.4E-2</v>
          </cell>
        </row>
      </sheetData>
      <sheetData sheetId="14">
        <row r="1">
          <cell r="B1" t="str">
            <v>Standard Thermometer with TC probe No. MP957</v>
          </cell>
        </row>
        <row r="2">
          <cell r="B2" t="str">
            <v>Cert. No.</v>
          </cell>
          <cell r="C2" t="str">
            <v>TE13-0086</v>
          </cell>
        </row>
        <row r="4">
          <cell r="B4" t="str">
            <v xml:space="preserve">CAL Point(°C) </v>
          </cell>
          <cell r="C4" t="str">
            <v>Correction(°C)</v>
          </cell>
        </row>
        <row r="5">
          <cell r="B5">
            <v>0</v>
          </cell>
          <cell r="C5">
            <v>3.7999999999999999E-2</v>
          </cell>
        </row>
        <row r="6">
          <cell r="B6">
            <v>25</v>
          </cell>
          <cell r="C6">
            <v>-5.8999999999999997E-2</v>
          </cell>
        </row>
        <row r="7">
          <cell r="B7">
            <v>50</v>
          </cell>
          <cell r="C7">
            <v>-0.11600000000000001</v>
          </cell>
        </row>
        <row r="8">
          <cell r="B8">
            <v>75</v>
          </cell>
          <cell r="C8">
            <v>-0.15</v>
          </cell>
        </row>
        <row r="9">
          <cell r="B9">
            <v>100</v>
          </cell>
          <cell r="C9">
            <v>-0.10199999999999999</v>
          </cell>
        </row>
        <row r="10">
          <cell r="B10">
            <v>101</v>
          </cell>
          <cell r="C10">
            <v>-0.10199999999999999</v>
          </cell>
        </row>
        <row r="12">
          <cell r="B12" t="str">
            <v xml:space="preserve">OtherCAL Point(°C) </v>
          </cell>
          <cell r="C12" t="str">
            <v>Interpolated Value (°C)</v>
          </cell>
        </row>
        <row r="13">
          <cell r="B13">
            <v>0</v>
          </cell>
          <cell r="C13">
            <v>3.8000000000000006E-2</v>
          </cell>
        </row>
        <row r="14">
          <cell r="B14">
            <v>1</v>
          </cell>
          <cell r="C14">
            <v>3.4120000000000004E-2</v>
          </cell>
        </row>
        <row r="15">
          <cell r="B15">
            <v>2</v>
          </cell>
          <cell r="C15">
            <v>3.0240000000000003E-2</v>
          </cell>
        </row>
        <row r="16">
          <cell r="B16">
            <v>3</v>
          </cell>
          <cell r="C16">
            <v>2.6360000000000005E-2</v>
          </cell>
        </row>
        <row r="17">
          <cell r="B17">
            <v>4</v>
          </cell>
          <cell r="C17">
            <v>2.2480000000000003E-2</v>
          </cell>
        </row>
        <row r="18">
          <cell r="B18">
            <v>5</v>
          </cell>
          <cell r="C18">
            <v>1.8600000000000002E-2</v>
          </cell>
        </row>
        <row r="19">
          <cell r="B19">
            <v>6</v>
          </cell>
          <cell r="C19">
            <v>1.4720000000000004E-2</v>
          </cell>
        </row>
        <row r="20">
          <cell r="B20">
            <v>7</v>
          </cell>
          <cell r="C20">
            <v>1.0840000000000002E-2</v>
          </cell>
        </row>
        <row r="21">
          <cell r="B21">
            <v>8</v>
          </cell>
          <cell r="C21">
            <v>6.9600000000000009E-3</v>
          </cell>
        </row>
        <row r="22">
          <cell r="B22">
            <v>9</v>
          </cell>
          <cell r="C22">
            <v>3.0799999999999994E-3</v>
          </cell>
        </row>
        <row r="23">
          <cell r="B23">
            <v>10</v>
          </cell>
          <cell r="C23">
            <v>-8.000000000000021E-4</v>
          </cell>
        </row>
        <row r="24">
          <cell r="B24">
            <v>11</v>
          </cell>
          <cell r="C24">
            <v>-4.6800000000000036E-3</v>
          </cell>
        </row>
        <row r="25">
          <cell r="B25">
            <v>12</v>
          </cell>
          <cell r="C25">
            <v>-8.5599999999999982E-3</v>
          </cell>
        </row>
        <row r="26">
          <cell r="B26">
            <v>13</v>
          </cell>
          <cell r="C26">
            <v>-1.244E-2</v>
          </cell>
        </row>
        <row r="27">
          <cell r="B27">
            <v>14</v>
          </cell>
          <cell r="C27">
            <v>-1.6320000000000001E-2</v>
          </cell>
        </row>
        <row r="28">
          <cell r="B28">
            <v>15</v>
          </cell>
          <cell r="C28">
            <v>-2.0200000000000003E-2</v>
          </cell>
        </row>
        <row r="29">
          <cell r="B29">
            <v>16</v>
          </cell>
          <cell r="C29">
            <v>-2.4080000000000004E-2</v>
          </cell>
        </row>
        <row r="30">
          <cell r="B30">
            <v>17</v>
          </cell>
          <cell r="C30">
            <v>-2.7959999999999999E-2</v>
          </cell>
        </row>
        <row r="31">
          <cell r="B31">
            <v>18</v>
          </cell>
          <cell r="C31">
            <v>-3.1840000000000007E-2</v>
          </cell>
        </row>
        <row r="32">
          <cell r="B32">
            <v>19</v>
          </cell>
          <cell r="C32">
            <v>-3.5720000000000002E-2</v>
          </cell>
        </row>
        <row r="33">
          <cell r="B33">
            <v>20</v>
          </cell>
          <cell r="C33">
            <v>-3.960000000000001E-2</v>
          </cell>
        </row>
        <row r="34">
          <cell r="B34">
            <v>21</v>
          </cell>
          <cell r="C34">
            <v>-4.3480000000000005E-2</v>
          </cell>
        </row>
        <row r="35">
          <cell r="B35">
            <v>22</v>
          </cell>
          <cell r="C35">
            <v>-4.7360000000000013E-2</v>
          </cell>
        </row>
        <row r="36">
          <cell r="B36">
            <v>23</v>
          </cell>
          <cell r="C36">
            <v>-5.1240000000000008E-2</v>
          </cell>
        </row>
        <row r="37">
          <cell r="B37">
            <v>24</v>
          </cell>
          <cell r="C37">
            <v>-5.5120000000000002E-2</v>
          </cell>
        </row>
        <row r="38">
          <cell r="B38">
            <v>25</v>
          </cell>
          <cell r="C38">
            <v>-5.8999999999999997E-2</v>
          </cell>
        </row>
        <row r="39">
          <cell r="B39">
            <v>26</v>
          </cell>
          <cell r="C39">
            <v>-6.1279999999999994E-2</v>
          </cell>
        </row>
        <row r="40">
          <cell r="B40">
            <v>27</v>
          </cell>
          <cell r="C40">
            <v>-6.3560000000000005E-2</v>
          </cell>
        </row>
        <row r="41">
          <cell r="B41">
            <v>28</v>
          </cell>
          <cell r="C41">
            <v>-6.5839999999999996E-2</v>
          </cell>
        </row>
        <row r="42">
          <cell r="B42">
            <v>29</v>
          </cell>
          <cell r="C42">
            <v>-6.812E-2</v>
          </cell>
        </row>
        <row r="43">
          <cell r="B43">
            <v>30</v>
          </cell>
          <cell r="C43">
            <v>-7.0400000000000004E-2</v>
          </cell>
        </row>
        <row r="44">
          <cell r="B44">
            <v>31</v>
          </cell>
          <cell r="C44">
            <v>-7.2679999999999995E-2</v>
          </cell>
        </row>
        <row r="45">
          <cell r="B45">
            <v>32</v>
          </cell>
          <cell r="C45">
            <v>-7.4959999999999999E-2</v>
          </cell>
        </row>
        <row r="46">
          <cell r="B46">
            <v>33</v>
          </cell>
          <cell r="C46">
            <v>-7.7240000000000003E-2</v>
          </cell>
        </row>
        <row r="47">
          <cell r="B47">
            <v>34</v>
          </cell>
          <cell r="C47">
            <v>-7.9519999999999993E-2</v>
          </cell>
        </row>
        <row r="48">
          <cell r="B48">
            <v>35</v>
          </cell>
          <cell r="C48">
            <v>-8.1799999999999998E-2</v>
          </cell>
        </row>
        <row r="49">
          <cell r="B49">
            <v>36</v>
          </cell>
          <cell r="C49">
            <v>-8.4080000000000002E-2</v>
          </cell>
        </row>
        <row r="50">
          <cell r="B50">
            <v>37</v>
          </cell>
          <cell r="C50">
            <v>-8.6360000000000006E-2</v>
          </cell>
        </row>
        <row r="51">
          <cell r="B51">
            <v>38</v>
          </cell>
          <cell r="C51">
            <v>-8.8639999999999997E-2</v>
          </cell>
        </row>
        <row r="52">
          <cell r="B52">
            <v>39</v>
          </cell>
          <cell r="C52">
            <v>-9.0920000000000001E-2</v>
          </cell>
        </row>
        <row r="53">
          <cell r="B53">
            <v>40</v>
          </cell>
          <cell r="C53">
            <v>-9.3200000000000005E-2</v>
          </cell>
        </row>
        <row r="54">
          <cell r="B54">
            <v>41</v>
          </cell>
          <cell r="C54">
            <v>-9.5479999999999995E-2</v>
          </cell>
        </row>
        <row r="55">
          <cell r="B55">
            <v>42</v>
          </cell>
          <cell r="C55">
            <v>-9.776E-2</v>
          </cell>
        </row>
        <row r="56">
          <cell r="B56">
            <v>43</v>
          </cell>
          <cell r="C56">
            <v>-0.10004</v>
          </cell>
        </row>
        <row r="57">
          <cell r="B57">
            <v>44</v>
          </cell>
          <cell r="C57">
            <v>-0.10232000000000001</v>
          </cell>
        </row>
        <row r="58">
          <cell r="B58">
            <v>45</v>
          </cell>
          <cell r="C58">
            <v>-0.1046</v>
          </cell>
        </row>
        <row r="59">
          <cell r="B59">
            <v>46</v>
          </cell>
          <cell r="C59">
            <v>-0.10688</v>
          </cell>
        </row>
        <row r="60">
          <cell r="B60">
            <v>47</v>
          </cell>
          <cell r="C60">
            <v>-0.10916000000000001</v>
          </cell>
        </row>
        <row r="61">
          <cell r="B61">
            <v>48</v>
          </cell>
          <cell r="C61">
            <v>-0.11144</v>
          </cell>
        </row>
        <row r="62">
          <cell r="B62">
            <v>49</v>
          </cell>
          <cell r="C62">
            <v>-0.11372</v>
          </cell>
        </row>
        <row r="63">
          <cell r="B63">
            <v>50</v>
          </cell>
          <cell r="C63">
            <v>-0.11600000000000001</v>
          </cell>
        </row>
        <row r="64">
          <cell r="B64">
            <v>51</v>
          </cell>
          <cell r="C64">
            <v>-0.11736000000000001</v>
          </cell>
        </row>
        <row r="65">
          <cell r="B65">
            <v>52</v>
          </cell>
          <cell r="C65">
            <v>-0.11872000000000001</v>
          </cell>
        </row>
        <row r="66">
          <cell r="B66">
            <v>53</v>
          </cell>
          <cell r="C66">
            <v>-0.12008000000000001</v>
          </cell>
        </row>
        <row r="67">
          <cell r="B67">
            <v>54</v>
          </cell>
          <cell r="C67">
            <v>-0.12144000000000001</v>
          </cell>
        </row>
        <row r="68">
          <cell r="B68">
            <v>55</v>
          </cell>
          <cell r="C68">
            <v>-0.12280000000000001</v>
          </cell>
        </row>
        <row r="69">
          <cell r="B69">
            <v>56</v>
          </cell>
          <cell r="C69">
            <v>-0.12416000000000001</v>
          </cell>
        </row>
        <row r="70">
          <cell r="B70">
            <v>57</v>
          </cell>
          <cell r="C70">
            <v>-0.12552000000000002</v>
          </cell>
        </row>
        <row r="71">
          <cell r="B71">
            <v>58</v>
          </cell>
          <cell r="C71">
            <v>-0.12687999999999999</v>
          </cell>
        </row>
        <row r="72">
          <cell r="B72">
            <v>59</v>
          </cell>
          <cell r="C72">
            <v>-0.12824000000000002</v>
          </cell>
        </row>
        <row r="73">
          <cell r="B73">
            <v>60</v>
          </cell>
          <cell r="C73">
            <v>-0.12959999999999999</v>
          </cell>
        </row>
        <row r="74">
          <cell r="B74">
            <v>61</v>
          </cell>
          <cell r="C74">
            <v>-0.13096000000000002</v>
          </cell>
        </row>
        <row r="75">
          <cell r="B75">
            <v>62</v>
          </cell>
          <cell r="C75">
            <v>-0.13231999999999999</v>
          </cell>
        </row>
        <row r="76">
          <cell r="B76">
            <v>63</v>
          </cell>
          <cell r="C76">
            <v>-0.13368000000000002</v>
          </cell>
        </row>
        <row r="77">
          <cell r="B77">
            <v>64</v>
          </cell>
          <cell r="C77">
            <v>-0.13503999999999999</v>
          </cell>
        </row>
        <row r="78">
          <cell r="B78">
            <v>65</v>
          </cell>
          <cell r="C78">
            <v>-0.13640000000000002</v>
          </cell>
        </row>
        <row r="79">
          <cell r="B79">
            <v>66</v>
          </cell>
          <cell r="C79">
            <v>-0.13775999999999999</v>
          </cell>
        </row>
        <row r="80">
          <cell r="B80">
            <v>67</v>
          </cell>
          <cell r="C80">
            <v>-0.13912000000000002</v>
          </cell>
        </row>
        <row r="81">
          <cell r="B81">
            <v>68</v>
          </cell>
          <cell r="C81">
            <v>-0.14047999999999999</v>
          </cell>
        </row>
        <row r="82">
          <cell r="B82">
            <v>69</v>
          </cell>
          <cell r="C82">
            <v>-0.14184000000000002</v>
          </cell>
        </row>
        <row r="83">
          <cell r="B83">
            <v>70</v>
          </cell>
          <cell r="C83">
            <v>-0.14319999999999999</v>
          </cell>
        </row>
        <row r="84">
          <cell r="B84">
            <v>71</v>
          </cell>
          <cell r="C84">
            <v>-0.14456000000000002</v>
          </cell>
        </row>
        <row r="85">
          <cell r="B85">
            <v>72</v>
          </cell>
          <cell r="C85">
            <v>-0.14591999999999999</v>
          </cell>
        </row>
        <row r="86">
          <cell r="B86">
            <v>73</v>
          </cell>
          <cell r="C86">
            <v>-0.14728000000000002</v>
          </cell>
        </row>
        <row r="87">
          <cell r="B87">
            <v>74</v>
          </cell>
          <cell r="C87">
            <v>-0.14863999999999999</v>
          </cell>
        </row>
        <row r="88">
          <cell r="B88">
            <v>75</v>
          </cell>
          <cell r="C88">
            <v>-0.15000000000000002</v>
          </cell>
        </row>
        <row r="89">
          <cell r="B89">
            <v>76</v>
          </cell>
          <cell r="C89">
            <v>-0.14808000000000002</v>
          </cell>
        </row>
        <row r="90">
          <cell r="B90">
            <v>77</v>
          </cell>
          <cell r="C90">
            <v>-0.14616000000000001</v>
          </cell>
        </row>
        <row r="91">
          <cell r="B91">
            <v>78</v>
          </cell>
          <cell r="C91">
            <v>-0.14424000000000001</v>
          </cell>
        </row>
        <row r="92">
          <cell r="B92">
            <v>79</v>
          </cell>
          <cell r="C92">
            <v>-0.14232000000000003</v>
          </cell>
        </row>
        <row r="93">
          <cell r="B93">
            <v>80</v>
          </cell>
          <cell r="C93">
            <v>-0.14040000000000002</v>
          </cell>
        </row>
        <row r="94">
          <cell r="B94">
            <v>81</v>
          </cell>
          <cell r="C94">
            <v>-0.13848000000000002</v>
          </cell>
        </row>
        <row r="95">
          <cell r="B95">
            <v>82</v>
          </cell>
          <cell r="C95">
            <v>-0.13656000000000001</v>
          </cell>
        </row>
        <row r="96">
          <cell r="B96">
            <v>83</v>
          </cell>
          <cell r="C96">
            <v>-0.13464000000000001</v>
          </cell>
        </row>
        <row r="97">
          <cell r="B97">
            <v>84</v>
          </cell>
          <cell r="C97">
            <v>-0.13272</v>
          </cell>
        </row>
        <row r="98">
          <cell r="B98">
            <v>85</v>
          </cell>
          <cell r="C98">
            <v>-0.13080000000000003</v>
          </cell>
        </row>
        <row r="99">
          <cell r="B99">
            <v>86</v>
          </cell>
          <cell r="C99">
            <v>-0.12888000000000002</v>
          </cell>
        </row>
        <row r="100">
          <cell r="B100">
            <v>87</v>
          </cell>
          <cell r="C100">
            <v>-0.12696000000000002</v>
          </cell>
        </row>
        <row r="101">
          <cell r="B101">
            <v>88</v>
          </cell>
          <cell r="C101">
            <v>-0.12504000000000001</v>
          </cell>
        </row>
        <row r="102">
          <cell r="B102">
            <v>89</v>
          </cell>
          <cell r="C102">
            <v>-0.12312000000000001</v>
          </cell>
        </row>
        <row r="103">
          <cell r="B103">
            <v>90</v>
          </cell>
          <cell r="C103">
            <v>-0.1212</v>
          </cell>
        </row>
        <row r="104">
          <cell r="B104">
            <v>91</v>
          </cell>
          <cell r="C104">
            <v>-0.11928000000000002</v>
          </cell>
        </row>
        <row r="105">
          <cell r="B105">
            <v>92</v>
          </cell>
          <cell r="C105">
            <v>-0.11736000000000002</v>
          </cell>
        </row>
        <row r="106">
          <cell r="B106">
            <v>93</v>
          </cell>
          <cell r="C106">
            <v>-0.11544000000000001</v>
          </cell>
        </row>
        <row r="107">
          <cell r="B107">
            <v>94</v>
          </cell>
          <cell r="C107">
            <v>-0.11352000000000001</v>
          </cell>
        </row>
        <row r="108">
          <cell r="B108">
            <v>95</v>
          </cell>
          <cell r="C108">
            <v>-0.1116</v>
          </cell>
        </row>
        <row r="109">
          <cell r="B109">
            <v>96</v>
          </cell>
          <cell r="C109">
            <v>-0.10968</v>
          </cell>
        </row>
        <row r="110">
          <cell r="B110">
            <v>97</v>
          </cell>
          <cell r="C110">
            <v>-0.10776000000000002</v>
          </cell>
        </row>
        <row r="111">
          <cell r="B111">
            <v>98</v>
          </cell>
          <cell r="C111">
            <v>-0.10584000000000002</v>
          </cell>
        </row>
        <row r="112">
          <cell r="B112">
            <v>99</v>
          </cell>
          <cell r="C112">
            <v>-0.10392000000000001</v>
          </cell>
        </row>
        <row r="113">
          <cell r="B113">
            <v>100</v>
          </cell>
          <cell r="C113">
            <v>-0.10199999999999999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BKK"/>
      <sheetName val="Interpolated "/>
    </sheetNames>
    <sheetDataSet>
      <sheetData sheetId="0">
        <row r="3">
          <cell r="B3">
            <v>0</v>
          </cell>
          <cell r="C3">
            <v>372.98939999999999</v>
          </cell>
        </row>
        <row r="4">
          <cell r="B4">
            <v>200</v>
          </cell>
          <cell r="C4">
            <v>156.06489999999999</v>
          </cell>
        </row>
        <row r="5">
          <cell r="B5">
            <v>400</v>
          </cell>
          <cell r="C5">
            <v>113.6238</v>
          </cell>
        </row>
        <row r="6">
          <cell r="B6">
            <v>600</v>
          </cell>
          <cell r="C6">
            <v>93.13297</v>
          </cell>
        </row>
        <row r="7">
          <cell r="B7">
            <v>800</v>
          </cell>
          <cell r="C7">
            <v>81.538330000000002</v>
          </cell>
        </row>
        <row r="8">
          <cell r="B8">
            <v>1000</v>
          </cell>
          <cell r="C8">
            <v>73.673050000000003</v>
          </cell>
        </row>
        <row r="9">
          <cell r="B9">
            <v>1200</v>
          </cell>
          <cell r="C9">
            <v>67.172659999999993</v>
          </cell>
        </row>
        <row r="10">
          <cell r="B10">
            <v>1400</v>
          </cell>
          <cell r="C10">
            <v>62.4084</v>
          </cell>
        </row>
        <row r="11">
          <cell r="B11">
            <v>1600</v>
          </cell>
          <cell r="C11">
            <v>58.326079999999997</v>
          </cell>
        </row>
        <row r="12">
          <cell r="B12">
            <v>1800</v>
          </cell>
          <cell r="C12">
            <v>54.965240000000001</v>
          </cell>
        </row>
      </sheetData>
      <sheetData sheetId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Report CAL."/>
      <sheetName val="Report PM."/>
      <sheetName val="Record Form"/>
      <sheetName val="Uncertainty"/>
      <sheetName val="Sign"/>
      <sheetName val="Tester(All)"/>
      <sheetName val="รายการเครื่องมือ"/>
    </sheetNames>
    <sheetDataSet>
      <sheetData sheetId="0"/>
      <sheetData sheetId="1"/>
      <sheetData sheetId="2"/>
      <sheetData sheetId="3"/>
      <sheetData sheetId="4">
        <row r="3">
          <cell r="C3">
            <v>0</v>
          </cell>
          <cell r="D3">
            <v>0</v>
          </cell>
        </row>
        <row r="4">
          <cell r="B4" t="str">
            <v>Kannikar.Ch</v>
          </cell>
          <cell r="C4" t="str">
            <v>Kannikar  Chaimanee</v>
          </cell>
          <cell r="D4">
            <v>0</v>
          </cell>
        </row>
        <row r="5">
          <cell r="B5" t="str">
            <v>Jutharat.Nun</v>
          </cell>
          <cell r="C5" t="str">
            <v>Jutharat Nunsang</v>
          </cell>
          <cell r="D5">
            <v>0</v>
          </cell>
        </row>
        <row r="6">
          <cell r="B6" t="str">
            <v>Chombongkot.Ra</v>
          </cell>
          <cell r="C6" t="str">
            <v>Chombongkot Rattanawimon</v>
          </cell>
          <cell r="D6">
            <v>0</v>
          </cell>
        </row>
        <row r="7">
          <cell r="B7" t="str">
            <v>Nalintip.Ph</v>
          </cell>
          <cell r="C7" t="str">
            <v>Nalintip Phitphang</v>
          </cell>
          <cell r="D7">
            <v>0</v>
          </cell>
        </row>
        <row r="8">
          <cell r="B8" t="str">
            <v>Ruethairat.Ch</v>
          </cell>
          <cell r="C8" t="str">
            <v>Ruethairat Chairak</v>
          </cell>
          <cell r="D8">
            <v>0</v>
          </cell>
        </row>
        <row r="9">
          <cell r="B9" t="str">
            <v>Sermpol.Ta</v>
          </cell>
          <cell r="C9" t="str">
            <v>Sermpol Tamvatasaree</v>
          </cell>
          <cell r="D9">
            <v>0</v>
          </cell>
        </row>
        <row r="10">
          <cell r="B10" t="str">
            <v>Aekkapot.Wo</v>
          </cell>
          <cell r="C10" t="str">
            <v>Aekkapot Worpoch</v>
          </cell>
          <cell r="D10">
            <v>0</v>
          </cell>
        </row>
        <row r="11">
          <cell r="B11" t="str">
            <v>Kumpee.Ru</v>
          </cell>
          <cell r="C11" t="str">
            <v>Kumpee  Ruengjitranont</v>
          </cell>
          <cell r="D11">
            <v>0</v>
          </cell>
        </row>
        <row r="12">
          <cell r="B12" t="str">
            <v>Nattawit.Ko</v>
          </cell>
          <cell r="C12" t="str">
            <v>Nattawit Kofug</v>
          </cell>
          <cell r="D12">
            <v>0</v>
          </cell>
        </row>
        <row r="13">
          <cell r="B13" t="str">
            <v>Tawan.Kh</v>
          </cell>
          <cell r="C13" t="str">
            <v>Tawan Khumab</v>
          </cell>
          <cell r="D13">
            <v>0</v>
          </cell>
        </row>
        <row r="14">
          <cell r="B14" t="str">
            <v>Noppadol.Kh</v>
          </cell>
          <cell r="C14" t="str">
            <v>Noppadol Khankasikam</v>
          </cell>
          <cell r="D14">
            <v>0</v>
          </cell>
        </row>
        <row r="15">
          <cell r="B15" t="str">
            <v>Panot.Ro</v>
          </cell>
          <cell r="C15" t="str">
            <v>Panot Romphon</v>
          </cell>
          <cell r="D15">
            <v>0</v>
          </cell>
        </row>
        <row r="16">
          <cell r="B16" t="str">
            <v>Peenithi.To</v>
          </cell>
          <cell r="C16" t="str">
            <v>Peenithi Tongthongchai</v>
          </cell>
          <cell r="D16">
            <v>0</v>
          </cell>
        </row>
        <row r="17">
          <cell r="B17" t="str">
            <v>Phuwasin.Yi</v>
          </cell>
          <cell r="C17" t="str">
            <v>Phuwasin Yiwkim</v>
          </cell>
          <cell r="D17">
            <v>0</v>
          </cell>
        </row>
        <row r="18">
          <cell r="B18" t="str">
            <v>Sassawat.Su</v>
          </cell>
          <cell r="C18" t="str">
            <v>Sassawat Suksawat Na Ayutthaya</v>
          </cell>
          <cell r="D18">
            <v>0</v>
          </cell>
        </row>
        <row r="19">
          <cell r="B19" t="str">
            <v>Atiwat.Kh</v>
          </cell>
          <cell r="C19" t="str">
            <v>Atiwat Khotprom</v>
          </cell>
          <cell r="D19">
            <v>0</v>
          </cell>
        </row>
      </sheetData>
      <sheetData sheetId="5"/>
      <sheetData sheetId="6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Customers"/>
      <sheetName val="Sheet1"/>
    </sheetNames>
    <sheetDataSet>
      <sheetData sheetId="0">
        <row r="2">
          <cell r="B2" t="str">
            <v>BCH</v>
          </cell>
          <cell r="C2" t="str">
            <v>Bangkok Hospital Chantaburi</v>
          </cell>
          <cell r="D2" t="str">
            <v>25/14 Thaluang Rd., Watmai Subdistrict, Muang Chantaburi 22000</v>
          </cell>
          <cell r="E2" t="str">
            <v>Tel : (039) 319-888  Fax : (039) 321-202</v>
          </cell>
        </row>
        <row r="3">
          <cell r="B3" t="str">
            <v>BHH</v>
          </cell>
          <cell r="C3" t="str">
            <v>Bangkok Hospital Hat Yai</v>
          </cell>
          <cell r="D3" t="str">
            <v xml:space="preserve">54/113 Moo 3 Klongrean 1 Rd., Kohong Subdistrict, Hatyai, Songkhla 90110 </v>
          </cell>
          <cell r="E3" t="str">
            <v xml:space="preserve">Tel : (074) 272-800 </v>
          </cell>
        </row>
        <row r="4">
          <cell r="B4" t="str">
            <v>BHN</v>
          </cell>
          <cell r="C4" t="str">
            <v>Bangkok Hospital Hua Hin</v>
          </cell>
          <cell r="D4" t="str">
            <v>888 Petchkasem Rd., Hua Hin, Prachuapkhirikhan 77110</v>
          </cell>
          <cell r="E4" t="str">
            <v>Tel : (032) 616-800</v>
          </cell>
        </row>
        <row r="5">
          <cell r="B5" t="str">
            <v>BMC</v>
          </cell>
          <cell r="C5" t="str">
            <v>Bangkok Hospital Medical Center</v>
          </cell>
          <cell r="D5" t="str">
            <v xml:space="preserve"> 2 Soi Soonvijai 7 New Petchburi Rd.,Bangkok 10310</v>
          </cell>
          <cell r="E5" t="str">
            <v>Tel : (662) 310-3000</v>
          </cell>
        </row>
        <row r="6">
          <cell r="B6" t="str">
            <v>BHP</v>
          </cell>
          <cell r="C6" t="str">
            <v>Bangkok Hospital Pakchong</v>
          </cell>
          <cell r="D6" t="str">
            <v xml:space="preserve">1308/9 Mitrapap Road, Nai Muang, Muang,Nakhon Ratchashima 30000 </v>
          </cell>
          <cell r="E6" t="str">
            <v>Tel : (044) 429-999</v>
          </cell>
        </row>
        <row r="7">
          <cell r="B7" t="str">
            <v>BPH</v>
          </cell>
          <cell r="C7" t="str">
            <v xml:space="preserve">Bangkok Hospital Pattaya </v>
          </cell>
          <cell r="D7" t="str">
            <v>301 Moo 6 Sukhumvit Rd. KM. 143 Muang Pattaya Chonburi 20150</v>
          </cell>
          <cell r="E7" t="str">
            <v>Tel : (038) 259-999</v>
          </cell>
        </row>
        <row r="8">
          <cell r="B8" t="str">
            <v>BPK</v>
          </cell>
          <cell r="C8" t="str">
            <v xml:space="preserve">Bangkok Hospital Phuket </v>
          </cell>
          <cell r="D8" t="str">
            <v>2/1 Hongyok Utis Rd., Muang, Phuket 83000</v>
          </cell>
          <cell r="E8" t="str">
            <v>Tel : (076) 254-421-9</v>
          </cell>
        </row>
        <row r="9">
          <cell r="B9" t="str">
            <v>BPD</v>
          </cell>
          <cell r="C9" t="str">
            <v xml:space="preserve">Bangkok Hospital Prapadang </v>
          </cell>
          <cell r="D9" t="str">
            <v>288 Suk Sawat Rd., Phra Samut Chedi, Samut Prakan 10290</v>
          </cell>
          <cell r="E9" t="str">
            <v xml:space="preserve">Tel : (662) 818-9000 </v>
          </cell>
        </row>
        <row r="10">
          <cell r="B10" t="str">
            <v>BKH</v>
          </cell>
          <cell r="C10" t="str">
            <v>Bangkok Hospital Ratchasima</v>
          </cell>
          <cell r="D10" t="str">
            <v xml:space="preserve">1308/9 Mitrapap Road, Nai Muang, Muang,Nakhon Ratchashima 30000 </v>
          </cell>
          <cell r="E10" t="str">
            <v>Tel : (044) 429-999</v>
          </cell>
        </row>
        <row r="11">
          <cell r="B11" t="str">
            <v>BRH</v>
          </cell>
          <cell r="C11" t="str">
            <v xml:space="preserve">Bangkok Hospital Rayong </v>
          </cell>
          <cell r="D11" t="str">
            <v>8 Moo 2, Soi Saengchan Neramit, Nernpra, Muang, Rayong 21000</v>
          </cell>
          <cell r="E11" t="str">
            <v xml:space="preserve">Tel : (038) 921-999 </v>
          </cell>
        </row>
        <row r="12">
          <cell r="B12" t="str">
            <v>BSH</v>
          </cell>
          <cell r="C12" t="str">
            <v xml:space="preserve">Bangkok Hospital Samui </v>
          </cell>
          <cell r="D12" t="str">
            <v>57 Moo 3, Thaweerat Phakdee Road, Bophut, Koh Samui, Suratthani 84320</v>
          </cell>
          <cell r="E12" t="str">
            <v xml:space="preserve">Tel : (077) 429-500 </v>
          </cell>
        </row>
        <row r="13">
          <cell r="B13" t="str">
            <v>BTH</v>
          </cell>
          <cell r="C13" t="str">
            <v xml:space="preserve">Bangkok Hospital Trat </v>
          </cell>
          <cell r="D13" t="str">
            <v>376 Moo 2 Sukhumvit Rd., Wangkhrajae Subdistrict, Muang, Trat 23000</v>
          </cell>
          <cell r="E13" t="str">
            <v xml:space="preserve">Tel : (039) 532-735 </v>
          </cell>
        </row>
        <row r="14">
          <cell r="B14" t="str">
            <v>BUD</v>
          </cell>
          <cell r="C14" t="str">
            <v>Bangkok Udon Hospital</v>
          </cell>
          <cell r="D14" t="str">
            <v>111 Prajuksilpakom Rd., Makkang, Muang, Udonthani 41000</v>
          </cell>
          <cell r="E14" t="str">
            <v>Tel : (042) 343-444</v>
          </cell>
        </row>
        <row r="15">
          <cell r="B15" t="str">
            <v>BNH</v>
          </cell>
          <cell r="C15" t="str">
            <v xml:space="preserve">BNH Hospital </v>
          </cell>
          <cell r="D15" t="str">
            <v>9/1 Convent Road, Silom, Bangrak, Bangkok 10500</v>
          </cell>
          <cell r="E15" t="str">
            <v>Tel : (662) 686-2700</v>
          </cell>
        </row>
        <row r="16">
          <cell r="B16" t="str">
            <v>RJH</v>
          </cell>
          <cell r="C16" t="str">
            <v>Capital Ayutthaya Hospital</v>
          </cell>
          <cell r="D16" t="str">
            <v>111 Moo 3, Klong Plu Rojana Mon Tue Ayutthaya Ayutthaya 13000</v>
          </cell>
          <cell r="E16" t="str">
            <v>Tel : (035) 33-5555-71 Fax : (035) 335-555 # 878</v>
          </cell>
        </row>
        <row r="17">
          <cell r="B17" t="str">
            <v>CMT</v>
          </cell>
          <cell r="C17" t="str">
            <v>Cargill Meats (Thailand) Ltd.</v>
          </cell>
          <cell r="D17" t="str">
            <v>44 Moo. 5, Kratok, Chokchai, Nakhon Ratchasima 30190</v>
          </cell>
          <cell r="E17" t="str">
            <v>Tel : 044-446900</v>
          </cell>
        </row>
        <row r="18">
          <cell r="B18" t="str">
            <v>CDI</v>
          </cell>
          <cell r="C18" t="str">
            <v>Central Chest Institute of Thailand</v>
          </cell>
          <cell r="D18" t="str">
            <v xml:space="preserve">39 Moo 9 Tivanon Bangkrasor Muang, Nonthaburi 11000 </v>
          </cell>
          <cell r="E18" t="str">
            <v>Tel : (662) 5803423</v>
          </cell>
        </row>
        <row r="19">
          <cell r="B19" t="str">
            <v>CPH</v>
          </cell>
          <cell r="C19" t="str">
            <v>Central Park Hospital</v>
          </cell>
          <cell r="D19" t="str">
            <v>4/42 Bangna - Trad Rd., Bangchalong, Bangplee, Samutprakarn 10540</v>
          </cell>
          <cell r="E19" t="str">
            <v>Tel : (662) 750-9731</v>
          </cell>
        </row>
        <row r="20">
          <cell r="B20" t="str">
            <v>SCG</v>
          </cell>
          <cell r="C20" t="str">
            <v>Clinic SCG</v>
          </cell>
          <cell r="D20" t="str">
            <v>Amphur Mueng, Rayong</v>
          </cell>
          <cell r="E20" t="str">
            <v>Tel : -</v>
          </cell>
        </row>
        <row r="21">
          <cell r="B21" t="str">
            <v>EKH</v>
          </cell>
          <cell r="C21" t="str">
            <v>Ekachai Hospital</v>
          </cell>
          <cell r="D21" t="str">
            <v>99/9 Moo 4, Ekachai Road, Tambol Khokkam, Amphur Mueng, Samutsakorn 74000</v>
          </cell>
          <cell r="E21" t="str">
            <v>Tel : (034) 417-999 Fax : (034) 417-900</v>
          </cell>
        </row>
        <row r="22">
          <cell r="B22" t="str">
            <v>HC33</v>
          </cell>
          <cell r="C22" t="str">
            <v>Healthcenter 33 Wat Hong Rattanaram</v>
          </cell>
          <cell r="D22" t="str">
            <v>127 Wat Arun, Bangkok Yai, Bangkok 10600.</v>
          </cell>
          <cell r="E22" t="str">
            <v>Tel : (662) 472-5895-6</v>
          </cell>
        </row>
        <row r="23">
          <cell r="B23" t="str">
            <v>HRH</v>
          </cell>
          <cell r="C23" t="str">
            <v>HRH Princess Maha Chakri Sirindhorn Medical Center</v>
          </cell>
          <cell r="D23" t="str">
            <v>67 Rangsit-Nakhonnayok Rd., Ongkharak, Nakhonnayok 26120</v>
          </cell>
          <cell r="E23" t="str">
            <v>Tel : (037) 395-085-6 Fax : (037) 395-087</v>
          </cell>
        </row>
        <row r="24">
          <cell r="B24" t="str">
            <v>IHL</v>
          </cell>
          <cell r="C24" t="str">
            <v>Indochina Healthcare Ltd.</v>
          </cell>
          <cell r="D24" t="str">
            <v>23rd. Floor, Olympia Thai Tower, 444 Ratchadapisek Road, Samsennok, Huay Kwang, Bangkok10320, Thailand</v>
          </cell>
          <cell r="E24" t="str">
            <v xml:space="preserve">Tel: (662) 513-0682 Fax : (662) 513-2304 </v>
          </cell>
        </row>
        <row r="25">
          <cell r="B25" t="str">
            <v>ICK</v>
          </cell>
          <cell r="C25" t="str">
            <v>International Clinic Koh Chang</v>
          </cell>
          <cell r="D25" t="str">
            <v>14/16 Moo 4 White Sand Beach, Koh Chang, Trat 23170</v>
          </cell>
          <cell r="E25" t="str">
            <v xml:space="preserve">Tel : (039) 551-555 </v>
          </cell>
        </row>
        <row r="26">
          <cell r="B26" t="str">
            <v>KLH</v>
          </cell>
          <cell r="C26" t="str">
            <v>Klang Hospital</v>
          </cell>
          <cell r="D26" t="str">
            <v>514 Luang Road, Pom Prap Sattru Phai, Bangkok</v>
          </cell>
          <cell r="E26" t="str">
            <v>Tel : (662) 220-8000</v>
          </cell>
        </row>
        <row r="27">
          <cell r="B27" t="str">
            <v>KMH</v>
          </cell>
          <cell r="C27" t="str">
            <v>Korat Memorial Hospital</v>
          </cell>
          <cell r="D27" t="str">
            <v>988 Suranaree Rd., Muang Nakhon Ratchasima, Nakhon Ratchasima 30000</v>
          </cell>
          <cell r="E27" t="str">
            <v>Tel : (044) 263-777</v>
          </cell>
        </row>
        <row r="28">
          <cell r="B28" t="str">
            <v>KDH</v>
          </cell>
          <cell r="C28" t="str">
            <v>Krungdhon 1 Hospital</v>
          </cell>
          <cell r="D28" t="str">
            <v xml:space="preserve">337 Samre, Thon Buri, Bangkok 10600 </v>
          </cell>
          <cell r="E28" t="str">
            <v xml:space="preserve">Tel : (66) 2438 0040-5 </v>
          </cell>
        </row>
        <row r="29">
          <cell r="B29" t="str">
            <v>MYH</v>
          </cell>
          <cell r="C29" t="str">
            <v>Mayo Hospital</v>
          </cell>
          <cell r="D29" t="str">
            <v>2012/5-7 Phahonyothin Road, Senanikom, Chatuchak, Bangkok 10900.</v>
          </cell>
          <cell r="E29" t="str">
            <v>Tel : (662) 579-1770, (662) 941-9710-7</v>
          </cell>
        </row>
        <row r="30">
          <cell r="B30" t="str">
            <v>NPH</v>
          </cell>
          <cell r="C30" t="str">
            <v>Nakhonpat Hospital</v>
          </cell>
          <cell r="D30" t="str">
            <v xml:space="preserve">2/99 Thanon Pattanakarn-Khukhwang, Nai Muang, Muang, Nakhon Ratchashima 80000 </v>
          </cell>
          <cell r="E30" t="str">
            <v>Tel : (075) 305 999</v>
          </cell>
        </row>
        <row r="31">
          <cell r="B31" t="str">
            <v>NHS</v>
          </cell>
          <cell r="C31" t="str">
            <v>National Healthcare Systems Co., Ltd.</v>
          </cell>
          <cell r="D31" t="str">
            <v>2301/2 New Petchburi Soi 47 (soonvijai), Bangkapi, Huaykwang, Bangkok 10310</v>
          </cell>
          <cell r="E31" t="str">
            <v>Tel : (66) 2762 4000</v>
          </cell>
        </row>
        <row r="32">
          <cell r="B32" t="str">
            <v>PTP</v>
          </cell>
          <cell r="C32" t="str">
            <v>Patong Hospital Phuket</v>
          </cell>
          <cell r="D32" t="str">
            <v>57 Sai Nam Yen Road, Patong, Kathu, Phuket 83150.</v>
          </cell>
          <cell r="E32" t="str">
            <v>Tel : (076) 344-108, (076) 342-633-4 Fax : (076) 340-617</v>
          </cell>
        </row>
        <row r="33">
          <cell r="B33" t="str">
            <v>PMC</v>
          </cell>
          <cell r="C33" t="str">
            <v>Pattana Medical Center Clinic</v>
          </cell>
          <cell r="D33" t="str">
            <v>159 Pradist Manudharm Rd., Wang Thong Lang, Bangkok 10310</v>
          </cell>
          <cell r="E33" t="str">
            <v>Tel : (66) 2-319-0909, (66) 2-308-7600, (66) 2-105-0345</v>
          </cell>
        </row>
        <row r="34">
          <cell r="B34" t="str">
            <v>PTH</v>
          </cell>
          <cell r="C34" t="str">
            <v>Pattaya International Hospital</v>
          </cell>
          <cell r="D34" t="str">
            <v>255/4 Moo 9 Soi Pattaya 4 Pattaya 2nd Road Nongprue Banglamung Chonburi 20150</v>
          </cell>
          <cell r="E34" t="str">
            <v>Tel : (038) 428-374 Fax : (038) 422-773</v>
          </cell>
        </row>
        <row r="35">
          <cell r="B35" t="str">
            <v>PIH</v>
          </cell>
          <cell r="C35" t="str">
            <v>Phuket International Hospital</v>
          </cell>
          <cell r="D35" t="str">
            <v>44 Chalermprakiat Ror 9 Rd, Phuket 83000</v>
          </cell>
          <cell r="E35" t="str">
            <v xml:space="preserve">Tel : (076) 249-400, (076) 361-818 Fax : (076) 210-936 </v>
          </cell>
        </row>
        <row r="36">
          <cell r="B36" t="str">
            <v>PCH</v>
          </cell>
          <cell r="C36" t="str">
            <v>Phuket Provincial Administrative Organization Hospital</v>
          </cell>
          <cell r="D36" t="str">
            <v>18, 20 Anupatphuketkan Rd., Taladyai, Muang, Phuket 83000</v>
          </cell>
          <cell r="E36" t="str">
            <v>Tel : (076) 358-888</v>
          </cell>
        </row>
        <row r="37">
          <cell r="B37" t="str">
            <v>PYT1</v>
          </cell>
          <cell r="C37" t="str">
            <v>Phyathai 1 Hospital</v>
          </cell>
          <cell r="D37" t="str">
            <v>364/1 Sri Ayuthaya Road, Phayathai, Ratchathewi, Bangkok 10400</v>
          </cell>
          <cell r="E37" t="str">
            <v>Tel : (662) 640-1111 Fax : (662) 245-5488</v>
          </cell>
        </row>
        <row r="38">
          <cell r="B38" t="str">
            <v>PYT2</v>
          </cell>
          <cell r="C38" t="str">
            <v>Phyathai 2 Hospital</v>
          </cell>
          <cell r="D38" t="str">
            <v>943 Phaholyothin Road, Samsannai, Phyathai, Bangkok 10400</v>
          </cell>
          <cell r="E38" t="str">
            <v>Tel : (662) 617-2444 Fax : (662) 617-2499</v>
          </cell>
        </row>
        <row r="39">
          <cell r="B39" t="str">
            <v>PYT3</v>
          </cell>
          <cell r="C39" t="str">
            <v>Phyathai 3 Hospital</v>
          </cell>
          <cell r="D39" t="str">
            <v>111 Phet Kasem Road, Pak Khlong Phasi Charoen, Phasi Charoen, Bangkok 10160</v>
          </cell>
          <cell r="E39" t="str">
            <v>Tel : (662) 467-1111 Fax : (662) 467-6515</v>
          </cell>
        </row>
        <row r="40">
          <cell r="B40" t="str">
            <v>PYTS</v>
          </cell>
          <cell r="C40" t="str">
            <v>Phyathai Hospital Sriracha</v>
          </cell>
          <cell r="D40" t="str">
            <v>90 Sriracha Nakorn 3 Sriracha, Chonburi 20110</v>
          </cell>
          <cell r="E40" t="str">
            <v>Tel : (038) 770-200-8 Fax : (038) 770-213</v>
          </cell>
        </row>
        <row r="41">
          <cell r="B41" t="str">
            <v xml:space="preserve">RAH </v>
          </cell>
          <cell r="C41" t="str">
            <v>Royal Angkor International Hospital</v>
          </cell>
          <cell r="D41" t="str">
            <v>National Route 6, Phum Kasekam,Khum Sra Ngea,Siem Reap,Combodia</v>
          </cell>
          <cell r="E41" t="str">
            <v>Tel : 885 63 761 888  Fax : 885 63 963 274</v>
          </cell>
        </row>
        <row r="42">
          <cell r="B42" t="str">
            <v>RRH</v>
          </cell>
          <cell r="C42" t="str">
            <v>Royal Rattanak Hospital</v>
          </cell>
          <cell r="D42" t="str">
            <v>10, Street 592, Toul Kok District, Phnom Penh, Combodia, 12152</v>
          </cell>
          <cell r="E42" t="str">
            <v>Tel : 885-23 365 555  Fax : 885-23 366 669</v>
          </cell>
        </row>
        <row r="43">
          <cell r="B43" t="str">
            <v>RPH</v>
          </cell>
          <cell r="C43" t="str">
            <v>Ruamphat Pitsanulok Hospital</v>
          </cell>
          <cell r="D43" t="str">
            <v>224/30 Baromatrailokkanat Rd., Muang Phitsanulok 65000</v>
          </cell>
          <cell r="E43" t="str">
            <v>Tel : (055) 219-307-16 Fax : (055) 241-934</v>
          </cell>
        </row>
        <row r="44">
          <cell r="B44" t="str">
            <v>SLH</v>
          </cell>
          <cell r="C44" t="str">
            <v>Saint Louis Hospital</v>
          </cell>
          <cell r="D44" t="str">
            <v>27 South Sathorn Rd. Bangkok 10120 Thailand.</v>
          </cell>
          <cell r="E44" t="str">
            <v>Tel : (662) 675-5000 Fax : (662) 675-5200</v>
          </cell>
        </row>
        <row r="45">
          <cell r="B45" t="str">
            <v>SCH</v>
          </cell>
          <cell r="C45" t="str">
            <v>Samitivej children's Hospital</v>
          </cell>
          <cell r="D45" t="str">
            <v>488 Srinakarin Rd., Suanluang, Bangkok 10250</v>
          </cell>
          <cell r="E45" t="str">
            <v>Tel : (662) 378-9000</v>
          </cell>
        </row>
        <row r="46">
          <cell r="B46" t="str">
            <v>SNH</v>
          </cell>
          <cell r="C46" t="str">
            <v>Samitivej Srinakarin Hospital</v>
          </cell>
          <cell r="D46" t="str">
            <v>488 Srinakarin Rd., Suanluang, Bangkok 10250</v>
          </cell>
          <cell r="E46" t="str">
            <v>Tel : (662) 378-9000</v>
          </cell>
        </row>
        <row r="47">
          <cell r="B47" t="str">
            <v>SSH</v>
          </cell>
          <cell r="C47" t="str">
            <v>Samitivej Sriracha Hospital</v>
          </cell>
          <cell r="D47" t="str">
            <v>8 Soi Laemket, Jermompol Rd., Sriracha Chonburi 20110</v>
          </cell>
          <cell r="E47" t="str">
            <v>Tel :  (038) 320-300 Fax : (038) 312-963</v>
          </cell>
        </row>
        <row r="48">
          <cell r="B48" t="str">
            <v>SVH</v>
          </cell>
          <cell r="C48" t="str">
            <v>Samitivej Sukhumvit Hospital</v>
          </cell>
          <cell r="D48" t="str">
            <v>133 Sukhumvit 49, Klongtan Nua, Vadhana, Bangkok 10110</v>
          </cell>
          <cell r="E48" t="str">
            <v>Tel : (662) 711-8181</v>
          </cell>
        </row>
        <row r="49">
          <cell r="B49" t="str">
            <v>SVC</v>
          </cell>
          <cell r="C49" t="str">
            <v xml:space="preserve">Sirivej Hospital Chanthaburi </v>
          </cell>
          <cell r="D49" t="str">
            <v>151 Moo 7, Tambon Chanthanimit, Muang Chanthaburi, Chanthaburi 22000</v>
          </cell>
          <cell r="E49" t="str">
            <v>Tel : (039) 344-339</v>
          </cell>
        </row>
        <row r="50">
          <cell r="B50" t="str">
            <v>SIT</v>
          </cell>
          <cell r="C50" t="str">
            <v>Surgical Instruments (Thailand) Co.,Ltd.</v>
          </cell>
          <cell r="D50" t="str">
            <v xml:space="preserve">176/9 Soi 64 Sukhumvit Khwang Bang Chak Khet Phra Khanong Bangkok 10260 </v>
          </cell>
          <cell r="E50" t="str">
            <v>Tel : (662) 741-4662-3 Fax : (662) 741-4619</v>
          </cell>
        </row>
        <row r="51">
          <cell r="B51" t="str">
            <v>TKH</v>
          </cell>
          <cell r="C51" t="str">
            <v>Taksin Hospital</v>
          </cell>
          <cell r="D51" t="str">
            <v>543 Somdet Chao Phraya Rd., Klongsan Bangkok 10600</v>
          </cell>
          <cell r="E51" t="str">
            <v>Tel : (662) 437-0123</v>
          </cell>
        </row>
        <row r="52">
          <cell r="B52" t="str">
            <v>TUR</v>
          </cell>
          <cell r="C52" t="str">
            <v>Thammasat Commemoration Hospital</v>
          </cell>
          <cell r="D52" t="str">
            <v>95 Phahon Yothin Khlong Nueng, Khlong Luang, Pathum Thani 12110</v>
          </cell>
          <cell r="E52" t="str">
            <v>Tel : (662) 926-9999</v>
          </cell>
        </row>
        <row r="53">
          <cell r="B53" t="str">
            <v>TRH</v>
          </cell>
          <cell r="C53" t="str">
            <v>Trat Hospital</v>
          </cell>
          <cell r="D53" t="str">
            <v>108 Sukhumvit Rd., Wungkraja, Muang Trat, Trat 23000</v>
          </cell>
          <cell r="E53" t="str">
            <v>Tel : (039) 511-040 Fax : (039) 520-241</v>
          </cell>
        </row>
        <row r="54">
          <cell r="B54" t="str">
            <v>VIN</v>
          </cell>
          <cell r="C54" t="str">
            <v>Vichaivej International Hospital Nongkhaem</v>
          </cell>
          <cell r="D54" t="str">
            <v>456-456/8 Phetkasem Road, Nongkhangplu, Nongkhaem, Bangkok 10160</v>
          </cell>
          <cell r="E54" t="str">
            <v>Tel : (662) 441-6999 Fax : (662) 421-1784</v>
          </cell>
        </row>
        <row r="55">
          <cell r="B55" t="str">
            <v>VIHO</v>
          </cell>
          <cell r="C55" t="str">
            <v>Vichaivej International Hospital Omnoi</v>
          </cell>
          <cell r="D55" t="str">
            <v>74/5 Phetkasem Road, Omnoi, Krathumbaen, Samutsakhon 74130</v>
          </cell>
          <cell r="E55" t="str">
            <v>Tel : (662) 431-0070 Fax : (662) 431-0940, (662) 431-0943</v>
          </cell>
        </row>
        <row r="56">
          <cell r="B56" t="str">
            <v>VIS</v>
          </cell>
          <cell r="C56" t="str">
            <v>Vichaivej International Hospital Samutsakhon</v>
          </cell>
          <cell r="D56" t="str">
            <v>93/256 Sethakit1 Road,  Tasai,  Muang, Samutsakhon 74000</v>
          </cell>
          <cell r="E56" t="str">
            <v>Tel : (034) 826-708-29 Fax : (034) 826-706</v>
          </cell>
        </row>
        <row r="57">
          <cell r="B57" t="str">
            <v>PJD</v>
          </cell>
          <cell r="C57" t="str">
            <v>โรงแรมปัญจดารา</v>
          </cell>
          <cell r="D57" t="str">
            <v>281/19 แยกประตูชัยณรงค์ ถ.ชัยณรงค์ ต.ในเมือง อ.เมือง จ.นครราชสีมา 30000</v>
          </cell>
          <cell r="E57" t="str">
            <v>Tel: (044) 257-567</v>
          </cell>
        </row>
        <row r="58">
          <cell r="B58" t="str">
            <v>RYC1</v>
          </cell>
          <cell r="C58" t="str">
            <v>คลินิกชุมชนอบอุ่นนครระยอง เทศบาลนครระยอง</v>
          </cell>
          <cell r="D58" t="str">
            <v>121 ถ.ตากสินมหาราช ต.ท่าประดู่ อ.เมือง จ.ระยอง 21000</v>
          </cell>
          <cell r="E58" t="str">
            <v>Tel : (038) 610-1245 Fax : (038) 610-439</v>
          </cell>
        </row>
        <row r="59">
          <cell r="B59" t="str">
            <v>RYC2</v>
          </cell>
          <cell r="C59" t="str">
            <v>ศูนย์บริการสาธารณสุขเนินพระ เทศบาลนครระยอง</v>
          </cell>
          <cell r="D59" t="str">
            <v>144/9-10  ถ.ราษฎร์บำรุง ต.เนินพระ อ.เมือง จ.ระยอง 21000</v>
          </cell>
          <cell r="E59" t="str">
            <v>Tel : (038) 940-186</v>
          </cell>
        </row>
        <row r="60">
          <cell r="B60" t="str">
            <v>RYC3</v>
          </cell>
          <cell r="C60" t="str">
            <v>ศูนย์บริการสาธารณสุขปากน้ำ เทศบาลนครระยอง</v>
          </cell>
          <cell r="D60" t="str">
            <v>ถ.อารีราษฎร์ ต.ปากน้ำ อ.เมือง จ.ระยอง 21000</v>
          </cell>
          <cell r="E60" t="str">
            <v>Tel : (038) 617-892</v>
          </cell>
        </row>
        <row r="61">
          <cell r="B61" t="str">
            <v>SMH</v>
          </cell>
          <cell r="C61" t="str">
            <v>Saimai Hospital</v>
          </cell>
          <cell r="D61" t="str">
            <v>91 Chaloem Phong Rd., Saimai, Bangkok  10220</v>
          </cell>
          <cell r="E61" t="str">
            <v>Tel : (662) 991-8999</v>
          </cell>
        </row>
        <row r="62">
          <cell r="B62" t="str">
            <v>SRH</v>
          </cell>
          <cell r="C62" t="str">
            <v>Sri-Rayong Hospital (คลินิกเวชกรรมศรีระยอง)</v>
          </cell>
          <cell r="D62" t="str">
            <v>เลขที่ 333/3 หมู่ 4 ต.เชิงเนิน อ.เมือง จ.ระยอง 21000</v>
          </cell>
          <cell r="E62" t="str">
            <v>Tel : (038) 998-599</v>
          </cell>
        </row>
        <row r="63">
          <cell r="B63" t="str">
            <v>PMH</v>
          </cell>
          <cell r="C63" t="str">
            <v>Pattaya Memorial Hospital</v>
          </cell>
          <cell r="D63" t="str">
            <v xml:space="preserve">328/1 M.9 Central Pattaya Road, Nongprue, Banglamung, Chonburi. 20150 </v>
          </cell>
          <cell r="E63" t="str">
            <v xml:space="preserve">Tel : (038) 488 777 Fax : (038) 422 740, (038) 427 742 </v>
          </cell>
        </row>
        <row r="64">
          <cell r="B64" t="str">
            <v>ABH</v>
          </cell>
          <cell r="C64" t="str">
            <v>Ekachon Buriram Hospital</v>
          </cell>
          <cell r="D64" t="str">
            <v>197 Moo 2 Buriram - Phutthaisong Rd., Chumhed, Muang, Buriram 31000</v>
          </cell>
          <cell r="E64" t="str">
            <v>Tel : (044) 614 100-7, (044) 625 340-9</v>
          </cell>
        </row>
        <row r="65">
          <cell r="B65" t="str">
            <v>BPL</v>
          </cell>
          <cell r="C65" t="str">
            <v>Bangkok Hospital Phitsanulok</v>
          </cell>
          <cell r="D65" t="str">
            <v>138 Pra-ong Dum Road, Nai Muang, Muang, Phitsanulok 65000.</v>
          </cell>
          <cell r="E65" t="str">
            <v>Tel : (055) 021-2222, (055) 303-703</v>
          </cell>
        </row>
        <row r="66">
          <cell r="B66" t="str">
            <v>SBPK9</v>
          </cell>
          <cell r="C66" t="str">
            <v>Bangpakok 9 International Hospital</v>
          </cell>
          <cell r="D66" t="str">
            <v>362 Rama 2 Rd. Bangmod Jomthong Bangkok 10150.</v>
          </cell>
          <cell r="E66" t="str">
            <v>Tel : (662) 877-1111 Fax :  (662) 877-2222</v>
          </cell>
        </row>
        <row r="67">
          <cell r="B67" t="str">
            <v>SBPK8</v>
          </cell>
          <cell r="C67" t="str">
            <v>Bangpakok 8 Hospital</v>
          </cell>
          <cell r="D67" t="str">
            <v>1055 Ekkachai Rd., Bang Bon, Bangkok 10150</v>
          </cell>
          <cell r="E67" t="str">
            <v>Tel : (662) 894-4111</v>
          </cell>
        </row>
        <row r="68">
          <cell r="B68" t="str">
            <v>PSH</v>
          </cell>
          <cell r="C68" t="str">
            <v>Priest Hospital</v>
          </cell>
          <cell r="D68" t="str">
            <v>445 Si Ayuthaya Road, Phayathai, Bangkok 10400</v>
          </cell>
          <cell r="E68" t="str">
            <v>Tel : (662) 640-9537</v>
          </cell>
        </row>
        <row r="69">
          <cell r="B69" t="str">
            <v>RVH</v>
          </cell>
          <cell r="C69" t="str">
            <v>Rojanavej Hospital</v>
          </cell>
          <cell r="D69" t="str">
            <v>78 Moo 3, Rojana Rd., Samruan, Bang Pa-in, Ayutthaya 13160</v>
          </cell>
          <cell r="E69" t="str">
            <v>Tel : (035) 249-249 Fax : (035) 249-200</v>
          </cell>
        </row>
        <row r="70">
          <cell r="B70" t="str">
            <v>BDI</v>
          </cell>
          <cell r="C70" t="str">
            <v>Bandon International Hospital Samui</v>
          </cell>
          <cell r="D70" t="str">
            <v>1123/1 Moo 1, Bophut, Koh Samui, Suratthani 84320</v>
          </cell>
          <cell r="E70" t="str">
            <v>Tel : (077) 245-236-9 Fax : (077) 425-342</v>
          </cell>
        </row>
        <row r="71">
          <cell r="B71" t="str">
            <v>PNH</v>
          </cell>
          <cell r="C71" t="str">
            <v>Pitsanuvej Hospital</v>
          </cell>
          <cell r="D71" t="str">
            <v>211 Khunpirentoratep Rd., Muang Phitsanulok 65000</v>
          </cell>
          <cell r="E71" t="str">
            <v>Tel : (055) 909-000 Fax : (055) 909-005, (055) 909-015</v>
          </cell>
        </row>
        <row r="72">
          <cell r="B72" t="str">
            <v>VGH</v>
          </cell>
          <cell r="C72" t="str">
            <v>Veterans General Hospital</v>
          </cell>
          <cell r="D72" t="str">
            <v>123 Vibhavadi Rangsit Road, Phayathai, Bangkok 10400</v>
          </cell>
          <cell r="E72" t="str">
            <v>Tel : (662) 644-9400</v>
          </cell>
        </row>
        <row r="73">
          <cell r="B73" t="str">
            <v>KNT2</v>
          </cell>
          <cell r="C73" t="str">
            <v xml:space="preserve">Kluaynamthai 2 Hospital </v>
          </cell>
          <cell r="D73" t="str">
            <v>27 Sukhumvit 68 Rd. Bangna, Bangkok 10260</v>
          </cell>
          <cell r="E73" t="str">
            <v>Tel : (662) 399-4260 Fax :  (662) 399-4259</v>
          </cell>
        </row>
        <row r="74">
          <cell r="B74" t="str">
            <v>SBPK2</v>
          </cell>
          <cell r="C74" t="str">
            <v>Clinic Bangpakok 2</v>
          </cell>
          <cell r="D74" t="str">
            <v>372-372/1 Soi Ekkachai 64/3 , Ekkachai Rd., Bang Bon, Bangkok 10150</v>
          </cell>
          <cell r="E74" t="str">
            <v>Tel : (662) 899-0130-2, (662) 451-0360 Fax : (662) 451-0359</v>
          </cell>
        </row>
        <row r="75">
          <cell r="B75" t="str">
            <v>CWH</v>
          </cell>
          <cell r="C75" t="str">
            <v>Chai Wan Hospital</v>
          </cell>
          <cell r="D75" t="str">
            <v>139 Moo 13, Chaiwan, Udon Thani 41290</v>
          </cell>
          <cell r="E75" t="str">
            <v>Tel : (042) 265-460 Fax :  (042) 265-331</v>
          </cell>
        </row>
      </sheetData>
      <sheetData sheetId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Equipment"/>
      <sheetName val="Tester(All)"/>
      <sheetName val="Tester(2005)"/>
      <sheetName val="Tester(2010)"/>
      <sheetName val="Tester(2011)"/>
      <sheetName val="Tester(2012)1"/>
      <sheetName val="Tester(2012)2"/>
      <sheetName val="Tester(2012)"/>
      <sheetName val="Tester History"/>
    </sheetNames>
    <sheetDataSet>
      <sheetData sheetId="0"/>
      <sheetData sheetId="1">
        <row r="3">
          <cell r="C3" t="str">
            <v>-</v>
          </cell>
          <cell r="D3" t="str">
            <v>-</v>
          </cell>
          <cell r="E3" t="str">
            <v>-</v>
          </cell>
          <cell r="F3" t="str">
            <v>-</v>
          </cell>
          <cell r="G3" t="str">
            <v>-</v>
          </cell>
          <cell r="H3" t="str">
            <v>-</v>
          </cell>
          <cell r="I3" t="str">
            <v>-</v>
          </cell>
          <cell r="J3" t="str">
            <v>-</v>
          </cell>
        </row>
        <row r="4">
          <cell r="C4" t="str">
            <v>DEFA001</v>
          </cell>
          <cell r="D4" t="str">
            <v>Defibrillator Analyzer</v>
          </cell>
          <cell r="E4" t="str">
            <v>Metron AS</v>
          </cell>
          <cell r="F4" t="str">
            <v>QA-40 MK lll</v>
          </cell>
          <cell r="G4">
            <v>40068</v>
          </cell>
          <cell r="H4" t="str">
            <v>14MD146</v>
          </cell>
          <cell r="I4">
            <v>42166</v>
          </cell>
          <cell r="J4" t="str">
            <v>Technology Promotion Association</v>
          </cell>
        </row>
        <row r="5">
          <cell r="C5" t="str">
            <v>TRAC004</v>
          </cell>
          <cell r="D5" t="str">
            <v>Digital Force Gauge</v>
          </cell>
          <cell r="E5" t="str">
            <v>Sundoo</v>
          </cell>
          <cell r="F5" t="str">
            <v>SH-1K</v>
          </cell>
          <cell r="G5" t="str">
            <v>5A13G01160</v>
          </cell>
          <cell r="H5" t="str">
            <v>14B529</v>
          </cell>
          <cell r="I5">
            <v>42173</v>
          </cell>
          <cell r="J5" t="str">
            <v>Technology Promotion Association</v>
          </cell>
        </row>
        <row r="6">
          <cell r="C6" t="str">
            <v>ELSA001</v>
          </cell>
          <cell r="D6" t="str">
            <v>Electrical Safety Analyzer</v>
          </cell>
          <cell r="E6" t="str">
            <v>Metron</v>
          </cell>
          <cell r="F6" t="str">
            <v>QA-90 MK II</v>
          </cell>
          <cell r="G6">
            <v>12377</v>
          </cell>
          <cell r="H6" t="str">
            <v>14MD145</v>
          </cell>
          <cell r="I6">
            <v>42167</v>
          </cell>
          <cell r="J6" t="str">
            <v>Technology Promotion Association</v>
          </cell>
        </row>
        <row r="7">
          <cell r="C7" t="str">
            <v>ELEA001</v>
          </cell>
          <cell r="D7" t="str">
            <v>Electrosurgical Analyzer</v>
          </cell>
          <cell r="E7" t="str">
            <v>Fluke</v>
          </cell>
          <cell r="F7" t="str">
            <v>QA-ES</v>
          </cell>
          <cell r="G7">
            <v>100165</v>
          </cell>
          <cell r="H7" t="str">
            <v>14MD147</v>
          </cell>
          <cell r="I7">
            <v>42172</v>
          </cell>
          <cell r="J7" t="str">
            <v>Technology Promotion Association</v>
          </cell>
        </row>
        <row r="8">
          <cell r="C8" t="str">
            <v>FETM001</v>
          </cell>
          <cell r="D8" t="str">
            <v>Fetal Simulator</v>
          </cell>
          <cell r="E8" t="str">
            <v>Fluke</v>
          </cell>
          <cell r="F8" t="str">
            <v>PS-320</v>
          </cell>
          <cell r="G8">
            <v>50084</v>
          </cell>
          <cell r="H8" t="str">
            <v>14MD151</v>
          </cell>
          <cell r="I8">
            <v>42172</v>
          </cell>
          <cell r="J8" t="str">
            <v>Technology Promotion Association</v>
          </cell>
        </row>
        <row r="9">
          <cell r="C9" t="str">
            <v>FLOT001</v>
          </cell>
          <cell r="D9" t="str">
            <v>Flowmeter Tester</v>
          </cell>
          <cell r="E9" t="str">
            <v>Drycal</v>
          </cell>
          <cell r="F9" t="str">
            <v>DCL-MH</v>
          </cell>
          <cell r="G9">
            <v>105762</v>
          </cell>
          <cell r="H9" t="str">
            <v>14MD139</v>
          </cell>
          <cell r="I9">
            <v>42171</v>
          </cell>
          <cell r="J9" t="str">
            <v>Technology Promotion Association</v>
          </cell>
        </row>
        <row r="10">
          <cell r="C10" t="str">
            <v>WEIS002</v>
          </cell>
          <cell r="D10" t="str">
            <v xml:space="preserve">Weight Set </v>
          </cell>
          <cell r="E10" t="str">
            <v>SSM</v>
          </cell>
          <cell r="F10" t="str">
            <v>M3, 1-20 kg</v>
          </cell>
          <cell r="G10" t="str">
            <v>-</v>
          </cell>
          <cell r="H10" t="str">
            <v>14M2245</v>
          </cell>
          <cell r="I10">
            <v>42223</v>
          </cell>
          <cell r="J10" t="str">
            <v>Technology Promotion Association</v>
          </cell>
        </row>
        <row r="11">
          <cell r="C11" t="str">
            <v>FLOT002</v>
          </cell>
          <cell r="D11" t="str">
            <v>Flowmeter Tester</v>
          </cell>
          <cell r="E11" t="str">
            <v>Drycal</v>
          </cell>
          <cell r="F11" t="str">
            <v>Defender 510</v>
          </cell>
          <cell r="G11">
            <v>118211</v>
          </cell>
          <cell r="H11" t="str">
            <v>Repair</v>
          </cell>
          <cell r="I11">
            <v>0</v>
          </cell>
          <cell r="J11">
            <v>0</v>
          </cell>
        </row>
        <row r="12">
          <cell r="C12" t="str">
            <v>GASA001</v>
          </cell>
          <cell r="D12" t="str">
            <v>Gas Analyzer</v>
          </cell>
          <cell r="E12" t="str">
            <v>Fluke</v>
          </cell>
          <cell r="F12" t="str">
            <v>VTPLUS HF</v>
          </cell>
          <cell r="G12">
            <v>9096031</v>
          </cell>
          <cell r="H12" t="str">
            <v>14MD143</v>
          </cell>
          <cell r="I12">
            <v>42173</v>
          </cell>
          <cell r="J12" t="str">
            <v>Technology Promotion Association</v>
          </cell>
        </row>
        <row r="13">
          <cell r="C13" t="str">
            <v>GASI001</v>
          </cell>
          <cell r="D13" t="str">
            <v>Gas Indicator</v>
          </cell>
          <cell r="E13" t="str">
            <v>Riken</v>
          </cell>
          <cell r="F13" t="str">
            <v>FI-21</v>
          </cell>
          <cell r="G13" t="str">
            <v>772055038ET</v>
          </cell>
          <cell r="H13" t="str">
            <v>Non Calibration Unit</v>
          </cell>
          <cell r="I13">
            <v>0</v>
          </cell>
          <cell r="J13">
            <v>0</v>
          </cell>
        </row>
        <row r="14">
          <cell r="C14" t="str">
            <v>HEIC001</v>
          </cell>
          <cell r="D14" t="str">
            <v>Height Calibrator</v>
          </cell>
          <cell r="E14" t="str">
            <v>Shinwa</v>
          </cell>
          <cell r="F14" t="str">
            <v>2000mm</v>
          </cell>
          <cell r="G14" t="str">
            <v>S402H</v>
          </cell>
          <cell r="H14" t="str">
            <v>14L3113</v>
          </cell>
          <cell r="I14">
            <v>42166</v>
          </cell>
          <cell r="J14" t="str">
            <v>Technology Promotion Association</v>
          </cell>
        </row>
        <row r="15">
          <cell r="C15" t="str">
            <v>HYGT007</v>
          </cell>
          <cell r="D15" t="str">
            <v>Hygro-Thermometer</v>
          </cell>
          <cell r="E15" t="str">
            <v>Lutron</v>
          </cell>
          <cell r="F15" t="str">
            <v>MHB-382SD</v>
          </cell>
          <cell r="G15" t="str">
            <v>AG.35523</v>
          </cell>
          <cell r="H15" t="str">
            <v>14H2120</v>
          </cell>
          <cell r="I15">
            <v>42206</v>
          </cell>
          <cell r="J15" t="str">
            <v>Technology Promotion Association</v>
          </cell>
        </row>
        <row r="16">
          <cell r="C16" t="str">
            <v>INPT001</v>
          </cell>
          <cell r="D16" t="str">
            <v>Infusion Pump Tester</v>
          </cell>
          <cell r="E16" t="str">
            <v>Metron AS</v>
          </cell>
          <cell r="F16" t="str">
            <v>Lagu</v>
          </cell>
          <cell r="G16">
            <v>8430</v>
          </cell>
          <cell r="H16" t="str">
            <v>14MD142</v>
          </cell>
          <cell r="I16" t="str">
            <v xml:space="preserve"> 18 Jun 15</v>
          </cell>
          <cell r="J16" t="str">
            <v>Technology Promotion Association</v>
          </cell>
        </row>
        <row r="17">
          <cell r="C17" t="str">
            <v>NIBA001</v>
          </cell>
          <cell r="D17" t="str">
            <v>NIBP Analyzer</v>
          </cell>
          <cell r="E17" t="str">
            <v>Fluke</v>
          </cell>
          <cell r="F17" t="str">
            <v>Cufflink</v>
          </cell>
          <cell r="G17">
            <v>9109014</v>
          </cell>
          <cell r="H17" t="str">
            <v>14MD144</v>
          </cell>
          <cell r="I17" t="str">
            <v xml:space="preserve"> 13 Jun 15</v>
          </cell>
          <cell r="J17" t="str">
            <v>Technology Promotion Association</v>
          </cell>
        </row>
        <row r="18">
          <cell r="C18" t="str">
            <v>OSCI001</v>
          </cell>
          <cell r="D18" t="str">
            <v>Oscilloscope</v>
          </cell>
          <cell r="E18" t="str">
            <v>RIGOL</v>
          </cell>
          <cell r="F18" t="str">
            <v>DS 5102G</v>
          </cell>
          <cell r="G18" t="str">
            <v>DS510200060188</v>
          </cell>
          <cell r="H18" t="str">
            <v>14E1931</v>
          </cell>
          <cell r="I18">
            <v>42165</v>
          </cell>
          <cell r="J18" t="str">
            <v>Technology Promotion Association</v>
          </cell>
        </row>
        <row r="19">
          <cell r="C19" t="str">
            <v>OXYA001</v>
          </cell>
          <cell r="D19" t="str">
            <v>Oxygen Analyzer</v>
          </cell>
          <cell r="E19" t="str">
            <v>Maxtec</v>
          </cell>
          <cell r="F19" t="str">
            <v>MAXO2</v>
          </cell>
          <cell r="G19" t="str">
            <v>YJ46599004</v>
          </cell>
          <cell r="H19" t="str">
            <v>ยังไม่เคย CAL</v>
          </cell>
          <cell r="I19">
            <v>0</v>
          </cell>
          <cell r="J19">
            <v>0</v>
          </cell>
        </row>
        <row r="20">
          <cell r="C20" t="str">
            <v>PATS001</v>
          </cell>
          <cell r="D20" t="str">
            <v>Patient Simulator</v>
          </cell>
          <cell r="E20" t="str">
            <v>Metron</v>
          </cell>
          <cell r="F20" t="str">
            <v>PS-440</v>
          </cell>
          <cell r="G20">
            <v>44437</v>
          </cell>
          <cell r="H20" t="str">
            <v>14MD140</v>
          </cell>
          <cell r="I20">
            <v>42165</v>
          </cell>
          <cell r="J20" t="str">
            <v>Technology Promotion Association</v>
          </cell>
        </row>
        <row r="21">
          <cell r="C21" t="str">
            <v>PHOT001</v>
          </cell>
          <cell r="D21" t="str">
            <v>Phototherapy Radiometer</v>
          </cell>
          <cell r="E21" t="str">
            <v>Fluke</v>
          </cell>
          <cell r="F21" t="str">
            <v>Dale 40</v>
          </cell>
          <cell r="G21">
            <v>9729034</v>
          </cell>
          <cell r="H21" t="str">
            <v>14MD148</v>
          </cell>
          <cell r="I21">
            <v>42173</v>
          </cell>
          <cell r="J21" t="str">
            <v>Technology Promotion Association</v>
          </cell>
        </row>
        <row r="22">
          <cell r="C22" t="str">
            <v>POUP001</v>
          </cell>
          <cell r="D22" t="str">
            <v>Portable Ultrasound Power Meter</v>
          </cell>
          <cell r="E22" t="str">
            <v>Ohmico</v>
          </cell>
          <cell r="F22" t="str">
            <v>PUP-50</v>
          </cell>
          <cell r="G22">
            <v>0</v>
          </cell>
          <cell r="H22" t="str">
            <v>14MD141</v>
          </cell>
          <cell r="I22">
            <v>42171</v>
          </cell>
          <cell r="J22" t="str">
            <v>Technology Promotion Association</v>
          </cell>
        </row>
        <row r="23">
          <cell r="C23" t="str">
            <v>PART002</v>
          </cell>
          <cell r="D23" t="str">
            <v>Pressure Calibrator</v>
          </cell>
          <cell r="E23" t="str">
            <v>Fluke</v>
          </cell>
          <cell r="F23" t="str">
            <v>DPM 4 1G</v>
          </cell>
          <cell r="G23">
            <v>1170033</v>
          </cell>
          <cell r="H23" t="str">
            <v>Repair</v>
          </cell>
          <cell r="I23">
            <v>0</v>
          </cell>
          <cell r="J23">
            <v>0</v>
          </cell>
        </row>
        <row r="24">
          <cell r="C24" t="str">
            <v>SOLM001</v>
          </cell>
          <cell r="D24" t="str">
            <v>Sound Level Meter</v>
          </cell>
          <cell r="E24" t="str">
            <v>Daiichi</v>
          </cell>
          <cell r="F24" t="str">
            <v>SL311</v>
          </cell>
          <cell r="G24">
            <v>5053260</v>
          </cell>
          <cell r="H24" t="str">
            <v>14E5992</v>
          </cell>
          <cell r="I24" t="str">
            <v xml:space="preserve"> 2 Jul 15</v>
          </cell>
          <cell r="J24" t="str">
            <v>Quality Calibration</v>
          </cell>
        </row>
        <row r="25">
          <cell r="C25" t="str">
            <v>SPOA001</v>
          </cell>
          <cell r="D25" t="str">
            <v>SpO2   Analyzer</v>
          </cell>
          <cell r="E25" t="str">
            <v>Metron AS</v>
          </cell>
          <cell r="F25" t="str">
            <v>DAEG</v>
          </cell>
          <cell r="G25">
            <v>21555</v>
          </cell>
          <cell r="H25" t="str">
            <v>Repair</v>
          </cell>
          <cell r="I25">
            <v>0</v>
          </cell>
          <cell r="J25">
            <v>0</v>
          </cell>
        </row>
        <row r="26">
          <cell r="C26" t="str">
            <v>STOW001</v>
          </cell>
          <cell r="D26" t="str">
            <v>Stopwatch</v>
          </cell>
          <cell r="E26" t="str">
            <v>CITIZEN</v>
          </cell>
          <cell r="F26" t="str">
            <v>Stop Watch</v>
          </cell>
          <cell r="G26" t="str">
            <v>DX9116-A035</v>
          </cell>
          <cell r="H26" t="str">
            <v>14E2694</v>
          </cell>
          <cell r="I26">
            <v>42230</v>
          </cell>
          <cell r="J26" t="str">
            <v>Technology Promotion Association</v>
          </cell>
        </row>
        <row r="27">
          <cell r="C27" t="str">
            <v>TEMT001</v>
          </cell>
          <cell r="D27" t="str">
            <v>Temperature Tester</v>
          </cell>
          <cell r="E27" t="str">
            <v>Fluke</v>
          </cell>
          <cell r="F27" t="str">
            <v>54 II</v>
          </cell>
          <cell r="G27">
            <v>87340134</v>
          </cell>
          <cell r="H27" t="str">
            <v>14T2083</v>
          </cell>
          <cell r="I27">
            <v>42172</v>
          </cell>
          <cell r="J27" t="str">
            <v>Technology Promotion Association</v>
          </cell>
        </row>
        <row r="28">
          <cell r="C28" t="str">
            <v>TEMD001</v>
          </cell>
          <cell r="D28" t="str">
            <v>Themperature, Data logger</v>
          </cell>
          <cell r="E28" t="str">
            <v>Omega</v>
          </cell>
          <cell r="F28" t="str">
            <v>OM-CP-Hitemp140</v>
          </cell>
          <cell r="G28" t="str">
            <v>N64119</v>
          </cell>
          <cell r="H28" t="str">
            <v>14I587</v>
          </cell>
          <cell r="I28">
            <v>42171</v>
          </cell>
          <cell r="J28" t="str">
            <v>Technology Promotion Association</v>
          </cell>
        </row>
        <row r="29">
          <cell r="C29" t="str">
            <v>WEIS005</v>
          </cell>
          <cell r="D29" t="str">
            <v xml:space="preserve">Weight Set </v>
          </cell>
          <cell r="E29" t="str">
            <v>LM</v>
          </cell>
          <cell r="F29" t="str">
            <v>M3, 1-20 kg</v>
          </cell>
          <cell r="G29" t="str">
            <v xml:space="preserve"> - </v>
          </cell>
          <cell r="H29" t="str">
            <v>14M1508</v>
          </cell>
          <cell r="I29">
            <v>42160</v>
          </cell>
          <cell r="J29" t="str">
            <v>Technology Promotion Association</v>
          </cell>
        </row>
        <row r="30">
          <cell r="C30" t="str">
            <v>WEIS001</v>
          </cell>
          <cell r="D30" t="str">
            <v>Weight Set * LAB</v>
          </cell>
          <cell r="E30" t="str">
            <v>LS</v>
          </cell>
          <cell r="F30" t="str">
            <v>F1, 50 mg - 500 g</v>
          </cell>
          <cell r="G30" t="str">
            <v xml:space="preserve"> -</v>
          </cell>
          <cell r="H30" t="str">
            <v>14M1676</v>
          </cell>
          <cell r="I30">
            <v>42173</v>
          </cell>
          <cell r="J30" t="str">
            <v>Technology Promotion Association</v>
          </cell>
        </row>
        <row r="31">
          <cell r="C31" t="str">
            <v>WEIS006</v>
          </cell>
          <cell r="D31" t="str">
            <v>Weight Set * LAB1 g - 500 g</v>
          </cell>
          <cell r="E31" t="str">
            <v>Mettler Toledo</v>
          </cell>
          <cell r="F31" t="str">
            <v>E2, 1g - 500 g ,12 Pcs</v>
          </cell>
          <cell r="G31" t="str">
            <v>B332655195</v>
          </cell>
          <cell r="H31" t="str">
            <v>1407032S</v>
          </cell>
          <cell r="I31">
            <v>42189</v>
          </cell>
          <cell r="J31" t="str">
            <v>Thai Calibration</v>
          </cell>
        </row>
        <row r="32">
          <cell r="C32" t="str">
            <v>WEIS003</v>
          </cell>
          <cell r="D32" t="str">
            <v xml:space="preserve">Weight Set </v>
          </cell>
          <cell r="E32" t="str">
            <v>Mettler Toledo</v>
          </cell>
          <cell r="F32" t="str">
            <v>E2, 1 mg - 500 mg</v>
          </cell>
          <cell r="G32" t="str">
            <v>B235266151</v>
          </cell>
          <cell r="H32" t="str">
            <v>1407031S</v>
          </cell>
          <cell r="I32">
            <v>42189</v>
          </cell>
          <cell r="J32" t="str">
            <v>Thai Calibration</v>
          </cell>
        </row>
        <row r="33">
          <cell r="C33" t="str">
            <v>DEFA002</v>
          </cell>
          <cell r="D33" t="str">
            <v>Defibrillator Analyzer</v>
          </cell>
          <cell r="E33" t="str">
            <v>Fluke</v>
          </cell>
          <cell r="F33" t="str">
            <v>Impulse 7000DP</v>
          </cell>
          <cell r="G33">
            <v>2079335</v>
          </cell>
          <cell r="H33" t="str">
            <v>14MD209</v>
          </cell>
          <cell r="I33">
            <v>42234</v>
          </cell>
          <cell r="J33" t="str">
            <v>Technology Promotion Association</v>
          </cell>
        </row>
        <row r="34">
          <cell r="C34" t="str">
            <v>TRAC003</v>
          </cell>
          <cell r="D34" t="str">
            <v>Digital Force Gauge</v>
          </cell>
          <cell r="E34" t="str">
            <v>Sundoo</v>
          </cell>
          <cell r="F34" t="str">
            <v>SH-1K</v>
          </cell>
          <cell r="G34" t="str">
            <v>5A521111002</v>
          </cell>
          <cell r="H34" t="str">
            <v>14B698</v>
          </cell>
          <cell r="I34">
            <v>42224</v>
          </cell>
          <cell r="J34" t="str">
            <v>Technology Promotion Association</v>
          </cell>
        </row>
        <row r="35">
          <cell r="C35" t="str">
            <v>TACH003</v>
          </cell>
          <cell r="D35" t="str">
            <v>Digital Tachometer</v>
          </cell>
          <cell r="E35" t="str">
            <v>Wachendorff</v>
          </cell>
          <cell r="F35" t="str">
            <v>PLT200</v>
          </cell>
          <cell r="G35">
            <v>1844737</v>
          </cell>
          <cell r="H35" t="str">
            <v>14E2716</v>
          </cell>
          <cell r="I35">
            <v>42231</v>
          </cell>
          <cell r="J35" t="str">
            <v>Technology Promotion Association</v>
          </cell>
        </row>
        <row r="36">
          <cell r="C36" t="str">
            <v>ELSA002</v>
          </cell>
          <cell r="D36" t="str">
            <v>Electrical Safety Analyzer</v>
          </cell>
          <cell r="E36" t="str">
            <v>Fluke</v>
          </cell>
          <cell r="F36" t="str">
            <v>ESA612</v>
          </cell>
          <cell r="G36">
            <v>2093050</v>
          </cell>
          <cell r="H36" t="str">
            <v>14MD218</v>
          </cell>
          <cell r="I36">
            <v>42223</v>
          </cell>
          <cell r="J36" t="str">
            <v>Technology Promotion Association</v>
          </cell>
        </row>
        <row r="37">
          <cell r="C37" t="str">
            <v>ELEA002</v>
          </cell>
          <cell r="D37" t="str">
            <v>Electrosurgical Analyzer</v>
          </cell>
          <cell r="E37" t="str">
            <v>Fluke</v>
          </cell>
          <cell r="F37" t="str">
            <v>QA-ES II</v>
          </cell>
          <cell r="G37">
            <v>201303</v>
          </cell>
          <cell r="H37" t="str">
            <v>14MD220</v>
          </cell>
          <cell r="I37">
            <v>42231</v>
          </cell>
          <cell r="J37" t="str">
            <v>Technology Promotion Association</v>
          </cell>
        </row>
        <row r="38">
          <cell r="C38" t="str">
            <v>FETM002</v>
          </cell>
          <cell r="D38" t="str">
            <v>Fetal Simulator</v>
          </cell>
          <cell r="E38" t="str">
            <v>Fluke</v>
          </cell>
          <cell r="F38" t="str">
            <v>PS-320</v>
          </cell>
          <cell r="G38">
            <v>2091154</v>
          </cell>
          <cell r="H38" t="str">
            <v>14MD215</v>
          </cell>
          <cell r="I38">
            <v>42224</v>
          </cell>
          <cell r="J38" t="str">
            <v>Technology Promotion Association</v>
          </cell>
        </row>
        <row r="39">
          <cell r="C39" t="str">
            <v>FLOT003</v>
          </cell>
          <cell r="D39" t="str">
            <v>Flowmeter Tester</v>
          </cell>
          <cell r="E39" t="str">
            <v>Drycal</v>
          </cell>
          <cell r="F39" t="str">
            <v>Defender 510 H</v>
          </cell>
          <cell r="G39">
            <v>133531</v>
          </cell>
          <cell r="H39" t="str">
            <v>Repair</v>
          </cell>
          <cell r="I39">
            <v>0</v>
          </cell>
          <cell r="J39">
            <v>0</v>
          </cell>
        </row>
        <row r="40">
          <cell r="C40" t="str">
            <v>GASA002</v>
          </cell>
          <cell r="D40" t="str">
            <v>Gas Analyzer</v>
          </cell>
          <cell r="E40" t="str">
            <v>Fluke</v>
          </cell>
          <cell r="F40" t="str">
            <v>VTPLUS HF</v>
          </cell>
          <cell r="G40">
            <v>2105219</v>
          </cell>
          <cell r="H40" t="str">
            <v>14MD212</v>
          </cell>
          <cell r="I40">
            <v>42234</v>
          </cell>
          <cell r="J40" t="str">
            <v>Technology Promotion Association</v>
          </cell>
        </row>
        <row r="41">
          <cell r="C41" t="str">
            <v>GASI002</v>
          </cell>
          <cell r="D41" t="str">
            <v>Gas Indicator</v>
          </cell>
          <cell r="E41" t="str">
            <v>Riken</v>
          </cell>
          <cell r="F41" t="str">
            <v>FI-21</v>
          </cell>
          <cell r="G41" t="str">
            <v>226040008ES</v>
          </cell>
          <cell r="H41" t="str">
            <v>Non Calibration Unit</v>
          </cell>
          <cell r="I41">
            <v>0</v>
          </cell>
          <cell r="J41">
            <v>0</v>
          </cell>
        </row>
        <row r="42">
          <cell r="C42" t="str">
            <v>INPT002</v>
          </cell>
          <cell r="D42" t="str">
            <v>Infusion Pump Tester</v>
          </cell>
          <cell r="E42" t="str">
            <v>Fluke</v>
          </cell>
          <cell r="F42" t="str">
            <v>IDA4, 2CH</v>
          </cell>
          <cell r="G42">
            <v>15130</v>
          </cell>
          <cell r="H42" t="str">
            <v>14MD219</v>
          </cell>
          <cell r="I42">
            <v>42224</v>
          </cell>
          <cell r="J42" t="str">
            <v>Technology Promotion Association</v>
          </cell>
        </row>
        <row r="43">
          <cell r="C43" t="str">
            <v>OSCI002</v>
          </cell>
          <cell r="D43" t="str">
            <v>Oscilloscope</v>
          </cell>
          <cell r="E43" t="str">
            <v>RIGOL</v>
          </cell>
          <cell r="F43" t="str">
            <v>DS 5102CA</v>
          </cell>
          <cell r="G43" t="str">
            <v>DS510200070185</v>
          </cell>
          <cell r="H43" t="str">
            <v>14E2738</v>
          </cell>
          <cell r="I43">
            <v>42237</v>
          </cell>
          <cell r="J43" t="str">
            <v>Technology Promotion Association</v>
          </cell>
        </row>
        <row r="44">
          <cell r="C44" t="str">
            <v>OXYA002</v>
          </cell>
          <cell r="D44" t="str">
            <v>Oxygen Analyzer</v>
          </cell>
          <cell r="E44" t="str">
            <v>Maxtec</v>
          </cell>
          <cell r="F44" t="str">
            <v>MAXO2</v>
          </cell>
          <cell r="G44" t="str">
            <v>YJ46599005</v>
          </cell>
          <cell r="H44" t="str">
            <v>14MD214</v>
          </cell>
          <cell r="I44">
            <v>42237</v>
          </cell>
          <cell r="J44" t="str">
            <v>Technology Promotion Association</v>
          </cell>
        </row>
        <row r="45">
          <cell r="C45" t="str">
            <v>PHOT002</v>
          </cell>
          <cell r="D45" t="str">
            <v>Phototherapy Radiometer</v>
          </cell>
          <cell r="E45" t="str">
            <v>Fluke</v>
          </cell>
          <cell r="F45" t="str">
            <v>Dale 40</v>
          </cell>
          <cell r="G45">
            <v>2094041</v>
          </cell>
          <cell r="H45" t="str">
            <v>14MD217</v>
          </cell>
          <cell r="I45">
            <v>42230</v>
          </cell>
          <cell r="J45" t="str">
            <v>Technology Promotion Association</v>
          </cell>
        </row>
        <row r="46">
          <cell r="C46" t="str">
            <v>POUP002</v>
          </cell>
          <cell r="D46" t="str">
            <v>Portable Ultrasound Power Meter</v>
          </cell>
          <cell r="E46" t="str">
            <v>Ohmico</v>
          </cell>
          <cell r="F46" t="str">
            <v>UPM-DT-10</v>
          </cell>
          <cell r="G46">
            <v>2448</v>
          </cell>
          <cell r="H46" t="str">
            <v>14MD211</v>
          </cell>
          <cell r="I46">
            <v>42224</v>
          </cell>
          <cell r="J46" t="str">
            <v>Technology Promotion Association</v>
          </cell>
        </row>
        <row r="47">
          <cell r="C47" t="str">
            <v>PART003</v>
          </cell>
          <cell r="D47" t="str">
            <v>Pressure Calibrator</v>
          </cell>
          <cell r="E47" t="str">
            <v>Fluke</v>
          </cell>
          <cell r="F47" t="str">
            <v>DPM 4 1G</v>
          </cell>
          <cell r="G47">
            <v>2090004</v>
          </cell>
          <cell r="H47" t="str">
            <v>Repair</v>
          </cell>
          <cell r="I47">
            <v>0</v>
          </cell>
          <cell r="J47">
            <v>0</v>
          </cell>
        </row>
        <row r="48">
          <cell r="C48" t="str">
            <v>SOLM002</v>
          </cell>
          <cell r="D48" t="str">
            <v>Sound Level Meter</v>
          </cell>
          <cell r="E48" t="str">
            <v>BK Precision</v>
          </cell>
          <cell r="F48" t="str">
            <v>732A</v>
          </cell>
          <cell r="G48" t="str">
            <v>118A12104</v>
          </cell>
          <cell r="H48" t="str">
            <v>14E7646</v>
          </cell>
          <cell r="I48">
            <v>42234</v>
          </cell>
          <cell r="J48" t="str">
            <v>Quality Calibration</v>
          </cell>
        </row>
        <row r="49">
          <cell r="C49" t="str">
            <v>STOW002</v>
          </cell>
          <cell r="D49" t="str">
            <v>Stopwatch</v>
          </cell>
          <cell r="E49" t="str">
            <v>FBT</v>
          </cell>
          <cell r="F49" t="str">
            <v>JS-7065</v>
          </cell>
          <cell r="G49" t="str">
            <v>N/A</v>
          </cell>
          <cell r="H49" t="str">
            <v>14E2705</v>
          </cell>
          <cell r="I49">
            <v>42231</v>
          </cell>
          <cell r="J49" t="str">
            <v>Technology Promotion Association</v>
          </cell>
        </row>
        <row r="50">
          <cell r="C50" t="str">
            <v>TEMC001</v>
          </cell>
          <cell r="D50" t="str">
            <v>Temperature Calibrator</v>
          </cell>
          <cell r="E50" t="str">
            <v>Ametex</v>
          </cell>
          <cell r="F50" t="str">
            <v>ATC-140A115/230V+PE</v>
          </cell>
          <cell r="G50" t="str">
            <v>561460-00403</v>
          </cell>
          <cell r="H50" t="str">
            <v>T14-058</v>
          </cell>
          <cell r="I50">
            <v>42080</v>
          </cell>
          <cell r="J50" t="str">
            <v>Unithai Group</v>
          </cell>
        </row>
        <row r="51">
          <cell r="C51" t="str">
            <v>TEMT002</v>
          </cell>
          <cell r="D51" t="str">
            <v>Temperature Tester</v>
          </cell>
          <cell r="E51" t="str">
            <v>Fluke</v>
          </cell>
          <cell r="F51" t="str">
            <v>54 IIB</v>
          </cell>
          <cell r="G51">
            <v>20500016</v>
          </cell>
          <cell r="H51" t="str">
            <v>14T2020</v>
          </cell>
          <cell r="I51">
            <v>42168</v>
          </cell>
          <cell r="J51" t="str">
            <v>Technology Promotion Association</v>
          </cell>
        </row>
        <row r="52">
          <cell r="C52" t="str">
            <v>TEMD002</v>
          </cell>
          <cell r="D52" t="str">
            <v>Themperature, Data logger</v>
          </cell>
          <cell r="E52" t="str">
            <v>Omega</v>
          </cell>
          <cell r="F52" t="str">
            <v>OM-CP-Hitemp 140</v>
          </cell>
          <cell r="G52" t="str">
            <v>N98512</v>
          </cell>
          <cell r="H52" t="str">
            <v>14I864</v>
          </cell>
          <cell r="I52">
            <v>42224</v>
          </cell>
          <cell r="J52" t="str">
            <v>Technology Promotion Association</v>
          </cell>
        </row>
        <row r="53">
          <cell r="C53" t="str">
            <v>VTSS001</v>
          </cell>
          <cell r="D53" t="str">
            <v>Vitalsign Simulator</v>
          </cell>
          <cell r="E53" t="str">
            <v>Fluke</v>
          </cell>
          <cell r="F53" t="str">
            <v>ProSim8</v>
          </cell>
          <cell r="G53">
            <v>2125054</v>
          </cell>
          <cell r="H53" t="str">
            <v>14MD216</v>
          </cell>
          <cell r="I53">
            <v>42229</v>
          </cell>
          <cell r="J53" t="str">
            <v>Technology Promotion Association</v>
          </cell>
        </row>
        <row r="54">
          <cell r="C54" t="str">
            <v>WEIS004</v>
          </cell>
          <cell r="D54" t="str">
            <v>Weight Set * LAB</v>
          </cell>
          <cell r="E54" t="str">
            <v>Mettler Toledo</v>
          </cell>
          <cell r="F54" t="str">
            <v>E2, 1g - 500 g</v>
          </cell>
          <cell r="G54" t="str">
            <v>B235266152</v>
          </cell>
          <cell r="H54" t="str">
            <v>1408066S</v>
          </cell>
          <cell r="I54">
            <v>42235</v>
          </cell>
          <cell r="J54" t="str">
            <v>Thai Calibration</v>
          </cell>
        </row>
        <row r="55">
          <cell r="C55" t="str">
            <v>WEIS008</v>
          </cell>
          <cell r="D55" t="str">
            <v>Weight Set * LAB</v>
          </cell>
          <cell r="E55" t="str">
            <v>Mettler Toledo</v>
          </cell>
          <cell r="F55" t="str">
            <v>E2, 1 mg - 500 mg</v>
          </cell>
          <cell r="G55" t="str">
            <v>B344935186</v>
          </cell>
          <cell r="H55" t="str">
            <v>1408067S</v>
          </cell>
          <cell r="I55">
            <v>42236</v>
          </cell>
          <cell r="J55" t="str">
            <v>Thai Calibration</v>
          </cell>
        </row>
        <row r="56">
          <cell r="C56" t="str">
            <v>DEFA003</v>
          </cell>
          <cell r="D56" t="str">
            <v>Defibrillator Analyzer</v>
          </cell>
          <cell r="E56" t="str">
            <v>Fluke</v>
          </cell>
          <cell r="F56" t="str">
            <v>Impulse 7000DP</v>
          </cell>
          <cell r="G56">
            <v>2568027</v>
          </cell>
          <cell r="H56" t="str">
            <v>AMS-CAL-13091</v>
          </cell>
          <cell r="I56">
            <v>41957</v>
          </cell>
          <cell r="J56" t="str">
            <v>AMS</v>
          </cell>
        </row>
        <row r="57">
          <cell r="C57" t="str">
            <v>TRAC002</v>
          </cell>
          <cell r="D57" t="str">
            <v>Digital Force Gauge</v>
          </cell>
          <cell r="E57" t="str">
            <v>Sundoo</v>
          </cell>
          <cell r="F57" t="str">
            <v>SH-1K</v>
          </cell>
          <cell r="G57" t="str">
            <v>5A09050573</v>
          </cell>
          <cell r="H57" t="str">
            <v>14B481</v>
          </cell>
          <cell r="I57">
            <v>42165</v>
          </cell>
          <cell r="J57" t="str">
            <v>Technology Promotion Association</v>
          </cell>
        </row>
        <row r="58">
          <cell r="C58" t="str">
            <v>TACH002</v>
          </cell>
          <cell r="D58" t="str">
            <v>Digital Tachometer</v>
          </cell>
          <cell r="E58" t="str">
            <v>Monarch</v>
          </cell>
          <cell r="F58" t="str">
            <v>PLT200</v>
          </cell>
          <cell r="G58">
            <v>1837601</v>
          </cell>
          <cell r="H58" t="str">
            <v>14E1903</v>
          </cell>
          <cell r="I58">
            <v>42164</v>
          </cell>
          <cell r="J58" t="str">
            <v>Technology Promotion Association</v>
          </cell>
        </row>
        <row r="59">
          <cell r="C59" t="str">
            <v>ELSA003</v>
          </cell>
          <cell r="D59" t="str">
            <v>Electrical Safety Analyzer</v>
          </cell>
          <cell r="E59" t="str">
            <v>Fluke</v>
          </cell>
          <cell r="F59" t="str">
            <v>ESA615</v>
          </cell>
          <cell r="G59">
            <v>2554042</v>
          </cell>
          <cell r="H59" t="str">
            <v>13MD209</v>
          </cell>
          <cell r="I59">
            <v>41955</v>
          </cell>
          <cell r="J59" t="str">
            <v>Technology Promotion Association</v>
          </cell>
        </row>
        <row r="60">
          <cell r="C60" t="str">
            <v>ELEA003</v>
          </cell>
          <cell r="D60" t="str">
            <v>Electrosurgical Analyzer</v>
          </cell>
          <cell r="E60" t="str">
            <v>Fluke</v>
          </cell>
          <cell r="F60" t="str">
            <v>QA-ES II</v>
          </cell>
          <cell r="G60">
            <v>201766</v>
          </cell>
          <cell r="H60" t="str">
            <v>13MD210</v>
          </cell>
          <cell r="I60">
            <v>41955</v>
          </cell>
          <cell r="J60" t="str">
            <v>Technology Promotion Association</v>
          </cell>
        </row>
        <row r="61">
          <cell r="C61" t="str">
            <v>FETM003</v>
          </cell>
          <cell r="D61" t="str">
            <v>Fetal Simulator</v>
          </cell>
          <cell r="E61" t="str">
            <v>Fluke</v>
          </cell>
          <cell r="F61" t="str">
            <v>PS-320</v>
          </cell>
          <cell r="G61">
            <v>2575061</v>
          </cell>
          <cell r="H61" t="str">
            <v>13MD215</v>
          </cell>
          <cell r="I61">
            <v>41961</v>
          </cell>
          <cell r="J61" t="str">
            <v>Technology Promotion Association</v>
          </cell>
        </row>
        <row r="62">
          <cell r="C62" t="str">
            <v>FLOT004</v>
          </cell>
          <cell r="D62" t="str">
            <v>Flowmeter Tester</v>
          </cell>
          <cell r="E62" t="str">
            <v>Drycal</v>
          </cell>
          <cell r="F62" t="str">
            <v>Defender 510 H</v>
          </cell>
          <cell r="G62">
            <v>133532</v>
          </cell>
          <cell r="H62">
            <v>517750</v>
          </cell>
          <cell r="I62">
            <v>41879</v>
          </cell>
          <cell r="J62" t="str">
            <v>NVLAB</v>
          </cell>
        </row>
        <row r="63">
          <cell r="C63" t="str">
            <v>GASA003</v>
          </cell>
          <cell r="D63" t="str">
            <v>Gas Analyzer</v>
          </cell>
          <cell r="E63" t="str">
            <v>Fluke</v>
          </cell>
          <cell r="F63" t="str">
            <v>VTPLUS HF</v>
          </cell>
          <cell r="G63">
            <v>2575251</v>
          </cell>
          <cell r="H63" t="str">
            <v>13MD207</v>
          </cell>
          <cell r="I63">
            <v>41951</v>
          </cell>
          <cell r="J63" t="str">
            <v>Technology Promotion Association</v>
          </cell>
        </row>
        <row r="64">
          <cell r="C64" t="str">
            <v>GASI003</v>
          </cell>
          <cell r="D64" t="str">
            <v>Gas Indicator</v>
          </cell>
          <cell r="E64" t="str">
            <v>Riken</v>
          </cell>
          <cell r="F64" t="str">
            <v>FI-21</v>
          </cell>
          <cell r="G64" t="str">
            <v>3X8030077ES</v>
          </cell>
          <cell r="H64" t="str">
            <v>57113KS601</v>
          </cell>
          <cell r="I64">
            <v>41933</v>
          </cell>
          <cell r="J64" t="str">
            <v>RIKEN KEIKS</v>
          </cell>
        </row>
        <row r="65">
          <cell r="C65" t="str">
            <v>HYGT003</v>
          </cell>
          <cell r="D65" t="str">
            <v>Hygro-Thermometer</v>
          </cell>
          <cell r="E65" t="str">
            <v>Lutron</v>
          </cell>
          <cell r="F65" t="str">
            <v>MHB-382SD</v>
          </cell>
          <cell r="G65" t="str">
            <v>B012330</v>
          </cell>
          <cell r="H65" t="str">
            <v>13P3080</v>
          </cell>
          <cell r="I65">
            <v>41866</v>
          </cell>
          <cell r="J65" t="str">
            <v>Technology Promotion Association</v>
          </cell>
        </row>
        <row r="66">
          <cell r="C66" t="str">
            <v>INPT003</v>
          </cell>
          <cell r="D66" t="str">
            <v>Infusion Pump Tester</v>
          </cell>
          <cell r="E66" t="str">
            <v>Fluke</v>
          </cell>
          <cell r="F66" t="str">
            <v>IDA4, 2CH</v>
          </cell>
          <cell r="G66">
            <v>15687</v>
          </cell>
          <cell r="H66" t="str">
            <v>13MD212</v>
          </cell>
          <cell r="I66">
            <v>41956</v>
          </cell>
          <cell r="J66" t="str">
            <v>Technology Promotion Association</v>
          </cell>
        </row>
        <row r="67">
          <cell r="C67" t="str">
            <v>OSCI003</v>
          </cell>
          <cell r="D67" t="str">
            <v>Oscilloscope</v>
          </cell>
          <cell r="E67" t="str">
            <v>RIGOL</v>
          </cell>
          <cell r="F67" t="str">
            <v>DS 5102CA</v>
          </cell>
          <cell r="G67" t="str">
            <v>-</v>
          </cell>
          <cell r="H67" t="str">
            <v>RE130028</v>
          </cell>
          <cell r="I67">
            <v>41865</v>
          </cell>
          <cell r="J67" t="str">
            <v>Measuretronix</v>
          </cell>
        </row>
        <row r="68">
          <cell r="C68" t="str">
            <v>OXYA003</v>
          </cell>
          <cell r="D68" t="str">
            <v>Oxygen Analyzer</v>
          </cell>
          <cell r="E68" t="str">
            <v>Maxtec</v>
          </cell>
          <cell r="F68" t="str">
            <v>MAXO2</v>
          </cell>
          <cell r="G68" t="str">
            <v>YJ46599006</v>
          </cell>
          <cell r="H68" t="str">
            <v>ยังไม่เคย CAL</v>
          </cell>
          <cell r="I68">
            <v>0</v>
          </cell>
          <cell r="J68">
            <v>0</v>
          </cell>
        </row>
        <row r="69">
          <cell r="C69" t="str">
            <v>PHOT003</v>
          </cell>
          <cell r="D69" t="str">
            <v>Phototherapy Radiometer</v>
          </cell>
          <cell r="E69" t="str">
            <v>Fluke</v>
          </cell>
          <cell r="F69" t="str">
            <v>Dale 40</v>
          </cell>
          <cell r="G69">
            <v>2540029</v>
          </cell>
          <cell r="H69" t="str">
            <v>N/A</v>
          </cell>
          <cell r="I69">
            <v>41930</v>
          </cell>
          <cell r="J69" t="str">
            <v>Fluke</v>
          </cell>
        </row>
        <row r="70">
          <cell r="C70" t="str">
            <v>POUP003</v>
          </cell>
          <cell r="D70" t="str">
            <v>Portable Ultrasound Power Meter</v>
          </cell>
          <cell r="E70" t="str">
            <v>Ohmico</v>
          </cell>
          <cell r="F70" t="str">
            <v>UPM-DT-10</v>
          </cell>
          <cell r="G70">
            <v>2551</v>
          </cell>
          <cell r="H70" t="str">
            <v>13MD199</v>
          </cell>
          <cell r="I70">
            <v>41941</v>
          </cell>
          <cell r="J70" t="str">
            <v>Technology Promotion Association</v>
          </cell>
        </row>
        <row r="71">
          <cell r="C71" t="str">
            <v>PART004</v>
          </cell>
          <cell r="D71" t="str">
            <v>Pressure Calibrator</v>
          </cell>
          <cell r="E71" t="str">
            <v>Fluke</v>
          </cell>
          <cell r="F71" t="str">
            <v>DPM 4 1G</v>
          </cell>
          <cell r="G71">
            <v>2575058</v>
          </cell>
          <cell r="H71" t="str">
            <v>13MD211</v>
          </cell>
          <cell r="I71">
            <v>41955</v>
          </cell>
          <cell r="J71" t="str">
            <v>Technology Promotion Association</v>
          </cell>
        </row>
        <row r="72">
          <cell r="C72" t="str">
            <v>SOLM003</v>
          </cell>
          <cell r="D72" t="str">
            <v>Sound Level Meter</v>
          </cell>
          <cell r="E72" t="str">
            <v>BK Precision</v>
          </cell>
          <cell r="F72" t="str">
            <v>732A</v>
          </cell>
          <cell r="G72" t="str">
            <v>118B131114</v>
          </cell>
          <cell r="H72" t="str">
            <v>0078SV13</v>
          </cell>
          <cell r="I72">
            <v>41889</v>
          </cell>
          <cell r="J72" t="str">
            <v>Electrical and Electronics Institute</v>
          </cell>
        </row>
        <row r="73">
          <cell r="C73" t="str">
            <v>STOW003</v>
          </cell>
          <cell r="D73" t="str">
            <v>Stopwatch</v>
          </cell>
          <cell r="E73" t="str">
            <v>FBT</v>
          </cell>
          <cell r="F73" t="str">
            <v>JS-7065</v>
          </cell>
          <cell r="G73" t="str">
            <v>N/A</v>
          </cell>
          <cell r="H73" t="str">
            <v>13E3911</v>
          </cell>
          <cell r="I73">
            <v>41972</v>
          </cell>
          <cell r="J73" t="str">
            <v>Technology Promotion Association</v>
          </cell>
        </row>
        <row r="74">
          <cell r="C74" t="str">
            <v>TEMC004</v>
          </cell>
          <cell r="D74" t="str">
            <v>Temperature Calibrator</v>
          </cell>
          <cell r="E74" t="str">
            <v>Ametex</v>
          </cell>
          <cell r="F74" t="str">
            <v>RTC-158A</v>
          </cell>
          <cell r="G74" t="str">
            <v>616607-00284</v>
          </cell>
          <cell r="H74" t="str">
            <v>T13-249</v>
          </cell>
          <cell r="I74">
            <v>41913</v>
          </cell>
          <cell r="J74" t="str">
            <v>Unithai Group</v>
          </cell>
        </row>
        <row r="75">
          <cell r="C75" t="str">
            <v>TEMT003</v>
          </cell>
          <cell r="D75" t="str">
            <v>Temperature Tester</v>
          </cell>
          <cell r="E75" t="str">
            <v>Fluke</v>
          </cell>
          <cell r="F75" t="str">
            <v>54 IIB</v>
          </cell>
          <cell r="G75">
            <v>20500017</v>
          </cell>
          <cell r="H75" t="str">
            <v>N Health Cal</v>
          </cell>
          <cell r="I75">
            <v>0</v>
          </cell>
          <cell r="J75" t="str">
            <v>N-Health</v>
          </cell>
        </row>
        <row r="76">
          <cell r="C76" t="str">
            <v>TEMD003</v>
          </cell>
          <cell r="D76" t="str">
            <v>Themperature, Data logger</v>
          </cell>
          <cell r="E76" t="str">
            <v>Omega</v>
          </cell>
          <cell r="F76" t="str">
            <v>OM-CP-Hitemp 140</v>
          </cell>
          <cell r="G76" t="str">
            <v>N9851</v>
          </cell>
          <cell r="H76" t="str">
            <v>13M2503</v>
          </cell>
          <cell r="I76">
            <v>41900</v>
          </cell>
          <cell r="J76" t="str">
            <v>Technology Promotion Association</v>
          </cell>
        </row>
        <row r="77">
          <cell r="C77" t="str">
            <v>VTSS002</v>
          </cell>
          <cell r="D77" t="str">
            <v>Vitalsign Simulator</v>
          </cell>
          <cell r="E77" t="str">
            <v>Fluke</v>
          </cell>
          <cell r="F77" t="str">
            <v>ProSim8</v>
          </cell>
          <cell r="G77">
            <v>2541031</v>
          </cell>
          <cell r="H77" t="str">
            <v>13MD197</v>
          </cell>
          <cell r="I77">
            <v>41940</v>
          </cell>
          <cell r="J77" t="str">
            <v>Technology Promotion Association</v>
          </cell>
        </row>
        <row r="78">
          <cell r="C78" t="str">
            <v>WEIS007</v>
          </cell>
          <cell r="D78" t="str">
            <v>Weight Set  1 - 120 kg</v>
          </cell>
          <cell r="E78" t="str">
            <v>Mettler Toledo</v>
          </cell>
          <cell r="F78" t="str">
            <v>M3, 1 kg - 120 kg</v>
          </cell>
          <cell r="G78" t="str">
            <v>N/A</v>
          </cell>
          <cell r="H78" t="str">
            <v>CCM-0755-13/C</v>
          </cell>
          <cell r="I78">
            <v>42317</v>
          </cell>
          <cell r="J78" t="str">
            <v>Mettler Toledo</v>
          </cell>
        </row>
        <row r="79">
          <cell r="C79" t="str">
            <v>HYGT008</v>
          </cell>
          <cell r="D79" t="str">
            <v>Hygro-Thermometer</v>
          </cell>
          <cell r="E79" t="str">
            <v>Lutron</v>
          </cell>
          <cell r="F79" t="str">
            <v>MHB-382SD</v>
          </cell>
          <cell r="G79" t="str">
            <v>AG.35524</v>
          </cell>
          <cell r="H79" t="str">
            <v>14H2119</v>
          </cell>
          <cell r="I79">
            <v>41841</v>
          </cell>
          <cell r="J79" t="str">
            <v>Technology Promotion Association</v>
          </cell>
        </row>
        <row r="80">
          <cell r="C80" t="str">
            <v>TEMT005</v>
          </cell>
          <cell r="D80" t="str">
            <v>Temperature Tester</v>
          </cell>
          <cell r="E80" t="str">
            <v>Fluke</v>
          </cell>
          <cell r="F80" t="str">
            <v>55 IIB</v>
          </cell>
          <cell r="G80" t="str">
            <v>25380014WS</v>
          </cell>
          <cell r="H80" t="str">
            <v>13T4395</v>
          </cell>
          <cell r="I80">
            <v>41972</v>
          </cell>
          <cell r="J80" t="str">
            <v>Technology Promotion Association</v>
          </cell>
        </row>
        <row r="81">
          <cell r="C81" t="str">
            <v>OSCI004</v>
          </cell>
          <cell r="D81" t="str">
            <v>Oscilloscope</v>
          </cell>
          <cell r="E81" t="str">
            <v>RIGOL</v>
          </cell>
          <cell r="F81" t="str">
            <v>DS 5102CA</v>
          </cell>
          <cell r="G81" t="str">
            <v>DS510200070161</v>
          </cell>
          <cell r="H81" t="str">
            <v>RF14-0012</v>
          </cell>
          <cell r="I81">
            <v>42178</v>
          </cell>
          <cell r="J81" t="str">
            <v>Measuretronix</v>
          </cell>
        </row>
        <row r="82">
          <cell r="C82" t="str">
            <v>SOLM004</v>
          </cell>
          <cell r="D82" t="str">
            <v>Sound Level Meter</v>
          </cell>
          <cell r="E82" t="str">
            <v>BK Precision</v>
          </cell>
          <cell r="F82" t="str">
            <v>732A</v>
          </cell>
          <cell r="G82" t="str">
            <v>118I13118</v>
          </cell>
          <cell r="H82" t="str">
            <v>0121SV14</v>
          </cell>
          <cell r="I82">
            <v>42207</v>
          </cell>
          <cell r="J82" t="str">
            <v>Electrical and Electronics Institute</v>
          </cell>
        </row>
        <row r="83">
          <cell r="C83" t="str">
            <v>HYGT004</v>
          </cell>
          <cell r="D83" t="str">
            <v>Hygro-Thermometer</v>
          </cell>
          <cell r="E83" t="str">
            <v>Lutron</v>
          </cell>
          <cell r="F83" t="str">
            <v>MHB-382SD</v>
          </cell>
          <cell r="G83" t="str">
            <v>B014457</v>
          </cell>
          <cell r="H83" t="str">
            <v>14H1908</v>
          </cell>
          <cell r="I83">
            <v>42174</v>
          </cell>
          <cell r="J83" t="str">
            <v>Technology Promotion Association</v>
          </cell>
        </row>
        <row r="84">
          <cell r="C84" t="str">
            <v>HYGT005</v>
          </cell>
          <cell r="D84" t="str">
            <v>Hygro-Thermometer</v>
          </cell>
          <cell r="E84" t="str">
            <v>Lutron</v>
          </cell>
          <cell r="F84" t="str">
            <v>MHB-382SD</v>
          </cell>
          <cell r="G84" t="str">
            <v>B014460</v>
          </cell>
          <cell r="H84" t="str">
            <v>14H1805</v>
          </cell>
          <cell r="I84">
            <v>42173</v>
          </cell>
          <cell r="J84" t="str">
            <v>Technology Promotion Association</v>
          </cell>
        </row>
        <row r="85">
          <cell r="C85" t="str">
            <v>HYGT002</v>
          </cell>
          <cell r="D85" t="str">
            <v>Hygro-Thermometer</v>
          </cell>
          <cell r="E85" t="str">
            <v>Lutron</v>
          </cell>
          <cell r="F85" t="str">
            <v>MHB-382SD</v>
          </cell>
          <cell r="G85" t="str">
            <v>B012378</v>
          </cell>
          <cell r="H85" t="str">
            <v>14H1762/14P2157</v>
          </cell>
          <cell r="I85">
            <v>42164</v>
          </cell>
          <cell r="J85" t="str">
            <v>Technology Promotion Association</v>
          </cell>
        </row>
        <row r="86">
          <cell r="C86" t="str">
            <v>STOW004</v>
          </cell>
          <cell r="D86" t="str">
            <v>Stopwatch</v>
          </cell>
          <cell r="E86" t="str">
            <v>FBT</v>
          </cell>
          <cell r="F86" t="str">
            <v>JS-7065</v>
          </cell>
          <cell r="G86" t="str">
            <v>N/A</v>
          </cell>
          <cell r="H86" t="str">
            <v>13E3912</v>
          </cell>
          <cell r="I86">
            <v>41972</v>
          </cell>
          <cell r="J86" t="str">
            <v>Technology Promotion Association</v>
          </cell>
        </row>
        <row r="87">
          <cell r="C87" t="str">
            <v>TEMC005</v>
          </cell>
          <cell r="D87" t="str">
            <v>Temperature Calibrator</v>
          </cell>
          <cell r="E87" t="str">
            <v>Ametex</v>
          </cell>
          <cell r="F87" t="str">
            <v>RTC-158A</v>
          </cell>
          <cell r="G87" t="str">
            <v>616607-00286</v>
          </cell>
          <cell r="H87" t="str">
            <v>MC1400852/B</v>
          </cell>
          <cell r="I87">
            <v>42111</v>
          </cell>
          <cell r="J87" t="str">
            <v>Master Calibration</v>
          </cell>
        </row>
        <row r="88">
          <cell r="C88" t="str">
            <v>TEMC006</v>
          </cell>
          <cell r="D88" t="str">
            <v xml:space="preserve">Temperature Calibrator </v>
          </cell>
          <cell r="E88" t="str">
            <v>Agilent</v>
          </cell>
          <cell r="F88" t="str">
            <v>34972ALXI</v>
          </cell>
          <cell r="G88" t="str">
            <v>MY49013933</v>
          </cell>
          <cell r="H88" t="str">
            <v>T13-253</v>
          </cell>
          <cell r="I88">
            <v>41916</v>
          </cell>
          <cell r="J88" t="str">
            <v>Unithai Group</v>
          </cell>
        </row>
        <row r="89">
          <cell r="C89" t="str">
            <v>TEMC002</v>
          </cell>
          <cell r="D89" t="str">
            <v>Temperature Calibrator 12 CH</v>
          </cell>
          <cell r="E89" t="str">
            <v>Fluke</v>
          </cell>
          <cell r="F89" t="str">
            <v>1560The Black Stack</v>
          </cell>
          <cell r="G89" t="str">
            <v>A8B967/A8B132/A8B904/818728</v>
          </cell>
          <cell r="H89" t="str">
            <v>14I530/14531/14I71</v>
          </cell>
          <cell r="I89">
            <v>42146</v>
          </cell>
          <cell r="J89" t="str">
            <v>Technology Promotion Association</v>
          </cell>
        </row>
        <row r="90">
          <cell r="C90" t="str">
            <v>TEMC003</v>
          </cell>
          <cell r="D90" t="str">
            <v>Temperature Calibrator 12 CH</v>
          </cell>
          <cell r="E90" t="str">
            <v>Fluke</v>
          </cell>
          <cell r="F90" t="str">
            <v>1560The Black Stack</v>
          </cell>
          <cell r="G90" t="str">
            <v>B27477/B39185/B3A195/870088</v>
          </cell>
          <cell r="H90" t="str">
            <v>TE13-0263/TE13-0266/14I761</v>
          </cell>
          <cell r="I90">
            <v>42150</v>
          </cell>
          <cell r="J90" t="str">
            <v>Technology Promotion Association</v>
          </cell>
        </row>
        <row r="91">
          <cell r="C91" t="str">
            <v>TEMT004</v>
          </cell>
          <cell r="D91" t="str">
            <v>Temperature Tester</v>
          </cell>
          <cell r="E91" t="str">
            <v>Fluke</v>
          </cell>
          <cell r="F91" t="str">
            <v>54 IIB</v>
          </cell>
          <cell r="G91" t="str">
            <v>25380015WS</v>
          </cell>
          <cell r="H91" t="str">
            <v>T3T4394</v>
          </cell>
          <cell r="I91">
            <v>41972</v>
          </cell>
          <cell r="J91" t="str">
            <v>Technology Promotion Association</v>
          </cell>
        </row>
        <row r="92"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</row>
        <row r="93"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</row>
        <row r="94"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</row>
        <row r="95"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</row>
        <row r="96"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</row>
        <row r="97"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</row>
        <row r="98"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</row>
        <row r="99"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</row>
        <row r="100"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</row>
        <row r="101"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</row>
        <row r="104"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</row>
        <row r="105"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</row>
        <row r="109"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</row>
        <row r="111"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</row>
        <row r="113"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</row>
        <row r="115"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</row>
        <row r="117"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</row>
        <row r="120"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</row>
        <row r="121"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</row>
        <row r="124"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</row>
        <row r="125"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</row>
        <row r="128"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</row>
        <row r="129"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</row>
        <row r="131"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</row>
        <row r="132"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</row>
        <row r="133"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</row>
        <row r="135"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</row>
        <row r="136"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</row>
        <row r="137">
          <cell r="C137">
            <v>0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</row>
        <row r="139"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</row>
        <row r="141"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</row>
        <row r="143"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</row>
        <row r="144"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</row>
        <row r="145"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</row>
        <row r="148"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</row>
        <row r="149"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</row>
        <row r="151"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</row>
        <row r="153"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</row>
        <row r="155"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</row>
        <row r="156"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</row>
        <row r="157"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</row>
        <row r="159"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</row>
        <row r="160"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</row>
        <row r="161"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</row>
        <row r="163"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</row>
        <row r="164"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</row>
        <row r="165"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</row>
        <row r="169"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</row>
        <row r="171"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</row>
        <row r="172"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</row>
        <row r="173"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</row>
        <row r="175"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</row>
        <row r="179"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</row>
        <row r="180"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</row>
        <row r="181"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</row>
        <row r="182"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</row>
        <row r="183"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</row>
        <row r="184"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</row>
        <row r="185"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</row>
        <row r="186"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</row>
        <row r="187">
          <cell r="C187">
            <v>0</v>
          </cell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</row>
        <row r="188"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</row>
        <row r="189"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</row>
        <row r="191"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</row>
        <row r="193"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</row>
        <row r="194"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</row>
        <row r="195"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</row>
        <row r="196"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423" enableFormatConditionsCalculation="0">
    <tabColor theme="8" tint="0.59999389629810485"/>
    <pageSetUpPr autoPageBreaks="0"/>
  </sheetPr>
  <dimension ref="A1:BY131"/>
  <sheetViews>
    <sheetView showGridLines="0" tabSelected="1" view="pageBreakPreview" topLeftCell="A16" zoomScale="90" zoomScaleSheetLayoutView="90" workbookViewId="0">
      <selection activeCell="AB84" sqref="AB84"/>
    </sheetView>
  </sheetViews>
  <sheetFormatPr defaultColWidth="4.28515625" defaultRowHeight="16.5" customHeight="1"/>
  <cols>
    <col min="1" max="7" width="4.28515625" style="38" customWidth="1"/>
    <col min="8" max="8" width="4.42578125" style="38" customWidth="1"/>
    <col min="9" max="12" width="4.28515625" style="38" customWidth="1"/>
    <col min="13" max="13" width="4.42578125" style="38" customWidth="1"/>
    <col min="14" max="17" width="4.28515625" style="38" customWidth="1"/>
    <col min="18" max="18" width="4.42578125" style="38" customWidth="1"/>
    <col min="19" max="25" width="4.28515625" style="38" customWidth="1"/>
    <col min="26" max="26" width="4.28515625" style="38"/>
    <col min="27" max="27" width="15.28515625" style="38" customWidth="1"/>
    <col min="28" max="30" width="15.28515625" style="48" customWidth="1"/>
    <col min="31" max="31" width="15.28515625" style="38" customWidth="1"/>
    <col min="32" max="32" width="5.7109375" style="38" customWidth="1"/>
    <col min="33" max="33" width="7" style="38" bestFit="1" customWidth="1"/>
    <col min="34" max="34" width="5.7109375" style="38" customWidth="1"/>
    <col min="35" max="35" width="5.7109375" style="85" customWidth="1"/>
    <col min="36" max="37" width="5.7109375" style="38" customWidth="1"/>
    <col min="38" max="38" width="3" style="38" customWidth="1"/>
    <col min="39" max="39" width="7.7109375" style="81" bestFit="1" customWidth="1"/>
    <col min="40" max="40" width="5.42578125" style="81" bestFit="1" customWidth="1"/>
    <col min="41" max="41" width="16.140625" style="81" bestFit="1" customWidth="1"/>
    <col min="42" max="42" width="6.85546875" style="81" hidden="1" customWidth="1"/>
    <col min="43" max="43" width="7.7109375" style="81" hidden="1" customWidth="1"/>
    <col min="44" max="45" width="5.42578125" style="81" hidden="1" customWidth="1"/>
    <col min="46" max="46" width="7.5703125" style="81" hidden="1" customWidth="1"/>
    <col min="47" max="47" width="6.42578125" style="81" hidden="1" customWidth="1"/>
    <col min="48" max="52" width="5.42578125" style="81" hidden="1" customWidth="1"/>
    <col min="53" max="53" width="4.5703125" style="81" hidden="1" customWidth="1"/>
    <col min="54" max="54" width="7.28515625" style="81" hidden="1" customWidth="1"/>
    <col min="55" max="59" width="5.42578125" style="81" hidden="1" customWidth="1"/>
    <col min="60" max="60" width="5.42578125" style="13" customWidth="1"/>
    <col min="61" max="61" width="8.7109375" style="13" bestFit="1" customWidth="1"/>
    <col min="62" max="62" width="8.85546875" style="13" bestFit="1" customWidth="1"/>
    <col min="63" max="64" width="7.28515625" style="13" bestFit="1" customWidth="1"/>
    <col min="65" max="65" width="8.7109375" style="13" bestFit="1" customWidth="1"/>
    <col min="66" max="66" width="10.7109375" style="10" customWidth="1"/>
    <col min="67" max="67" width="6.85546875" style="11" customWidth="1"/>
    <col min="68" max="68" width="17.5703125" style="38" bestFit="1" customWidth="1"/>
    <col min="69" max="69" width="5.42578125" style="38" bestFit="1" customWidth="1"/>
    <col min="70" max="72" width="4.28515625" style="38"/>
    <col min="73" max="73" width="5.42578125" style="38" bestFit="1" customWidth="1"/>
    <col min="74" max="16384" width="4.28515625" style="38"/>
  </cols>
  <sheetData>
    <row r="1" spans="4:77" s="6" customFormat="1" ht="16.5" customHeight="1" thickTop="1">
      <c r="D1" s="43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262" t="s">
        <v>1</v>
      </c>
      <c r="R1" s="262"/>
      <c r="S1" s="262"/>
      <c r="T1" s="262"/>
      <c r="U1" s="256" t="str">
        <f>AB7</f>
        <v>BSN0001</v>
      </c>
      <c r="V1" s="256"/>
      <c r="W1" s="256"/>
      <c r="X1" s="256"/>
      <c r="Y1" s="257"/>
      <c r="AE1" s="41"/>
      <c r="AI1" s="80"/>
      <c r="AM1" s="26"/>
      <c r="AN1" s="26"/>
      <c r="AO1" s="26"/>
      <c r="AP1" s="26"/>
      <c r="AQ1" s="81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82"/>
      <c r="BI1" s="82"/>
      <c r="BJ1" s="82"/>
      <c r="BK1" s="82"/>
      <c r="BL1" s="82"/>
      <c r="BM1" s="82"/>
      <c r="BN1" s="83"/>
      <c r="BO1" s="84"/>
    </row>
    <row r="2" spans="4:77" ht="16.5" customHeight="1">
      <c r="D2" s="1"/>
      <c r="Y2" s="2"/>
      <c r="AA2" s="23" t="s">
        <v>115</v>
      </c>
      <c r="AB2" s="23"/>
      <c r="AC2" s="23"/>
      <c r="AD2" s="23"/>
      <c r="AE2" s="46" t="s">
        <v>116</v>
      </c>
    </row>
    <row r="3" spans="4:77" ht="16.5" customHeight="1">
      <c r="D3" s="1"/>
      <c r="U3" s="188"/>
      <c r="V3" s="188"/>
      <c r="W3" s="8"/>
      <c r="Y3" s="47"/>
      <c r="Z3" s="86"/>
    </row>
    <row r="4" spans="4:77" ht="16.5" customHeight="1">
      <c r="D4" s="258" t="s">
        <v>3</v>
      </c>
      <c r="E4" s="259"/>
      <c r="F4" s="259"/>
      <c r="G4" s="259"/>
      <c r="H4" s="259"/>
      <c r="I4" s="259"/>
      <c r="J4" s="259"/>
      <c r="K4" s="259"/>
      <c r="L4" s="259"/>
      <c r="M4" s="259"/>
      <c r="N4" s="259"/>
      <c r="O4" s="259"/>
      <c r="P4" s="259"/>
      <c r="Q4" s="259"/>
      <c r="R4" s="259"/>
      <c r="S4" s="259"/>
      <c r="T4" s="259"/>
      <c r="U4" s="259"/>
      <c r="V4" s="259"/>
      <c r="W4" s="259"/>
      <c r="X4" s="259"/>
      <c r="Y4" s="260"/>
    </row>
    <row r="5" spans="4:77" ht="16.5" customHeight="1">
      <c r="D5" s="258"/>
      <c r="E5" s="259"/>
      <c r="F5" s="259"/>
      <c r="G5" s="259"/>
      <c r="H5" s="259"/>
      <c r="I5" s="259"/>
      <c r="J5" s="259"/>
      <c r="K5" s="259"/>
      <c r="L5" s="259"/>
      <c r="M5" s="259"/>
      <c r="N5" s="259"/>
      <c r="O5" s="259"/>
      <c r="P5" s="259"/>
      <c r="Q5" s="259"/>
      <c r="R5" s="259"/>
      <c r="S5" s="259"/>
      <c r="T5" s="259"/>
      <c r="U5" s="259"/>
      <c r="V5" s="259"/>
      <c r="W5" s="259"/>
      <c r="X5" s="259"/>
      <c r="Y5" s="260"/>
    </row>
    <row r="6" spans="4:77" ht="16.5" customHeight="1">
      <c r="D6" s="4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9"/>
      <c r="AA6" s="50" t="s">
        <v>49</v>
      </c>
      <c r="AB6" s="14" t="str">
        <f>AB14</f>
        <v>WARD 9/1</v>
      </c>
      <c r="AC6" s="267" t="e">
        <f>VLOOKUP(AB6,[6]Customers!$B$2:$E$10000,2,FALSE)</f>
        <v>#N/A</v>
      </c>
      <c r="AD6" s="267"/>
      <c r="AE6" s="267"/>
      <c r="AF6" s="267"/>
    </row>
    <row r="7" spans="4:77" ht="16.5" customHeight="1">
      <c r="D7" s="1"/>
      <c r="F7" s="229" t="s">
        <v>32</v>
      </c>
      <c r="G7" s="229"/>
      <c r="H7" s="229"/>
      <c r="I7" s="229"/>
      <c r="K7" s="38" t="s">
        <v>9</v>
      </c>
      <c r="L7" s="261" t="s">
        <v>116</v>
      </c>
      <c r="M7" s="261"/>
      <c r="N7" s="261"/>
      <c r="O7" s="261"/>
      <c r="P7" s="261"/>
      <c r="Q7" s="261"/>
      <c r="R7" s="261"/>
      <c r="S7" s="261"/>
      <c r="T7" s="261"/>
      <c r="U7" s="261"/>
      <c r="V7" s="261"/>
      <c r="W7" s="261"/>
      <c r="X7" s="261"/>
      <c r="Y7" s="2"/>
      <c r="Z7" s="42"/>
      <c r="AA7" s="50" t="s">
        <v>50</v>
      </c>
      <c r="AB7" s="268" t="s">
        <v>146</v>
      </c>
      <c r="AC7" s="269"/>
      <c r="AD7" s="269"/>
      <c r="AE7" s="269"/>
      <c r="AF7" s="270"/>
    </row>
    <row r="8" spans="4:77" ht="16.5" customHeight="1" thickBot="1">
      <c r="D8" s="1"/>
      <c r="F8" s="229" t="s">
        <v>39</v>
      </c>
      <c r="G8" s="229"/>
      <c r="H8" s="229"/>
      <c r="I8" s="229"/>
      <c r="K8" s="38" t="s">
        <v>9</v>
      </c>
      <c r="L8" s="261" t="str">
        <f>AB9</f>
        <v>BSN0090</v>
      </c>
      <c r="M8" s="261"/>
      <c r="N8" s="261"/>
      <c r="O8" s="261"/>
      <c r="P8" s="261"/>
      <c r="Q8" s="261"/>
      <c r="R8" s="261"/>
      <c r="S8" s="261"/>
      <c r="T8" s="261"/>
      <c r="U8" s="261"/>
      <c r="V8" s="261"/>
      <c r="W8" s="261"/>
      <c r="X8" s="261"/>
      <c r="Y8" s="2"/>
      <c r="AF8" s="38">
        <f>YEAR(AE9)</f>
        <v>2014</v>
      </c>
    </row>
    <row r="9" spans="4:77" ht="16.5" customHeight="1">
      <c r="D9" s="1"/>
      <c r="F9" s="229" t="s">
        <v>7</v>
      </c>
      <c r="G9" s="229"/>
      <c r="H9" s="229"/>
      <c r="I9" s="229"/>
      <c r="K9" s="38" t="s">
        <v>9</v>
      </c>
      <c r="L9" s="261" t="s">
        <v>138</v>
      </c>
      <c r="M9" s="261"/>
      <c r="N9" s="261"/>
      <c r="O9" s="261"/>
      <c r="P9" s="261"/>
      <c r="Q9" s="261"/>
      <c r="R9" s="261"/>
      <c r="S9" s="261"/>
      <c r="T9" s="261"/>
      <c r="U9" s="261"/>
      <c r="V9" s="261"/>
      <c r="W9" s="261"/>
      <c r="X9" s="261"/>
      <c r="Y9" s="2"/>
      <c r="AA9" s="51" t="s">
        <v>54</v>
      </c>
      <c r="AB9" s="171" t="s">
        <v>144</v>
      </c>
      <c r="AC9" s="171"/>
      <c r="AD9" s="52" t="s">
        <v>55</v>
      </c>
      <c r="AE9" s="172" t="s">
        <v>141</v>
      </c>
      <c r="AF9" s="173"/>
      <c r="AG9" s="53" t="s">
        <v>70</v>
      </c>
      <c r="AH9" s="210" t="s">
        <v>97</v>
      </c>
      <c r="AI9" s="211"/>
      <c r="AJ9" s="212" t="s">
        <v>98</v>
      </c>
      <c r="AK9" s="213"/>
      <c r="AM9" s="208" t="s">
        <v>117</v>
      </c>
      <c r="AN9" s="209"/>
      <c r="AO9" s="24" t="s">
        <v>118</v>
      </c>
      <c r="BI9" s="32" t="s">
        <v>50</v>
      </c>
      <c r="BJ9" s="32" t="s">
        <v>125</v>
      </c>
      <c r="BK9" s="32" t="s">
        <v>39</v>
      </c>
      <c r="BL9" s="32" t="s">
        <v>126</v>
      </c>
      <c r="BM9" s="32" t="s">
        <v>127</v>
      </c>
      <c r="BN9" s="32" t="s">
        <v>128</v>
      </c>
      <c r="BO9" s="33" t="s">
        <v>129</v>
      </c>
      <c r="BP9" s="33" t="s">
        <v>8</v>
      </c>
      <c r="BQ9" s="33" t="s">
        <v>130</v>
      </c>
      <c r="BR9" s="34" t="s">
        <v>131</v>
      </c>
      <c r="BS9" s="34"/>
      <c r="BT9" s="35" t="s">
        <v>132</v>
      </c>
      <c r="BU9" s="35" t="s">
        <v>133</v>
      </c>
      <c r="BV9" s="35" t="s">
        <v>134</v>
      </c>
      <c r="BW9" s="35" t="s">
        <v>58</v>
      </c>
      <c r="BX9" s="35" t="s">
        <v>135</v>
      </c>
      <c r="BY9" s="35" t="s">
        <v>136</v>
      </c>
    </row>
    <row r="10" spans="4:77" ht="16.5" customHeight="1">
      <c r="D10" s="1"/>
      <c r="F10" s="229" t="s">
        <v>8</v>
      </c>
      <c r="G10" s="229"/>
      <c r="H10" s="229"/>
      <c r="I10" s="229"/>
      <c r="K10" s="38" t="s">
        <v>9</v>
      </c>
      <c r="L10" s="261" t="s">
        <v>139</v>
      </c>
      <c r="M10" s="261"/>
      <c r="N10" s="261"/>
      <c r="O10" s="261"/>
      <c r="P10" s="261"/>
      <c r="Q10" s="261"/>
      <c r="R10" s="261"/>
      <c r="S10" s="261"/>
      <c r="T10" s="261"/>
      <c r="U10" s="261"/>
      <c r="V10" s="261"/>
      <c r="W10" s="261"/>
      <c r="X10" s="261"/>
      <c r="Y10" s="2"/>
      <c r="AA10" s="54" t="s">
        <v>56</v>
      </c>
      <c r="AB10" s="174" t="s">
        <v>116</v>
      </c>
      <c r="AC10" s="174"/>
      <c r="AD10" s="55" t="s">
        <v>57</v>
      </c>
      <c r="AE10" s="175">
        <v>42339</v>
      </c>
      <c r="AF10" s="176"/>
      <c r="AG10" s="56">
        <v>1</v>
      </c>
      <c r="AH10" s="214" t="s">
        <v>145</v>
      </c>
      <c r="AI10" s="215"/>
      <c r="AJ10" s="218"/>
      <c r="AK10" s="219"/>
      <c r="AM10" s="177" t="s">
        <v>119</v>
      </c>
      <c r="AN10" s="178"/>
      <c r="AO10" s="278" t="s">
        <v>122</v>
      </c>
      <c r="BI10" s="36"/>
      <c r="BJ10" s="36"/>
      <c r="BK10" s="36" t="str">
        <f>AB9</f>
        <v>BSN0090</v>
      </c>
      <c r="BL10" s="36"/>
      <c r="BM10" s="36"/>
      <c r="BN10" s="36" t="str">
        <f>AB10</f>
        <v>INFUSION PUMP</v>
      </c>
      <c r="BO10" s="36" t="str">
        <f>AB11</f>
        <v>TOP</v>
      </c>
      <c r="BP10" s="36" t="str">
        <f>AB12</f>
        <v>TOP-2200</v>
      </c>
      <c r="BQ10" s="36" t="str">
        <f>AB13</f>
        <v>EL17030S</v>
      </c>
      <c r="BR10" s="36" t="str">
        <f>AB14</f>
        <v>WARD 9/1</v>
      </c>
      <c r="BS10" s="36"/>
      <c r="BT10" s="36"/>
      <c r="BU10" s="36" t="str">
        <f>AM10</f>
        <v>PM&amp;CAL</v>
      </c>
      <c r="BV10" s="37" t="str">
        <f>AE9</f>
        <v>2DEC14</v>
      </c>
      <c r="BW10" s="36" t="str">
        <f>AE11</f>
        <v>518096</v>
      </c>
      <c r="BX10" s="36" t="str">
        <f>AO10</f>
        <v>OUT OF RANGE</v>
      </c>
      <c r="BY10" s="36">
        <f>AB133</f>
        <v>0</v>
      </c>
    </row>
    <row r="11" spans="4:77" ht="16.5" customHeight="1">
      <c r="D11" s="1"/>
      <c r="F11" s="229" t="s">
        <v>11</v>
      </c>
      <c r="G11" s="229"/>
      <c r="H11" s="229"/>
      <c r="I11" s="229"/>
      <c r="K11" s="38" t="s">
        <v>9</v>
      </c>
      <c r="L11" s="261" t="s">
        <v>143</v>
      </c>
      <c r="M11" s="261"/>
      <c r="N11" s="261"/>
      <c r="O11" s="261"/>
      <c r="P11" s="261"/>
      <c r="Q11" s="261"/>
      <c r="R11" s="261"/>
      <c r="S11" s="261"/>
      <c r="T11" s="261"/>
      <c r="U11" s="261"/>
      <c r="V11" s="261"/>
      <c r="W11" s="261"/>
      <c r="X11" s="261"/>
      <c r="Y11" s="2"/>
      <c r="AA11" s="54" t="s">
        <v>7</v>
      </c>
      <c r="AB11" s="174" t="s">
        <v>138</v>
      </c>
      <c r="AC11" s="174"/>
      <c r="AD11" s="55" t="s">
        <v>58</v>
      </c>
      <c r="AE11" s="172" t="s">
        <v>142</v>
      </c>
      <c r="AF11" s="173"/>
      <c r="AG11" s="56">
        <v>2</v>
      </c>
      <c r="AH11" s="214"/>
      <c r="AI11" s="215"/>
      <c r="AJ11" s="218"/>
      <c r="AK11" s="219"/>
      <c r="AM11" s="179"/>
      <c r="AN11" s="180"/>
      <c r="AO11" s="279"/>
    </row>
    <row r="12" spans="4:77" ht="16.5" customHeight="1">
      <c r="D12" s="1"/>
      <c r="F12" s="229" t="s">
        <v>6</v>
      </c>
      <c r="G12" s="229"/>
      <c r="H12" s="229"/>
      <c r="I12" s="229"/>
      <c r="K12" s="38" t="s">
        <v>9</v>
      </c>
      <c r="L12" s="261" t="s">
        <v>140</v>
      </c>
      <c r="M12" s="261"/>
      <c r="N12" s="261"/>
      <c r="O12" s="261"/>
      <c r="P12" s="261"/>
      <c r="Q12" s="261"/>
      <c r="R12" s="261"/>
      <c r="S12" s="261"/>
      <c r="T12" s="261"/>
      <c r="U12" s="261"/>
      <c r="V12" s="261"/>
      <c r="W12" s="261"/>
      <c r="X12" s="261"/>
      <c r="Y12" s="2"/>
      <c r="AA12" s="54" t="s">
        <v>8</v>
      </c>
      <c r="AB12" s="174" t="s">
        <v>139</v>
      </c>
      <c r="AC12" s="174"/>
      <c r="AD12" s="55" t="s">
        <v>37</v>
      </c>
      <c r="AE12" s="57">
        <v>24</v>
      </c>
      <c r="AF12" s="58" t="s">
        <v>59</v>
      </c>
      <c r="AG12" s="56">
        <v>3</v>
      </c>
      <c r="AH12" s="214"/>
      <c r="AI12" s="215"/>
      <c r="AJ12" s="218"/>
      <c r="AK12" s="219"/>
      <c r="AM12" s="25" t="s">
        <v>119</v>
      </c>
      <c r="AN12" s="26"/>
      <c r="AO12" s="27" t="s">
        <v>120</v>
      </c>
    </row>
    <row r="13" spans="4:77" ht="16.5" customHeight="1">
      <c r="D13" s="1"/>
      <c r="F13" s="229" t="s">
        <v>40</v>
      </c>
      <c r="G13" s="229"/>
      <c r="H13" s="229"/>
      <c r="I13" s="229"/>
      <c r="K13" s="38" t="s">
        <v>9</v>
      </c>
      <c r="L13" s="239" t="e">
        <f>VLOOKUP(AB6,[6]Customers!$B$2:$E$10000,2,FALSE)</f>
        <v>#N/A</v>
      </c>
      <c r="M13" s="239"/>
      <c r="N13" s="239"/>
      <c r="O13" s="239"/>
      <c r="P13" s="239"/>
      <c r="Q13" s="239"/>
      <c r="R13" s="239"/>
      <c r="S13" s="239"/>
      <c r="T13" s="239"/>
      <c r="U13" s="239"/>
      <c r="V13" s="239"/>
      <c r="W13" s="239"/>
      <c r="X13" s="239"/>
      <c r="Y13" s="2"/>
      <c r="AA13" s="54" t="s">
        <v>60</v>
      </c>
      <c r="AB13" s="174" t="s">
        <v>143</v>
      </c>
      <c r="AC13" s="174"/>
      <c r="AD13" s="59"/>
      <c r="AE13" s="57">
        <v>60</v>
      </c>
      <c r="AF13" s="60" t="s">
        <v>61</v>
      </c>
      <c r="AG13" s="56">
        <v>4</v>
      </c>
      <c r="AH13" s="214"/>
      <c r="AI13" s="215"/>
      <c r="AJ13" s="218"/>
      <c r="AK13" s="219"/>
      <c r="AM13" s="25" t="s">
        <v>121</v>
      </c>
      <c r="AN13" s="5"/>
      <c r="AO13" s="27" t="s">
        <v>122</v>
      </c>
    </row>
    <row r="14" spans="4:77" ht="16.5" customHeight="1">
      <c r="D14" s="1"/>
      <c r="F14" s="6"/>
      <c r="G14" s="6"/>
      <c r="I14" s="6"/>
      <c r="L14" s="266" t="e">
        <f>VLOOKUP(AB6,[6]Customers!$B$2:$E$10000,3,FALSE)</f>
        <v>#N/A</v>
      </c>
      <c r="M14" s="266"/>
      <c r="N14" s="266"/>
      <c r="O14" s="266"/>
      <c r="P14" s="266"/>
      <c r="Q14" s="266"/>
      <c r="R14" s="266"/>
      <c r="S14" s="266"/>
      <c r="T14" s="266"/>
      <c r="U14" s="266"/>
      <c r="V14" s="266"/>
      <c r="W14" s="266"/>
      <c r="X14" s="266"/>
      <c r="Y14" s="2"/>
      <c r="AA14" s="54" t="s">
        <v>62</v>
      </c>
      <c r="AB14" s="174" t="s">
        <v>140</v>
      </c>
      <c r="AC14" s="174"/>
      <c r="AD14" s="59"/>
      <c r="AE14" s="61"/>
      <c r="AF14" s="60"/>
      <c r="AG14" s="56">
        <v>5</v>
      </c>
      <c r="AH14" s="214"/>
      <c r="AI14" s="215"/>
      <c r="AJ14" s="218"/>
      <c r="AK14" s="219"/>
      <c r="AM14" s="25" t="s">
        <v>123</v>
      </c>
      <c r="AN14" s="28"/>
      <c r="AO14" s="27" t="s">
        <v>124</v>
      </c>
    </row>
    <row r="15" spans="4:77" ht="16.5" customHeight="1" thickBot="1">
      <c r="D15" s="1"/>
      <c r="F15" s="6"/>
      <c r="G15" s="6"/>
      <c r="I15" s="6"/>
      <c r="L15" s="239" t="e">
        <f>VLOOKUP(AB6,[6]Customers!$B$2:$E$10000,4,FALSE)</f>
        <v>#N/A</v>
      </c>
      <c r="M15" s="239"/>
      <c r="N15" s="239"/>
      <c r="O15" s="239"/>
      <c r="P15" s="239"/>
      <c r="Q15" s="239"/>
      <c r="R15" s="239"/>
      <c r="S15" s="239"/>
      <c r="T15" s="239"/>
      <c r="U15" s="239"/>
      <c r="V15" s="239"/>
      <c r="W15" s="239"/>
      <c r="X15" s="239"/>
      <c r="Y15" s="2"/>
      <c r="AA15" s="62"/>
      <c r="AB15" s="63"/>
      <c r="AC15" s="64"/>
      <c r="AD15" s="65"/>
      <c r="AE15" s="63"/>
      <c r="AF15" s="63"/>
      <c r="AG15" s="66">
        <v>6</v>
      </c>
      <c r="AH15" s="216"/>
      <c r="AI15" s="217"/>
      <c r="AJ15" s="220"/>
      <c r="AK15" s="221"/>
      <c r="AM15" s="29"/>
      <c r="AN15" s="30"/>
      <c r="AO15" s="31"/>
    </row>
    <row r="16" spans="4:77" ht="16.5" customHeight="1">
      <c r="D16" s="1"/>
      <c r="F16" s="229" t="s">
        <v>41</v>
      </c>
      <c r="G16" s="229"/>
      <c r="H16" s="229"/>
      <c r="I16" s="229"/>
      <c r="J16" s="229"/>
      <c r="K16" s="38" t="s">
        <v>9</v>
      </c>
      <c r="L16" s="245" t="str">
        <f>IF(AE9=0,"",AE9)</f>
        <v>2DEC14</v>
      </c>
      <c r="M16" s="245"/>
      <c r="N16" s="245"/>
      <c r="O16" s="245"/>
      <c r="P16" s="245"/>
      <c r="Q16" s="245"/>
      <c r="R16" s="245"/>
      <c r="S16" s="245"/>
      <c r="T16" s="245"/>
      <c r="U16" s="245"/>
      <c r="V16" s="245"/>
      <c r="W16" s="245"/>
      <c r="X16" s="245"/>
      <c r="Y16" s="2"/>
      <c r="AA16" s="87"/>
      <c r="AB16" s="88"/>
      <c r="AC16" s="89"/>
      <c r="AD16" s="87"/>
      <c r="AE16" s="90"/>
      <c r="AF16" s="90"/>
      <c r="AI16" s="89"/>
      <c r="AJ16" s="89"/>
      <c r="AK16" s="89"/>
    </row>
    <row r="17" spans="4:37" ht="16.5" customHeight="1">
      <c r="D17" s="1"/>
      <c r="F17" s="229" t="s">
        <v>42</v>
      </c>
      <c r="G17" s="229"/>
      <c r="H17" s="229"/>
      <c r="I17" s="229"/>
      <c r="K17" s="38" t="s">
        <v>9</v>
      </c>
      <c r="L17" s="245">
        <f>IF($L$16="","",$L$16+5)</f>
        <v>41980</v>
      </c>
      <c r="M17" s="245"/>
      <c r="N17" s="245"/>
      <c r="O17" s="245"/>
      <c r="P17" s="245"/>
      <c r="Q17" s="245"/>
      <c r="R17" s="245"/>
      <c r="S17" s="245"/>
      <c r="T17" s="245"/>
      <c r="U17" s="245"/>
      <c r="V17" s="245"/>
      <c r="W17" s="245"/>
      <c r="X17" s="245"/>
      <c r="Y17" s="2"/>
      <c r="AA17" s="91"/>
      <c r="AB17" s="92"/>
      <c r="AC17" s="93"/>
      <c r="AD17" s="91"/>
      <c r="AE17" s="92"/>
      <c r="AF17" s="92"/>
      <c r="AI17" s="93"/>
      <c r="AJ17" s="93"/>
      <c r="AK17" s="93"/>
    </row>
    <row r="18" spans="4:37" ht="16.5" customHeight="1">
      <c r="D18" s="1"/>
      <c r="I18" s="188"/>
      <c r="J18" s="188"/>
      <c r="K18" s="188"/>
      <c r="L18" s="188"/>
      <c r="M18" s="188"/>
      <c r="N18" s="188"/>
      <c r="Q18" s="42"/>
      <c r="R18" s="188"/>
      <c r="S18" s="188"/>
      <c r="T18" s="188"/>
      <c r="U18" s="188"/>
      <c r="V18" s="188"/>
      <c r="W18" s="188"/>
      <c r="Y18" s="2"/>
      <c r="AA18" s="91"/>
      <c r="AB18" s="92"/>
      <c r="AC18" s="93"/>
      <c r="AD18" s="91"/>
      <c r="AE18" s="93"/>
      <c r="AF18" s="94"/>
      <c r="AI18" s="94"/>
      <c r="AJ18" s="94"/>
      <c r="AK18" s="93"/>
    </row>
    <row r="19" spans="4:37" ht="16.5" customHeight="1">
      <c r="D19" s="1"/>
      <c r="I19" s="188"/>
      <c r="J19" s="188"/>
      <c r="K19" s="188"/>
      <c r="L19" s="188"/>
      <c r="M19" s="188"/>
      <c r="N19" s="188"/>
      <c r="R19" s="188"/>
      <c r="S19" s="188"/>
      <c r="T19" s="188"/>
      <c r="U19" s="188"/>
      <c r="V19" s="188"/>
      <c r="W19" s="188"/>
      <c r="Y19" s="2"/>
      <c r="AA19" s="91"/>
      <c r="AB19" s="92"/>
      <c r="AC19" s="93"/>
      <c r="AD19" s="95"/>
      <c r="AE19" s="96"/>
      <c r="AF19" s="93"/>
      <c r="AI19" s="93"/>
      <c r="AJ19" s="93"/>
      <c r="AK19" s="93"/>
    </row>
    <row r="20" spans="4:37" ht="16.5" customHeight="1">
      <c r="D20" s="1"/>
      <c r="F20" s="188" t="s">
        <v>15</v>
      </c>
      <c r="G20" s="188"/>
      <c r="H20" s="188"/>
      <c r="I20" s="185"/>
      <c r="J20" s="185"/>
      <c r="K20" s="185"/>
      <c r="L20" s="185"/>
      <c r="M20" s="185"/>
      <c r="N20" s="185"/>
      <c r="O20" s="188" t="s">
        <v>16</v>
      </c>
      <c r="P20" s="188"/>
      <c r="Q20" s="188"/>
      <c r="R20" s="185"/>
      <c r="S20" s="185"/>
      <c r="T20" s="185"/>
      <c r="U20" s="185"/>
      <c r="V20" s="185"/>
      <c r="W20" s="185"/>
      <c r="Y20" s="2"/>
      <c r="AA20" s="91"/>
      <c r="AB20" s="92"/>
      <c r="AC20" s="93"/>
      <c r="AD20" s="95"/>
      <c r="AE20" s="93"/>
      <c r="AF20" s="93"/>
      <c r="AI20" s="93"/>
      <c r="AJ20" s="93"/>
      <c r="AK20" s="93"/>
    </row>
    <row r="21" spans="4:37" ht="16.5" customHeight="1">
      <c r="D21" s="1"/>
      <c r="H21" s="242" t="s">
        <v>147</v>
      </c>
      <c r="I21" s="242"/>
      <c r="J21" s="242"/>
      <c r="K21" s="242"/>
      <c r="L21" s="242"/>
      <c r="M21" s="242"/>
      <c r="N21" s="242"/>
      <c r="O21" s="242"/>
      <c r="P21" s="67"/>
      <c r="Q21" s="242" t="s">
        <v>148</v>
      </c>
      <c r="R21" s="242"/>
      <c r="S21" s="242"/>
      <c r="T21" s="242"/>
      <c r="U21" s="242"/>
      <c r="V21" s="242"/>
      <c r="W21" s="242"/>
      <c r="X21" s="242"/>
      <c r="Y21" s="97"/>
      <c r="Z21" s="98"/>
      <c r="AA21" s="79"/>
      <c r="AB21" s="79"/>
      <c r="AC21" s="79"/>
      <c r="AD21" s="95"/>
      <c r="AE21" s="79"/>
      <c r="AF21" s="79"/>
      <c r="AI21" s="79"/>
      <c r="AJ21" s="79"/>
      <c r="AK21" s="79"/>
    </row>
    <row r="22" spans="4:37" ht="16.5" customHeight="1">
      <c r="D22" s="1"/>
      <c r="Y22" s="2"/>
      <c r="AB22" s="38"/>
      <c r="AE22" s="41"/>
      <c r="AF22" s="45"/>
    </row>
    <row r="23" spans="4:37" ht="16.5" customHeight="1">
      <c r="D23" s="1"/>
      <c r="F23" s="271" t="s">
        <v>79</v>
      </c>
      <c r="G23" s="271"/>
      <c r="H23" s="271"/>
      <c r="I23" s="271"/>
      <c r="J23" s="271"/>
      <c r="K23" s="271"/>
      <c r="L23" s="271"/>
      <c r="M23" s="271"/>
      <c r="N23" s="271"/>
      <c r="O23" s="271"/>
      <c r="P23" s="271"/>
      <c r="Q23" s="271"/>
      <c r="R23" s="271"/>
      <c r="S23" s="271"/>
      <c r="T23" s="271"/>
      <c r="U23" s="271"/>
      <c r="V23" s="271"/>
      <c r="W23" s="271"/>
      <c r="Y23" s="2"/>
      <c r="AE23" s="41"/>
      <c r="AF23" s="45"/>
    </row>
    <row r="24" spans="4:37" ht="16.5" customHeight="1">
      <c r="D24" s="1"/>
      <c r="F24" s="243" t="s">
        <v>80</v>
      </c>
      <c r="G24" s="243"/>
      <c r="H24" s="243"/>
      <c r="I24" s="243"/>
      <c r="J24" s="243"/>
      <c r="K24" s="243"/>
      <c r="L24" s="243"/>
      <c r="M24" s="243"/>
      <c r="N24" s="243"/>
      <c r="O24" s="243"/>
      <c r="P24" s="243"/>
      <c r="Q24" s="243"/>
      <c r="R24" s="243"/>
      <c r="S24" s="243"/>
      <c r="T24" s="243"/>
      <c r="U24" s="243"/>
      <c r="V24" s="243"/>
      <c r="W24" s="243"/>
      <c r="Y24" s="2"/>
      <c r="AF24" s="45"/>
      <c r="AG24" s="45"/>
    </row>
    <row r="25" spans="4:37" ht="16.5" customHeight="1">
      <c r="D25" s="1"/>
      <c r="Y25" s="2"/>
      <c r="AF25" s="45"/>
      <c r="AG25" s="45"/>
    </row>
    <row r="26" spans="4:37" ht="16.5" customHeight="1">
      <c r="D26" s="1"/>
      <c r="E26" s="68"/>
      <c r="F26" s="230" t="s">
        <v>14</v>
      </c>
      <c r="G26" s="230"/>
      <c r="H26" s="230"/>
      <c r="I26" s="230"/>
      <c r="J26" s="230"/>
      <c r="K26" s="230"/>
      <c r="L26" s="230"/>
      <c r="M26" s="230"/>
      <c r="N26" s="230"/>
      <c r="O26" s="230"/>
      <c r="P26" s="230"/>
      <c r="Q26" s="230"/>
      <c r="R26" s="230"/>
      <c r="S26" s="230"/>
      <c r="T26" s="230"/>
      <c r="U26" s="230"/>
      <c r="V26" s="230"/>
      <c r="W26" s="230"/>
      <c r="X26" s="68"/>
      <c r="Y26" s="69"/>
      <c r="AF26" s="45"/>
      <c r="AG26" s="45"/>
    </row>
    <row r="27" spans="4:37" ht="16.5" customHeight="1">
      <c r="D27" s="1"/>
      <c r="F27" s="246" t="s">
        <v>53</v>
      </c>
      <c r="G27" s="246"/>
      <c r="H27" s="246"/>
      <c r="I27" s="246"/>
      <c r="J27" s="246"/>
      <c r="K27" s="246"/>
      <c r="L27" s="246"/>
      <c r="M27" s="246"/>
      <c r="N27" s="246"/>
      <c r="O27" s="246"/>
      <c r="P27" s="246"/>
      <c r="Q27" s="246"/>
      <c r="R27" s="246"/>
      <c r="S27" s="246"/>
      <c r="T27" s="246"/>
      <c r="U27" s="246"/>
      <c r="V27" s="246"/>
      <c r="W27" s="246"/>
      <c r="Y27" s="2"/>
    </row>
    <row r="28" spans="4:37" ht="16.5" customHeight="1">
      <c r="D28" s="263" t="s">
        <v>70</v>
      </c>
      <c r="E28" s="244"/>
      <c r="F28" s="244"/>
      <c r="G28" s="244"/>
      <c r="H28" s="244"/>
      <c r="I28" s="244" t="s">
        <v>7</v>
      </c>
      <c r="J28" s="244"/>
      <c r="K28" s="244"/>
      <c r="L28" s="244"/>
      <c r="M28" s="244" t="s">
        <v>8</v>
      </c>
      <c r="N28" s="244"/>
      <c r="O28" s="244"/>
      <c r="P28" s="244" t="s">
        <v>71</v>
      </c>
      <c r="Q28" s="244"/>
      <c r="R28" s="244"/>
      <c r="S28" s="244" t="s">
        <v>72</v>
      </c>
      <c r="T28" s="244"/>
      <c r="U28" s="244"/>
      <c r="V28" s="244"/>
      <c r="W28" s="272" t="s">
        <v>57</v>
      </c>
      <c r="X28" s="272"/>
      <c r="Y28" s="273"/>
      <c r="Z28" s="99"/>
      <c r="AA28" s="6"/>
      <c r="AB28" s="6"/>
      <c r="AC28" s="6"/>
      <c r="AD28" s="6"/>
    </row>
    <row r="29" spans="4:37" ht="16.5" customHeight="1">
      <c r="D29" s="240" t="str">
        <f>IF(AH10="","",(VLOOKUP(AH10,'[7]Tester(All)'!$C$3:$N$1000,2,FALSE)))</f>
        <v>-</v>
      </c>
      <c r="E29" s="241"/>
      <c r="F29" s="241"/>
      <c r="G29" s="241"/>
      <c r="H29" s="241"/>
      <c r="I29" s="241" t="str">
        <f>IF(AH10="","",(VLOOKUP(AH10,'[7]Tester(All)'!$C$3:$N$1000,3,FALSE)))</f>
        <v>-</v>
      </c>
      <c r="J29" s="241"/>
      <c r="K29" s="241"/>
      <c r="L29" s="241"/>
      <c r="M29" s="241" t="str">
        <f>IF(AH10="","",(VLOOKUP(AH10,'[7]Tester(All)'!$C$3:$N$1000,4,FALSE)))</f>
        <v>-</v>
      </c>
      <c r="N29" s="241"/>
      <c r="O29" s="241"/>
      <c r="P29" s="241" t="str">
        <f>IF(AH10="","",(VLOOKUP(AH10,'[7]Tester(All)'!$C$3:$N$1000,5,FALSE)))</f>
        <v>-</v>
      </c>
      <c r="Q29" s="241"/>
      <c r="R29" s="241"/>
      <c r="S29" s="241" t="str">
        <f>IF(AH10="","",(VLOOKUP(AH10,'[7]Tester(All)'!$C$3:$N$1000,6,FALSE)))</f>
        <v>-</v>
      </c>
      <c r="T29" s="241"/>
      <c r="U29" s="241"/>
      <c r="V29" s="241"/>
      <c r="W29" s="264" t="str">
        <f>IF(AH10="","",(VLOOKUP(AH10,'[7]Tester(All)'!$C$3:$N$1000,7,FALSE)))</f>
        <v>-</v>
      </c>
      <c r="X29" s="264"/>
      <c r="Y29" s="265"/>
      <c r="Z29" s="99"/>
      <c r="AC29" s="12"/>
      <c r="AD29" s="12"/>
    </row>
    <row r="30" spans="4:37" ht="16.5" customHeight="1">
      <c r="D30" s="240" t="str">
        <f>IF(AH11="","",(VLOOKUP(AH11,'[7]Tester(All)'!$C$3:$N$1000,2,FALSE)))</f>
        <v/>
      </c>
      <c r="E30" s="241"/>
      <c r="F30" s="241"/>
      <c r="G30" s="241"/>
      <c r="H30" s="241"/>
      <c r="I30" s="241" t="str">
        <f>IF(AH11="","",(VLOOKUP(AH11,'[7]Tester(All)'!$C$3:$N$1000,3,FALSE)))</f>
        <v/>
      </c>
      <c r="J30" s="241"/>
      <c r="K30" s="241"/>
      <c r="L30" s="241"/>
      <c r="M30" s="241" t="str">
        <f>IF(AH11="","",(VLOOKUP(AH11,'[7]Tester(All)'!$C$3:$N$1000,4,FALSE)))</f>
        <v/>
      </c>
      <c r="N30" s="241"/>
      <c r="O30" s="241"/>
      <c r="P30" s="241" t="str">
        <f>IF(AH11="","",(VLOOKUP(AH11,'[7]Tester(All)'!$C$3:$N$1000,5,FALSE)))</f>
        <v/>
      </c>
      <c r="Q30" s="241"/>
      <c r="R30" s="241"/>
      <c r="S30" s="241" t="str">
        <f>IF(AH11="","",(VLOOKUP(AH11,'[7]Tester(All)'!$C$3:$N$1000,6,FALSE)))</f>
        <v/>
      </c>
      <c r="T30" s="241"/>
      <c r="U30" s="241"/>
      <c r="V30" s="241"/>
      <c r="W30" s="264" t="str">
        <f>IF(AH11="","",(VLOOKUP(AH11,'[7]Tester(All)'!$C$3:$N$1000,7,FALSE)))</f>
        <v/>
      </c>
      <c r="X30" s="264"/>
      <c r="Y30" s="265"/>
      <c r="Z30" s="99"/>
      <c r="AC30" s="12"/>
      <c r="AD30" s="12"/>
    </row>
    <row r="31" spans="4:37" ht="16.5" customHeight="1">
      <c r="D31" s="240" t="str">
        <f>IF(AH12="","",(VLOOKUP(AH12,'[7]Tester(All)'!$C$3:$N$1000,2,FALSE)))</f>
        <v/>
      </c>
      <c r="E31" s="241"/>
      <c r="F31" s="241"/>
      <c r="G31" s="241"/>
      <c r="H31" s="241"/>
      <c r="I31" s="241" t="str">
        <f>IF(AH12="","",(VLOOKUP(AH12,'[7]Tester(All)'!$C$3:$N$1000,3,FALSE)))</f>
        <v/>
      </c>
      <c r="J31" s="241"/>
      <c r="K31" s="241"/>
      <c r="L31" s="241"/>
      <c r="M31" s="241" t="str">
        <f>IF(AH12="","",(VLOOKUP(AH12,'[7]Tester(All)'!$C$3:$N$1000,4,FALSE)))</f>
        <v/>
      </c>
      <c r="N31" s="241"/>
      <c r="O31" s="241"/>
      <c r="P31" s="241" t="str">
        <f>IF(AH12="","",(VLOOKUP(AH12,'[7]Tester(All)'!$C$3:$N$1000,5,FALSE)))</f>
        <v/>
      </c>
      <c r="Q31" s="241"/>
      <c r="R31" s="241"/>
      <c r="S31" s="241" t="str">
        <f>IF(AH12="","",(VLOOKUP(AH12,'[7]Tester(All)'!$C$3:$N$1000,6,FALSE)))</f>
        <v/>
      </c>
      <c r="T31" s="241"/>
      <c r="U31" s="241"/>
      <c r="V31" s="241"/>
      <c r="W31" s="264" t="str">
        <f>IF(AH12="","",(VLOOKUP(AH12,'[7]Tester(All)'!$C$3:$N$1000,7,FALSE)))</f>
        <v/>
      </c>
      <c r="X31" s="264"/>
      <c r="Y31" s="265"/>
      <c r="Z31" s="99"/>
      <c r="AC31" s="12"/>
      <c r="AD31" s="12"/>
    </row>
    <row r="32" spans="4:37" ht="16.5" customHeight="1">
      <c r="D32" s="240" t="str">
        <f>IF(AH13="","",(VLOOKUP(AH13,'[7]Tester(All)'!$C$3:$N$1000,2,FALSE)))</f>
        <v/>
      </c>
      <c r="E32" s="241"/>
      <c r="F32" s="241"/>
      <c r="G32" s="241"/>
      <c r="H32" s="241"/>
      <c r="I32" s="241" t="str">
        <f>IF(AH13="","",(VLOOKUP(AH13,'[7]Tester(All)'!$C$3:$N$1000,3,FALSE)))</f>
        <v/>
      </c>
      <c r="J32" s="241"/>
      <c r="K32" s="241"/>
      <c r="L32" s="241"/>
      <c r="M32" s="241" t="str">
        <f>IF(AH13="","",(VLOOKUP(AH13,'[7]Tester(All)'!$C$3:$N$1000,4,FALSE)))</f>
        <v/>
      </c>
      <c r="N32" s="241"/>
      <c r="O32" s="241"/>
      <c r="P32" s="241" t="str">
        <f>IF(AH13="","",(VLOOKUP(AH13,'[7]Tester(All)'!$C$3:$N$1000,5,FALSE)))</f>
        <v/>
      </c>
      <c r="Q32" s="241"/>
      <c r="R32" s="241"/>
      <c r="S32" s="241" t="str">
        <f>IF(AH13="","",(VLOOKUP(AH13,'[7]Tester(All)'!$C$3:$N$1000,6,FALSE)))</f>
        <v/>
      </c>
      <c r="T32" s="241"/>
      <c r="U32" s="241"/>
      <c r="V32" s="241"/>
      <c r="W32" s="264" t="str">
        <f>IF(AH13="","",(VLOOKUP(AH13,'[7]Tester(All)'!$C$3:$N$1000,7,FALSE)))</f>
        <v/>
      </c>
      <c r="X32" s="264"/>
      <c r="Y32" s="265"/>
      <c r="AC32" s="12"/>
      <c r="AD32" s="12"/>
    </row>
    <row r="33" spans="4:42" ht="16.5" customHeight="1">
      <c r="D33" s="240" t="str">
        <f>IF(AH14="","",(VLOOKUP(AH14,'[7]Tester(All)'!$C$3:$N$1000,2,FALSE)))</f>
        <v/>
      </c>
      <c r="E33" s="241"/>
      <c r="F33" s="241"/>
      <c r="G33" s="241"/>
      <c r="H33" s="241"/>
      <c r="I33" s="241" t="str">
        <f>IF(AH14="","",(VLOOKUP(AH14,'[7]Tester(All)'!$C$3:$N$1000,3,FALSE)))</f>
        <v/>
      </c>
      <c r="J33" s="241"/>
      <c r="K33" s="241"/>
      <c r="L33" s="241"/>
      <c r="M33" s="241" t="str">
        <f>IF(AH14="","",(VLOOKUP(AH14,'[7]Tester(All)'!$C$3:$N$1000,4,FALSE)))</f>
        <v/>
      </c>
      <c r="N33" s="241"/>
      <c r="O33" s="241"/>
      <c r="P33" s="241" t="str">
        <f>IF(AH14="","",(VLOOKUP(AH14,'[7]Tester(All)'!$C$3:$N$1000,5,FALSE)))</f>
        <v/>
      </c>
      <c r="Q33" s="241"/>
      <c r="R33" s="241"/>
      <c r="S33" s="241" t="str">
        <f>IF(AH14="","",(VLOOKUP(AH14,'[7]Tester(All)'!$C$3:$N$1000,6,FALSE)))</f>
        <v/>
      </c>
      <c r="T33" s="241"/>
      <c r="U33" s="241"/>
      <c r="V33" s="241"/>
      <c r="W33" s="264" t="str">
        <f>IF(AH14="","",(VLOOKUP(AH14,'[7]Tester(All)'!$C$3:$N$1000,7,FALSE)))</f>
        <v/>
      </c>
      <c r="X33" s="264"/>
      <c r="Y33" s="265"/>
      <c r="AC33" s="12"/>
      <c r="AD33" s="12"/>
      <c r="AE33" s="6"/>
    </row>
    <row r="34" spans="4:42" ht="16.5" customHeight="1">
      <c r="D34" s="240" t="str">
        <f>IF(AH15="","",(VLOOKUP(AH15,'[7]Tester(All)'!$C$3:$N$1000,2,FALSE)))</f>
        <v/>
      </c>
      <c r="E34" s="241"/>
      <c r="F34" s="241"/>
      <c r="G34" s="241"/>
      <c r="H34" s="241"/>
      <c r="I34" s="241" t="str">
        <f>IF(AH15="","",(VLOOKUP(AH15,'[7]Tester(All)'!$C$3:$N$1000,3,FALSE)))</f>
        <v/>
      </c>
      <c r="J34" s="241"/>
      <c r="K34" s="241"/>
      <c r="L34" s="241"/>
      <c r="M34" s="241" t="str">
        <f>IF(AH15="","",(VLOOKUP(AH15,'[7]Tester(All)'!$C$3:$N$1000,4,FALSE)))</f>
        <v/>
      </c>
      <c r="N34" s="241"/>
      <c r="O34" s="241"/>
      <c r="P34" s="241" t="str">
        <f>IF(AH15="","",(VLOOKUP(AH15,'[7]Tester(All)'!$C$3:$N$1000,5,FALSE)))</f>
        <v/>
      </c>
      <c r="Q34" s="241"/>
      <c r="R34" s="241"/>
      <c r="S34" s="241" t="str">
        <f>IF(AH15="","",(VLOOKUP(AH15,'[7]Tester(All)'!$C$3:$N$1000,6,FALSE)))</f>
        <v/>
      </c>
      <c r="T34" s="241"/>
      <c r="U34" s="241"/>
      <c r="V34" s="241"/>
      <c r="W34" s="264" t="str">
        <f>IF(AH15="","",(VLOOKUP(AH15,'[7]Tester(All)'!$C$3:$N$1000,7,FALSE)))</f>
        <v/>
      </c>
      <c r="X34" s="264"/>
      <c r="Y34" s="265"/>
      <c r="AC34" s="12"/>
      <c r="AD34" s="12"/>
      <c r="AE34" s="6"/>
    </row>
    <row r="35" spans="4:42" ht="16.5" customHeight="1">
      <c r="D35" s="1"/>
      <c r="F35" s="246" t="s">
        <v>52</v>
      </c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Y35" s="2"/>
      <c r="AE35" s="6"/>
    </row>
    <row r="36" spans="4:42" ht="16.5" customHeight="1">
      <c r="D36" s="70"/>
      <c r="E36" s="48"/>
      <c r="F36" s="5"/>
      <c r="G36" s="239" t="str">
        <f>IF(AH10="","",(VLOOKUP(AH10,'[7]Tester(All)'!$C$3:$N$1000,8,FALSE)))</f>
        <v>-</v>
      </c>
      <c r="H36" s="239"/>
      <c r="I36" s="239"/>
      <c r="J36" s="239"/>
      <c r="K36" s="239"/>
      <c r="L36" s="239"/>
      <c r="M36" s="239"/>
      <c r="N36" s="239"/>
      <c r="O36" s="239"/>
      <c r="P36" s="239"/>
      <c r="Q36" s="239"/>
      <c r="R36" s="239"/>
      <c r="S36" s="239"/>
      <c r="T36" s="239"/>
      <c r="U36" s="239"/>
      <c r="V36" s="239"/>
      <c r="W36" s="239"/>
      <c r="X36" s="48"/>
      <c r="Y36" s="71"/>
      <c r="AE36" s="6"/>
    </row>
    <row r="37" spans="4:42" ht="16.5" customHeight="1">
      <c r="D37" s="70"/>
      <c r="E37" s="48"/>
      <c r="F37" s="5"/>
      <c r="G37" s="239" t="str">
        <f>IF(AH11="","",(VLOOKUP(AH11,'[7]Tester(All)'!$C$3:$N$1000,8,FALSE)))</f>
        <v/>
      </c>
      <c r="H37" s="239"/>
      <c r="I37" s="239"/>
      <c r="J37" s="239"/>
      <c r="K37" s="239"/>
      <c r="L37" s="239"/>
      <c r="M37" s="239"/>
      <c r="N37" s="239"/>
      <c r="O37" s="239"/>
      <c r="P37" s="239"/>
      <c r="Q37" s="239"/>
      <c r="R37" s="239"/>
      <c r="S37" s="239"/>
      <c r="T37" s="239"/>
      <c r="U37" s="239"/>
      <c r="V37" s="239"/>
      <c r="W37" s="239"/>
      <c r="X37" s="48"/>
      <c r="Y37" s="71"/>
      <c r="AE37" s="6"/>
    </row>
    <row r="38" spans="4:42" ht="16.5" customHeight="1">
      <c r="D38" s="70"/>
      <c r="E38" s="48"/>
      <c r="F38" s="5"/>
      <c r="G38" s="239" t="str">
        <f>IF(AH12="","",(VLOOKUP(AH12,'[7]Tester(All)'!$C$3:$N$1000,8,FALSE)))</f>
        <v/>
      </c>
      <c r="H38" s="239"/>
      <c r="I38" s="239"/>
      <c r="J38" s="239"/>
      <c r="K38" s="239"/>
      <c r="L38" s="239"/>
      <c r="M38" s="239"/>
      <c r="N38" s="239"/>
      <c r="O38" s="239"/>
      <c r="P38" s="239"/>
      <c r="Q38" s="239"/>
      <c r="R38" s="239"/>
      <c r="S38" s="239"/>
      <c r="T38" s="239"/>
      <c r="U38" s="239"/>
      <c r="V38" s="239"/>
      <c r="W38" s="239"/>
      <c r="X38" s="48"/>
      <c r="Y38" s="71"/>
      <c r="AE38" s="6"/>
      <c r="AF38" s="188"/>
      <c r="AG38" s="188"/>
      <c r="AH38" s="188"/>
      <c r="AI38" s="188"/>
      <c r="AJ38" s="188"/>
      <c r="AK38" s="188"/>
      <c r="AL38" s="188"/>
      <c r="AM38" s="188"/>
      <c r="AN38" s="188"/>
      <c r="AO38" s="188"/>
      <c r="AP38" s="188"/>
    </row>
    <row r="39" spans="4:42" ht="16.5" customHeight="1">
      <c r="D39" s="70"/>
      <c r="E39" s="48"/>
      <c r="F39" s="5"/>
      <c r="G39" s="239" t="str">
        <f>IF(AH13="","",(VLOOKUP(AH13,'[7]Tester(All)'!$C$3:$N$1000,8,FALSE)))</f>
        <v/>
      </c>
      <c r="H39" s="239"/>
      <c r="I39" s="239"/>
      <c r="J39" s="239"/>
      <c r="K39" s="239"/>
      <c r="L39" s="239"/>
      <c r="M39" s="239"/>
      <c r="N39" s="239"/>
      <c r="O39" s="239"/>
      <c r="P39" s="239"/>
      <c r="Q39" s="239"/>
      <c r="R39" s="239"/>
      <c r="S39" s="239"/>
      <c r="T39" s="239"/>
      <c r="U39" s="239"/>
      <c r="V39" s="239"/>
      <c r="W39" s="239"/>
      <c r="X39" s="48"/>
      <c r="Y39" s="71"/>
    </row>
    <row r="40" spans="4:42" ht="16.5" customHeight="1">
      <c r="D40" s="70"/>
      <c r="E40" s="48"/>
      <c r="F40" s="5"/>
      <c r="G40" s="239" t="str">
        <f>IF(AH14="","",(VLOOKUP(AH14,'[7]Tester(All)'!$C$3:$N$1000,8,FALSE)))</f>
        <v/>
      </c>
      <c r="H40" s="239"/>
      <c r="I40" s="239"/>
      <c r="J40" s="239"/>
      <c r="K40" s="239"/>
      <c r="L40" s="239"/>
      <c r="M40" s="239"/>
      <c r="N40" s="239"/>
      <c r="O40" s="239"/>
      <c r="P40" s="239"/>
      <c r="Q40" s="239"/>
      <c r="R40" s="239"/>
      <c r="S40" s="239"/>
      <c r="T40" s="239"/>
      <c r="U40" s="239"/>
      <c r="V40" s="239"/>
      <c r="W40" s="239"/>
      <c r="X40" s="48"/>
      <c r="Y40" s="71"/>
    </row>
    <row r="41" spans="4:42" ht="16.5" customHeight="1">
      <c r="D41" s="70"/>
      <c r="G41" s="239" t="str">
        <f>IF(AH15="","",(VLOOKUP(AH15,'[7]Tester(All)'!$C$3:$N$1000,8,FALSE)))</f>
        <v/>
      </c>
      <c r="H41" s="239"/>
      <c r="I41" s="239"/>
      <c r="J41" s="239"/>
      <c r="K41" s="239"/>
      <c r="L41" s="239"/>
      <c r="M41" s="239"/>
      <c r="N41" s="239"/>
      <c r="O41" s="239"/>
      <c r="Y41" s="2"/>
    </row>
    <row r="42" spans="4:42" ht="16.5" customHeight="1">
      <c r="D42" s="1"/>
      <c r="F42" s="246" t="s">
        <v>75</v>
      </c>
      <c r="G42" s="246"/>
      <c r="H42" s="246"/>
      <c r="I42" s="246"/>
      <c r="J42" s="246"/>
      <c r="K42" s="246"/>
      <c r="L42" s="246"/>
      <c r="M42" s="246"/>
      <c r="N42" s="246"/>
      <c r="O42" s="246"/>
      <c r="P42" s="246"/>
      <c r="Q42" s="246"/>
      <c r="R42" s="246"/>
      <c r="S42" s="246"/>
      <c r="T42" s="246"/>
      <c r="U42" s="246"/>
      <c r="V42" s="246"/>
      <c r="W42" s="246"/>
      <c r="X42" s="246"/>
      <c r="Y42" s="274"/>
    </row>
    <row r="43" spans="4:42" ht="16.5" customHeight="1">
      <c r="D43" s="1"/>
      <c r="F43" s="246" t="s">
        <v>76</v>
      </c>
      <c r="G43" s="246"/>
      <c r="H43" s="246"/>
      <c r="I43" s="246"/>
      <c r="J43" s="246"/>
      <c r="K43" s="246"/>
      <c r="L43" s="246"/>
      <c r="M43" s="246"/>
      <c r="N43" s="246"/>
      <c r="O43" s="246"/>
      <c r="P43" s="246"/>
      <c r="Q43" s="246"/>
      <c r="R43" s="246"/>
      <c r="S43" s="246"/>
      <c r="T43" s="246"/>
      <c r="U43" s="246"/>
      <c r="V43" s="246"/>
      <c r="W43" s="246"/>
      <c r="X43" s="72"/>
      <c r="Y43" s="73"/>
    </row>
    <row r="44" spans="4:42" ht="16.5" customHeight="1">
      <c r="D44" s="1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Y44" s="2"/>
    </row>
    <row r="45" spans="4:42" ht="16.5" customHeight="1" thickBot="1">
      <c r="D45" s="74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100"/>
    </row>
    <row r="46" spans="4:42" ht="16.5" customHeight="1" thickTop="1">
      <c r="D46" s="43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262" t="s">
        <v>1</v>
      </c>
      <c r="R46" s="262"/>
      <c r="S46" s="262"/>
      <c r="T46" s="262"/>
      <c r="U46" s="256" t="str">
        <f>AB7</f>
        <v>BSN0001</v>
      </c>
      <c r="V46" s="256"/>
      <c r="W46" s="256"/>
      <c r="X46" s="256"/>
      <c r="Y46" s="257"/>
      <c r="Z46" s="86"/>
    </row>
    <row r="47" spans="4:42" ht="16.5" customHeight="1">
      <c r="D47" s="1"/>
      <c r="Y47" s="2"/>
    </row>
    <row r="48" spans="4:42" ht="16.5" customHeight="1">
      <c r="D48" s="1"/>
      <c r="U48" s="188"/>
      <c r="V48" s="188"/>
      <c r="W48" s="8"/>
      <c r="Y48" s="47"/>
    </row>
    <row r="49" spans="4:64" ht="16.5" customHeight="1">
      <c r="D49" s="275" t="s">
        <v>34</v>
      </c>
      <c r="E49" s="276"/>
      <c r="F49" s="276"/>
      <c r="G49" s="276"/>
      <c r="H49" s="276"/>
      <c r="I49" s="276"/>
      <c r="J49" s="276"/>
      <c r="K49" s="276"/>
      <c r="L49" s="276"/>
      <c r="M49" s="276"/>
      <c r="N49" s="276"/>
      <c r="O49" s="276"/>
      <c r="P49" s="276"/>
      <c r="Q49" s="276"/>
      <c r="R49" s="276"/>
      <c r="S49" s="276"/>
      <c r="T49" s="276"/>
      <c r="U49" s="276"/>
      <c r="V49" s="276"/>
      <c r="W49" s="276"/>
      <c r="X49" s="276"/>
      <c r="Y49" s="277"/>
      <c r="Z49" s="86"/>
    </row>
    <row r="50" spans="4:64" ht="16.5" customHeight="1">
      <c r="D50" s="275"/>
      <c r="E50" s="276"/>
      <c r="F50" s="276"/>
      <c r="G50" s="276"/>
      <c r="H50" s="276"/>
      <c r="I50" s="276"/>
      <c r="J50" s="276"/>
      <c r="K50" s="276"/>
      <c r="L50" s="276"/>
      <c r="M50" s="276"/>
      <c r="N50" s="276"/>
      <c r="O50" s="276"/>
      <c r="P50" s="276"/>
      <c r="Q50" s="276"/>
      <c r="R50" s="276"/>
      <c r="S50" s="276"/>
      <c r="T50" s="276"/>
      <c r="U50" s="276"/>
      <c r="V50" s="276"/>
      <c r="W50" s="276"/>
      <c r="X50" s="276"/>
      <c r="Y50" s="277"/>
    </row>
    <row r="51" spans="4:64" ht="16.5" customHeight="1">
      <c r="D51" s="1"/>
      <c r="Y51" s="2"/>
    </row>
    <row r="52" spans="4:64" ht="16.5" customHeight="1">
      <c r="D52" s="1"/>
      <c r="F52" s="229" t="s">
        <v>32</v>
      </c>
      <c r="G52" s="229"/>
      <c r="H52" s="229"/>
      <c r="I52" s="229"/>
      <c r="J52" s="229"/>
      <c r="K52" s="229"/>
      <c r="L52" s="38" t="s">
        <v>9</v>
      </c>
      <c r="M52" s="239" t="str">
        <f>$L$7</f>
        <v>INFUSION PUMP</v>
      </c>
      <c r="N52" s="239"/>
      <c r="O52" s="239"/>
      <c r="P52" s="239"/>
      <c r="Q52" s="239"/>
      <c r="R52" s="239"/>
      <c r="S52" s="239"/>
      <c r="T52" s="239"/>
      <c r="U52" s="239"/>
      <c r="V52" s="239"/>
      <c r="W52" s="239"/>
      <c r="Y52" s="2"/>
      <c r="Z52" s="42"/>
    </row>
    <row r="53" spans="4:64" ht="16.5" customHeight="1">
      <c r="D53" s="1"/>
      <c r="F53" s="229" t="s">
        <v>39</v>
      </c>
      <c r="G53" s="229"/>
      <c r="H53" s="229"/>
      <c r="I53" s="229"/>
      <c r="J53" s="229"/>
      <c r="K53" s="229"/>
      <c r="L53" s="38" t="s">
        <v>9</v>
      </c>
      <c r="M53" s="239" t="str">
        <f>$L$8</f>
        <v>BSN0090</v>
      </c>
      <c r="N53" s="239"/>
      <c r="O53" s="239"/>
      <c r="P53" s="239"/>
      <c r="Q53" s="239"/>
      <c r="R53" s="239"/>
      <c r="S53" s="239"/>
      <c r="T53" s="239"/>
      <c r="U53" s="239"/>
      <c r="V53" s="239"/>
      <c r="W53" s="239"/>
      <c r="Y53" s="2"/>
    </row>
    <row r="54" spans="4:64" ht="16.5" customHeight="1">
      <c r="D54" s="1"/>
      <c r="F54" s="229" t="s">
        <v>7</v>
      </c>
      <c r="G54" s="229"/>
      <c r="H54" s="229"/>
      <c r="I54" s="229"/>
      <c r="J54" s="229"/>
      <c r="K54" s="229"/>
      <c r="L54" s="38" t="s">
        <v>9</v>
      </c>
      <c r="M54" s="239" t="str">
        <f>$L$9</f>
        <v>TOP</v>
      </c>
      <c r="N54" s="239"/>
      <c r="O54" s="239"/>
      <c r="P54" s="239"/>
      <c r="Q54" s="239"/>
      <c r="R54" s="239"/>
      <c r="S54" s="239"/>
      <c r="T54" s="239"/>
      <c r="U54" s="239"/>
      <c r="V54" s="239"/>
      <c r="W54" s="239"/>
      <c r="Y54" s="2"/>
    </row>
    <row r="55" spans="4:64" ht="16.5" customHeight="1">
      <c r="D55" s="1"/>
      <c r="F55" s="229" t="s">
        <v>8</v>
      </c>
      <c r="G55" s="229"/>
      <c r="H55" s="229"/>
      <c r="I55" s="229"/>
      <c r="J55" s="229"/>
      <c r="K55" s="229"/>
      <c r="L55" s="38" t="s">
        <v>9</v>
      </c>
      <c r="M55" s="239" t="str">
        <f>$L$10</f>
        <v>TOP-2200</v>
      </c>
      <c r="N55" s="239"/>
      <c r="O55" s="239"/>
      <c r="P55" s="239"/>
      <c r="Q55" s="239"/>
      <c r="R55" s="239"/>
      <c r="S55" s="239"/>
      <c r="T55" s="239"/>
      <c r="U55" s="239"/>
      <c r="V55" s="239"/>
      <c r="W55" s="239"/>
      <c r="Y55" s="2"/>
    </row>
    <row r="56" spans="4:64" ht="16.5" customHeight="1">
      <c r="D56" s="1"/>
      <c r="F56" s="229" t="s">
        <v>11</v>
      </c>
      <c r="G56" s="229"/>
      <c r="H56" s="229"/>
      <c r="I56" s="229"/>
      <c r="J56" s="229"/>
      <c r="K56" s="229"/>
      <c r="L56" s="38" t="s">
        <v>9</v>
      </c>
      <c r="M56" s="239" t="str">
        <f>$L$11</f>
        <v>EL17030S</v>
      </c>
      <c r="N56" s="239"/>
      <c r="O56" s="239"/>
      <c r="P56" s="239"/>
      <c r="Q56" s="239"/>
      <c r="R56" s="239"/>
      <c r="S56" s="239"/>
      <c r="T56" s="239"/>
      <c r="U56" s="239"/>
      <c r="V56" s="239"/>
      <c r="W56" s="239"/>
      <c r="Y56" s="2"/>
    </row>
    <row r="57" spans="4:64" ht="16.5" customHeight="1">
      <c r="D57" s="1"/>
      <c r="F57" s="229" t="s">
        <v>33</v>
      </c>
      <c r="G57" s="229"/>
      <c r="H57" s="229"/>
      <c r="I57" s="229"/>
      <c r="J57" s="229"/>
      <c r="K57" s="229"/>
      <c r="L57" s="38" t="s">
        <v>9</v>
      </c>
      <c r="M57" s="245" t="str">
        <f>$L$16</f>
        <v>2DEC14</v>
      </c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Y57" s="2"/>
    </row>
    <row r="58" spans="4:64" ht="16.5" customHeight="1">
      <c r="D58" s="1"/>
      <c r="F58" s="229" t="s">
        <v>37</v>
      </c>
      <c r="G58" s="229"/>
      <c r="H58" s="229"/>
      <c r="I58" s="229"/>
      <c r="J58" s="229"/>
      <c r="K58" s="229"/>
      <c r="L58" s="38" t="s">
        <v>9</v>
      </c>
      <c r="M58" s="239" t="s">
        <v>10</v>
      </c>
      <c r="N58" s="239"/>
      <c r="O58" s="239"/>
      <c r="P58" s="239"/>
      <c r="Q58" s="239"/>
      <c r="R58" s="101">
        <f>AE12</f>
        <v>24</v>
      </c>
      <c r="S58" s="42" t="s">
        <v>36</v>
      </c>
      <c r="T58" s="229"/>
      <c r="U58" s="229"/>
      <c r="V58" s="42"/>
      <c r="Y58" s="2"/>
      <c r="AE58" s="102"/>
      <c r="AF58" s="103"/>
      <c r="AG58" s="102"/>
      <c r="AH58" s="104"/>
      <c r="AI58" s="105"/>
      <c r="AJ58" s="102"/>
      <c r="AK58" s="102"/>
      <c r="AL58" s="102"/>
      <c r="AM58" s="106"/>
      <c r="AN58" s="107"/>
      <c r="AO58" s="108"/>
    </row>
    <row r="59" spans="4:64" ht="16.5" customHeight="1">
      <c r="D59" s="1"/>
      <c r="M59" s="239" t="s">
        <v>12</v>
      </c>
      <c r="N59" s="239"/>
      <c r="O59" s="239"/>
      <c r="P59" s="239"/>
      <c r="Q59" s="239"/>
      <c r="R59" s="101">
        <f>AE13</f>
        <v>60</v>
      </c>
      <c r="S59" s="42" t="s">
        <v>35</v>
      </c>
      <c r="T59" s="229"/>
      <c r="U59" s="229"/>
      <c r="V59" s="229"/>
      <c r="Y59" s="2"/>
      <c r="AE59" s="109"/>
      <c r="AF59" s="109"/>
      <c r="AG59" s="109"/>
      <c r="AH59" s="109"/>
      <c r="AI59" s="110"/>
      <c r="AJ59" s="109"/>
      <c r="AK59" s="109"/>
      <c r="AL59" s="109"/>
      <c r="AM59" s="251"/>
      <c r="AN59" s="251"/>
      <c r="AO59" s="251"/>
    </row>
    <row r="60" spans="4:64" ht="16.5" customHeight="1">
      <c r="D60" s="1"/>
      <c r="F60" s="230" t="s">
        <v>77</v>
      </c>
      <c r="G60" s="230"/>
      <c r="H60" s="230"/>
      <c r="I60" s="230"/>
      <c r="J60" s="230"/>
      <c r="Y60" s="2"/>
      <c r="AE60" s="111"/>
      <c r="AF60" s="112"/>
      <c r="AG60" s="112"/>
      <c r="AH60" s="112"/>
      <c r="AI60" s="113"/>
      <c r="AJ60" s="114"/>
      <c r="AK60" s="114"/>
      <c r="AL60" s="114"/>
      <c r="AM60" s="252"/>
      <c r="AN60" s="252"/>
      <c r="AO60" s="252"/>
    </row>
    <row r="61" spans="4:64" ht="16.5" customHeight="1">
      <c r="D61" s="1"/>
      <c r="F61" s="230"/>
      <c r="G61" s="230"/>
      <c r="H61" s="230"/>
      <c r="I61" s="230"/>
      <c r="J61" s="230"/>
      <c r="Y61" s="2"/>
      <c r="AE61" s="111"/>
      <c r="AF61" s="112"/>
      <c r="AG61" s="112"/>
      <c r="AH61" s="112"/>
      <c r="AI61" s="113"/>
      <c r="AJ61" s="114"/>
      <c r="AK61" s="114"/>
      <c r="AL61" s="114"/>
      <c r="AM61" s="252"/>
      <c r="AN61" s="252"/>
      <c r="AO61" s="252"/>
    </row>
    <row r="62" spans="4:64" ht="16.5" customHeight="1">
      <c r="D62" s="1"/>
      <c r="F62" s="239" t="s">
        <v>83</v>
      </c>
      <c r="G62" s="239"/>
      <c r="H62" s="239"/>
      <c r="I62" s="239"/>
      <c r="J62" s="239"/>
      <c r="K62" s="239"/>
      <c r="L62" s="239"/>
      <c r="M62" s="239"/>
      <c r="N62" s="239"/>
      <c r="O62" s="239"/>
      <c r="P62" s="239"/>
      <c r="Q62" s="239"/>
      <c r="R62" s="239"/>
      <c r="S62" s="239"/>
      <c r="T62" s="239"/>
      <c r="U62" s="239"/>
      <c r="V62" s="239"/>
      <c r="W62" s="239"/>
      <c r="X62" s="239"/>
      <c r="Y62" s="2"/>
      <c r="AE62" s="111"/>
      <c r="AF62" s="112"/>
      <c r="AG62" s="112"/>
      <c r="AH62" s="112"/>
      <c r="AI62" s="113"/>
      <c r="AJ62" s="114"/>
      <c r="AK62" s="114"/>
      <c r="AL62" s="114"/>
      <c r="AM62" s="252"/>
      <c r="AN62" s="252"/>
      <c r="AO62" s="252"/>
    </row>
    <row r="63" spans="4:64" ht="16.5" customHeight="1">
      <c r="D63" s="1"/>
      <c r="F63" s="230" t="s">
        <v>78</v>
      </c>
      <c r="G63" s="230"/>
      <c r="H63" s="230"/>
      <c r="I63" s="230"/>
      <c r="J63" s="230"/>
      <c r="K63" s="230"/>
      <c r="L63" s="230"/>
      <c r="M63" s="230"/>
      <c r="N63" s="230"/>
      <c r="O63" s="230"/>
      <c r="P63" s="230"/>
      <c r="Q63" s="230"/>
      <c r="R63" s="68"/>
      <c r="Y63" s="2"/>
      <c r="AP63" s="115" t="s">
        <v>108</v>
      </c>
      <c r="AQ63" s="116"/>
      <c r="AR63" s="116"/>
      <c r="AS63" s="116"/>
      <c r="AT63" s="117" t="s">
        <v>109</v>
      </c>
      <c r="AU63" s="289">
        <v>41835</v>
      </c>
      <c r="AV63" s="289"/>
    </row>
    <row r="64" spans="4:64" ht="16.5" customHeight="1">
      <c r="D64" s="1"/>
      <c r="F64" s="230"/>
      <c r="G64" s="230"/>
      <c r="H64" s="230"/>
      <c r="I64" s="230"/>
      <c r="J64" s="230"/>
      <c r="K64" s="230"/>
      <c r="L64" s="230"/>
      <c r="M64" s="230"/>
      <c r="N64" s="230"/>
      <c r="O64" s="230"/>
      <c r="P64" s="230"/>
      <c r="Q64" s="230"/>
      <c r="R64" s="68"/>
      <c r="Y64" s="2"/>
      <c r="AA64" s="15"/>
      <c r="AB64" s="16"/>
      <c r="AC64" s="77"/>
      <c r="AD64" s="118"/>
      <c r="AE64" s="118"/>
      <c r="AF64" s="119"/>
      <c r="AG64" s="119"/>
      <c r="AH64" s="119"/>
      <c r="AI64" s="120"/>
      <c r="AJ64" s="119"/>
      <c r="AK64" s="119"/>
      <c r="AL64" s="119"/>
      <c r="AM64" s="121"/>
      <c r="AN64" s="121"/>
      <c r="AO64" s="121"/>
      <c r="AP64" s="122" t="s">
        <v>94</v>
      </c>
      <c r="AQ64" s="122"/>
      <c r="AR64" s="122"/>
      <c r="AS64" s="123"/>
      <c r="AT64" s="117" t="s">
        <v>110</v>
      </c>
      <c r="AU64" s="289">
        <f>AU63+365-1</f>
        <v>42199</v>
      </c>
      <c r="AV64" s="289"/>
      <c r="AW64" s="121"/>
      <c r="AX64" s="121"/>
      <c r="AY64" s="121"/>
      <c r="AZ64" s="121"/>
      <c r="BA64" s="121"/>
      <c r="BB64" s="124"/>
      <c r="BC64" s="124"/>
      <c r="BD64" s="124"/>
      <c r="BE64" s="124"/>
      <c r="BF64" s="124"/>
      <c r="BG64" s="124"/>
      <c r="BH64" s="125"/>
      <c r="BI64" s="125"/>
      <c r="BJ64" s="125"/>
      <c r="BK64" s="125"/>
      <c r="BL64" s="125"/>
    </row>
    <row r="65" spans="3:67" ht="16.5" customHeight="1">
      <c r="C65" s="2"/>
      <c r="D65" s="1"/>
      <c r="H65" s="170" t="s">
        <v>111</v>
      </c>
      <c r="I65" s="41" t="s">
        <v>112</v>
      </c>
      <c r="J65" s="48"/>
      <c r="K65" s="48"/>
      <c r="L65" s="48"/>
      <c r="M65" s="170"/>
      <c r="N65" s="41" t="s">
        <v>113</v>
      </c>
      <c r="O65" s="48"/>
      <c r="P65" s="48"/>
      <c r="Q65" s="48"/>
      <c r="R65" s="170"/>
      <c r="S65" s="41" t="s">
        <v>114</v>
      </c>
      <c r="T65" s="48"/>
      <c r="U65" s="48"/>
      <c r="V65" s="48"/>
      <c r="Y65" s="2"/>
      <c r="AB65" s="38"/>
      <c r="AC65" s="38"/>
      <c r="AD65" s="38"/>
      <c r="AI65" s="38"/>
      <c r="AM65" s="38"/>
      <c r="AN65" s="38"/>
      <c r="AO65" s="38"/>
      <c r="AP65" s="122"/>
      <c r="AQ65" s="122"/>
      <c r="AR65" s="122"/>
      <c r="AS65" s="123"/>
      <c r="AT65" s="117"/>
      <c r="AU65" s="126"/>
      <c r="AV65" s="126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N65" s="38"/>
      <c r="BO65" s="38"/>
    </row>
    <row r="66" spans="3:67" ht="6" customHeight="1" thickBot="1">
      <c r="D66" s="1"/>
      <c r="Y66" s="2"/>
      <c r="AB66" s="38"/>
      <c r="AC66" s="38"/>
      <c r="AD66" s="38"/>
      <c r="AI66" s="38"/>
      <c r="AM66" s="38"/>
      <c r="AN66" s="38"/>
      <c r="AO66" s="38"/>
      <c r="AP66" s="127"/>
      <c r="AQ66" s="127"/>
      <c r="AR66" s="127"/>
      <c r="AS66" s="127"/>
      <c r="AT66" s="127"/>
      <c r="AU66" s="127"/>
      <c r="AV66" s="127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N66" s="38"/>
      <c r="BO66" s="38"/>
    </row>
    <row r="67" spans="3:67" ht="16.5" customHeight="1" thickTop="1" thickBot="1">
      <c r="D67" s="1"/>
      <c r="G67" s="224" t="str">
        <f>AB68</f>
        <v>Flow Rate</v>
      </c>
      <c r="H67" s="225"/>
      <c r="I67" s="225"/>
      <c r="J67" s="225"/>
      <c r="K67" s="225"/>
      <c r="L67" s="225"/>
      <c r="M67" s="225"/>
      <c r="N67" s="225"/>
      <c r="O67" s="225"/>
      <c r="P67" s="225"/>
      <c r="Q67" s="225"/>
      <c r="R67" s="225"/>
      <c r="S67" s="225"/>
      <c r="T67" s="225"/>
      <c r="U67" s="225"/>
      <c r="V67" s="226"/>
      <c r="W67" s="3"/>
      <c r="Y67" s="2"/>
      <c r="AB67" s="38"/>
      <c r="AC67" s="38"/>
      <c r="AD67" s="38"/>
      <c r="AI67" s="38"/>
      <c r="AM67" s="38"/>
      <c r="AN67" s="38"/>
      <c r="AO67" s="38"/>
      <c r="AP67" s="290" t="s">
        <v>100</v>
      </c>
      <c r="AQ67" s="291"/>
      <c r="AR67" s="291"/>
      <c r="AS67" s="291"/>
      <c r="AT67" s="291"/>
      <c r="AU67" s="291"/>
      <c r="AV67" s="292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N67" s="38"/>
      <c r="BO67" s="38"/>
    </row>
    <row r="68" spans="3:67" ht="16.5" customHeight="1" thickTop="1" thickBot="1">
      <c r="D68" s="1"/>
      <c r="G68" s="285" t="s">
        <v>2</v>
      </c>
      <c r="H68" s="223"/>
      <c r="I68" s="223"/>
      <c r="J68" s="222" t="s">
        <v>73</v>
      </c>
      <c r="K68" s="223"/>
      <c r="L68" s="223"/>
      <c r="M68" s="281"/>
      <c r="N68" s="222" t="s">
        <v>29</v>
      </c>
      <c r="O68" s="223"/>
      <c r="P68" s="281"/>
      <c r="Q68" s="222" t="s">
        <v>30</v>
      </c>
      <c r="R68" s="223"/>
      <c r="S68" s="223"/>
      <c r="T68" s="222" t="s">
        <v>31</v>
      </c>
      <c r="U68" s="223"/>
      <c r="V68" s="238"/>
      <c r="W68" s="3"/>
      <c r="Y68" s="2"/>
      <c r="AA68" s="128" t="s">
        <v>95</v>
      </c>
      <c r="AB68" s="129" t="s">
        <v>100</v>
      </c>
      <c r="AC68" s="130" t="s">
        <v>99</v>
      </c>
      <c r="AD68" s="129" t="s">
        <v>101</v>
      </c>
      <c r="AE68" s="131" t="s">
        <v>96</v>
      </c>
      <c r="AF68" s="132"/>
      <c r="AG68" s="133"/>
      <c r="AH68" s="133"/>
      <c r="AI68" s="132" t="s">
        <v>74</v>
      </c>
      <c r="AJ68" s="134">
        <v>5</v>
      </c>
      <c r="AK68" s="135" t="s">
        <v>35</v>
      </c>
      <c r="AM68" s="183" t="s">
        <v>51</v>
      </c>
      <c r="AN68" s="183" t="s">
        <v>5</v>
      </c>
      <c r="AO68" s="183" t="s">
        <v>86</v>
      </c>
      <c r="AP68" s="183" t="s">
        <v>43</v>
      </c>
      <c r="AQ68" s="183" t="s">
        <v>44</v>
      </c>
      <c r="AR68" s="183" t="s">
        <v>45</v>
      </c>
      <c r="AS68" s="183" t="s">
        <v>46</v>
      </c>
      <c r="AT68" s="183" t="s">
        <v>47</v>
      </c>
      <c r="AU68" s="183" t="s">
        <v>48</v>
      </c>
      <c r="AV68" s="183" t="s">
        <v>84</v>
      </c>
      <c r="AW68" s="183" t="s">
        <v>22</v>
      </c>
      <c r="AX68" s="183" t="s">
        <v>21</v>
      </c>
      <c r="AY68" s="183" t="s">
        <v>20</v>
      </c>
      <c r="AZ68" s="183" t="s">
        <v>19</v>
      </c>
      <c r="BA68" s="183" t="s">
        <v>18</v>
      </c>
      <c r="BB68" s="183" t="s">
        <v>17</v>
      </c>
      <c r="BC68" s="183" t="s">
        <v>85</v>
      </c>
      <c r="BD68" s="183" t="s">
        <v>4</v>
      </c>
      <c r="BE68" s="183" t="s">
        <v>5</v>
      </c>
      <c r="BF68" s="183" t="s">
        <v>93</v>
      </c>
      <c r="BG68" s="183" t="s">
        <v>91</v>
      </c>
      <c r="BN68" s="38"/>
      <c r="BO68" s="38"/>
    </row>
    <row r="69" spans="3:67" ht="16.5" customHeight="1" thickTop="1" thickBot="1">
      <c r="D69" s="1"/>
      <c r="G69" s="184" t="str">
        <f>AD68</f>
        <v>ml/hr</v>
      </c>
      <c r="H69" s="185"/>
      <c r="I69" s="185"/>
      <c r="J69" s="186" t="str">
        <f>G69</f>
        <v>ml/hr</v>
      </c>
      <c r="K69" s="185"/>
      <c r="L69" s="185"/>
      <c r="M69" s="250"/>
      <c r="N69" s="186" t="str">
        <f>G69</f>
        <v>ml/hr</v>
      </c>
      <c r="O69" s="185"/>
      <c r="P69" s="250"/>
      <c r="Q69" s="186" t="s">
        <v>13</v>
      </c>
      <c r="R69" s="185"/>
      <c r="S69" s="185"/>
      <c r="T69" s="186" t="str">
        <f>G69</f>
        <v>ml/hr</v>
      </c>
      <c r="U69" s="185"/>
      <c r="V69" s="187"/>
      <c r="W69" s="3"/>
      <c r="Y69" s="2"/>
      <c r="AA69" s="136" t="s">
        <v>63</v>
      </c>
      <c r="AB69" s="137" t="s">
        <v>64</v>
      </c>
      <c r="AC69" s="137" t="s">
        <v>65</v>
      </c>
      <c r="AD69" s="137" t="s">
        <v>66</v>
      </c>
      <c r="AE69" s="137" t="s">
        <v>67</v>
      </c>
      <c r="AF69" s="189" t="s">
        <v>68</v>
      </c>
      <c r="AG69" s="189"/>
      <c r="AH69" s="189"/>
      <c r="AI69" s="189" t="s">
        <v>69</v>
      </c>
      <c r="AJ69" s="189"/>
      <c r="AK69" s="190"/>
      <c r="AM69" s="183"/>
      <c r="AN69" s="183"/>
      <c r="AO69" s="183"/>
      <c r="AP69" s="183"/>
      <c r="AQ69" s="183"/>
      <c r="AR69" s="183"/>
      <c r="AS69" s="183"/>
      <c r="AT69" s="183"/>
      <c r="AU69" s="183"/>
      <c r="AV69" s="183"/>
      <c r="AW69" s="183"/>
      <c r="AX69" s="183"/>
      <c r="AY69" s="183"/>
      <c r="AZ69" s="183"/>
      <c r="BA69" s="183"/>
      <c r="BB69" s="183"/>
      <c r="BC69" s="183"/>
      <c r="BD69" s="183"/>
      <c r="BE69" s="183"/>
      <c r="BF69" s="183"/>
      <c r="BG69" s="183"/>
      <c r="BN69" s="38"/>
      <c r="BO69" s="38"/>
    </row>
    <row r="70" spans="3:67" ht="16.5" customHeight="1" thickTop="1" thickBot="1">
      <c r="D70" s="1"/>
      <c r="G70" s="227">
        <f>AA70</f>
        <v>5</v>
      </c>
      <c r="H70" s="228"/>
      <c r="I70" s="228"/>
      <c r="J70" s="282" t="e">
        <f>AM70</f>
        <v>#DIV/0!</v>
      </c>
      <c r="K70" s="283"/>
      <c r="L70" s="283"/>
      <c r="M70" s="284"/>
      <c r="N70" s="234" t="e">
        <f>IF(J70="-","-",J70-G70)</f>
        <v>#DIV/0!</v>
      </c>
      <c r="O70" s="235"/>
      <c r="P70" s="286"/>
      <c r="Q70" s="234" t="e">
        <f>IF(J70="-","-",N70*100/G70)</f>
        <v>#DIV/0!</v>
      </c>
      <c r="R70" s="235"/>
      <c r="S70" s="235"/>
      <c r="T70" s="4" t="e">
        <f>IF(J70="-","","±")</f>
        <v>#DIV/0!</v>
      </c>
      <c r="U70" s="236" t="e">
        <f>BE70</f>
        <v>#DIV/0!</v>
      </c>
      <c r="V70" s="237"/>
      <c r="W70" s="3"/>
      <c r="Y70" s="2"/>
      <c r="AA70" s="138">
        <v>5</v>
      </c>
      <c r="AB70" s="139"/>
      <c r="AC70" s="139"/>
      <c r="AD70" s="139"/>
      <c r="AE70" s="139"/>
      <c r="AF70" s="206">
        <f>AA70-((AA70*AJ68)/100)</f>
        <v>4.75</v>
      </c>
      <c r="AG70" s="206"/>
      <c r="AH70" s="206"/>
      <c r="AI70" s="206">
        <f>AA70+((AA70*AJ68)/100)</f>
        <v>5.25</v>
      </c>
      <c r="AJ70" s="206"/>
      <c r="AK70" s="253"/>
      <c r="AM70" s="140" t="e">
        <f>AVERAGE(AB70:AE70)</f>
        <v>#DIV/0!</v>
      </c>
      <c r="AN70" s="141" t="e">
        <f t="shared" ref="AN70:AN72" si="0">BE70</f>
        <v>#DIV/0!</v>
      </c>
      <c r="AO70" s="142" t="e">
        <f>IF(AND((ABS(AM70+BE70))&lt;AI70,(ABS(AM70-BE70))&gt;AF70),"PASS","OUT OF RANGE")</f>
        <v>#DIV/0!</v>
      </c>
      <c r="AP70" s="143"/>
      <c r="AQ70" s="144">
        <v>0.01</v>
      </c>
      <c r="AR70" s="143">
        <v>0.01</v>
      </c>
      <c r="AS70" s="144">
        <v>0.5</v>
      </c>
      <c r="AT70" s="143"/>
      <c r="AU70" s="143"/>
      <c r="AV70" s="143"/>
      <c r="AW70" s="141" t="e">
        <f>STDEV(AB70:AE70)/SQRT(4)</f>
        <v>#DIV/0!</v>
      </c>
      <c r="AX70" s="141">
        <f t="shared" ref="AX70:AY72" si="1">AQ70/(2*SQRT(3))</f>
        <v>2.886751345948129E-3</v>
      </c>
      <c r="AY70" s="141">
        <f t="shared" si="1"/>
        <v>2.886751345948129E-3</v>
      </c>
      <c r="AZ70" s="141">
        <f>((AS70/100)*AA70)/SQRT(3)</f>
        <v>1.4433756729740645E-2</v>
      </c>
      <c r="BA70" s="141">
        <f>AT70/2</f>
        <v>0</v>
      </c>
      <c r="BB70" s="141">
        <f>AU70/SQRT(3)</f>
        <v>0</v>
      </c>
      <c r="BC70" s="141">
        <f>AV70/SQRT(3)</f>
        <v>0</v>
      </c>
      <c r="BD70" s="141" t="e">
        <f>SQRT(SUMSQ(AW70:BC70))</f>
        <v>#DIV/0!</v>
      </c>
      <c r="BE70" s="141" t="e">
        <f>BD70*BG70</f>
        <v>#DIV/0!</v>
      </c>
      <c r="BF70" s="21" t="e">
        <f>IF(AW70=0,"∞",(ROUNDUP((BD70^4)/((AW70^4)/3),0)))</f>
        <v>#DIV/0!</v>
      </c>
      <c r="BG70" s="22" t="e">
        <f>IF(ISERROR(VLOOKUP(BF70,$BF$92:$BG$119,2,0)),VLOOKUP(BF70,$BF$92:$BG$119,2,1),VLOOKUP(BF70,$BF$92:$BG$119,2,0))</f>
        <v>#DIV/0!</v>
      </c>
      <c r="BN70" s="38"/>
      <c r="BO70" s="38"/>
    </row>
    <row r="71" spans="3:67" ht="16.5" customHeight="1" thickTop="1" thickBot="1">
      <c r="D71" s="1"/>
      <c r="G71" s="227">
        <f>AA71</f>
        <v>80</v>
      </c>
      <c r="H71" s="228"/>
      <c r="I71" s="228"/>
      <c r="J71" s="282" t="e">
        <f>AM71</f>
        <v>#DIV/0!</v>
      </c>
      <c r="K71" s="283"/>
      <c r="L71" s="283"/>
      <c r="M71" s="284"/>
      <c r="N71" s="234" t="e">
        <f>IF(J71="-","-",J71-G71)</f>
        <v>#DIV/0!</v>
      </c>
      <c r="O71" s="235"/>
      <c r="P71" s="286"/>
      <c r="Q71" s="234" t="e">
        <f>IF(J71="-","-",N71*100/G71)</f>
        <v>#DIV/0!</v>
      </c>
      <c r="R71" s="235"/>
      <c r="S71" s="235"/>
      <c r="T71" s="4" t="e">
        <f>IF(J71="-","","±")</f>
        <v>#DIV/0!</v>
      </c>
      <c r="U71" s="236" t="e">
        <f>BE71</f>
        <v>#DIV/0!</v>
      </c>
      <c r="V71" s="237"/>
      <c r="W71" s="3"/>
      <c r="Y71" s="2"/>
      <c r="AA71" s="138">
        <v>80</v>
      </c>
      <c r="AB71" s="139"/>
      <c r="AC71" s="139"/>
      <c r="AD71" s="139"/>
      <c r="AE71" s="139"/>
      <c r="AF71" s="206">
        <f>AA71-((AA71*AJ68)/100)</f>
        <v>76</v>
      </c>
      <c r="AG71" s="206"/>
      <c r="AH71" s="206"/>
      <c r="AI71" s="206">
        <f>AA71+((AA71*AJ68)/100)</f>
        <v>84</v>
      </c>
      <c r="AJ71" s="206"/>
      <c r="AK71" s="253"/>
      <c r="AM71" s="140" t="e">
        <f>AVERAGE(AB71:AE71)</f>
        <v>#DIV/0!</v>
      </c>
      <c r="AN71" s="141" t="e">
        <f t="shared" si="0"/>
        <v>#DIV/0!</v>
      </c>
      <c r="AO71" s="142" t="e">
        <f>IF(AND((ABS(AM71+BE71))&lt;AI71,(ABS(AM71-BE71))&gt;AF71),"PASS","OUT OF RANGE")</f>
        <v>#DIV/0!</v>
      </c>
      <c r="AP71" s="143"/>
      <c r="AQ71" s="144">
        <v>0.01</v>
      </c>
      <c r="AR71" s="143">
        <v>0.01</v>
      </c>
      <c r="AS71" s="144">
        <v>0.5</v>
      </c>
      <c r="AT71" s="143"/>
      <c r="AU71" s="143"/>
      <c r="AV71" s="143"/>
      <c r="AW71" s="141" t="e">
        <f>STDEV(AB71:AE71)/SQRT(4)</f>
        <v>#DIV/0!</v>
      </c>
      <c r="AX71" s="141">
        <f t="shared" si="1"/>
        <v>2.886751345948129E-3</v>
      </c>
      <c r="AY71" s="141">
        <f t="shared" si="1"/>
        <v>2.886751345948129E-3</v>
      </c>
      <c r="AZ71" s="141">
        <f>((AS71/100)*AA71)/SQRT(3)</f>
        <v>0.23094010767585033</v>
      </c>
      <c r="BA71" s="141">
        <f>AT71/2</f>
        <v>0</v>
      </c>
      <c r="BB71" s="141">
        <f>AU71/SQRT(3)</f>
        <v>0</v>
      </c>
      <c r="BC71" s="141">
        <f t="shared" ref="BC71:BC72" si="2">AV71/SQRT(3)</f>
        <v>0</v>
      </c>
      <c r="BD71" s="141" t="e">
        <f>SQRT(SUMSQ(AW71:BC71))</f>
        <v>#DIV/0!</v>
      </c>
      <c r="BE71" s="141" t="e">
        <f t="shared" ref="BE71:BE72" si="3">BD71*BG71</f>
        <v>#DIV/0!</v>
      </c>
      <c r="BF71" s="21" t="e">
        <f>IF(AW71=0,"∞",(ROUNDUP((BD71^4)/((AW71^4)/3),0)))</f>
        <v>#DIV/0!</v>
      </c>
      <c r="BG71" s="22" t="e">
        <f>IF(ISERROR(VLOOKUP(BF71,$BF$92:$BG$119,2,0)),VLOOKUP(BF71,$BF$92:$BG$119,2,1),VLOOKUP(BF71,$BF$92:$BG$119,2,0))</f>
        <v>#DIV/0!</v>
      </c>
      <c r="BN71" s="38"/>
      <c r="BO71" s="38"/>
    </row>
    <row r="72" spans="3:67" ht="16.5" customHeight="1" thickTop="1" thickBot="1">
      <c r="D72" s="1"/>
      <c r="G72" s="191">
        <f>AA72</f>
        <v>200</v>
      </c>
      <c r="H72" s="192"/>
      <c r="I72" s="192"/>
      <c r="J72" s="231" t="e">
        <f>AM72</f>
        <v>#DIV/0!</v>
      </c>
      <c r="K72" s="232"/>
      <c r="L72" s="232"/>
      <c r="M72" s="233"/>
      <c r="N72" s="231" t="e">
        <f>IF(J72="-","-",J72-G72)</f>
        <v>#DIV/0!</v>
      </c>
      <c r="O72" s="232"/>
      <c r="P72" s="233"/>
      <c r="Q72" s="231" t="e">
        <f>IF(J72="-","-",N72*100/G72)</f>
        <v>#DIV/0!</v>
      </c>
      <c r="R72" s="232"/>
      <c r="S72" s="232"/>
      <c r="T72" s="17" t="e">
        <f>IF(J72="-","","±")</f>
        <v>#DIV/0!</v>
      </c>
      <c r="U72" s="287" t="e">
        <f>BE72</f>
        <v>#DIV/0!</v>
      </c>
      <c r="V72" s="288"/>
      <c r="W72" s="3"/>
      <c r="Y72" s="2"/>
      <c r="AA72" s="145">
        <v>200</v>
      </c>
      <c r="AB72" s="146"/>
      <c r="AC72" s="146"/>
      <c r="AD72" s="146"/>
      <c r="AE72" s="146"/>
      <c r="AF72" s="207">
        <f>AA72-((AA72*AJ68)/100)</f>
        <v>190</v>
      </c>
      <c r="AG72" s="207"/>
      <c r="AH72" s="207"/>
      <c r="AI72" s="207">
        <f>AA72+((AA72*AJ68)/100)</f>
        <v>210</v>
      </c>
      <c r="AJ72" s="207"/>
      <c r="AK72" s="254"/>
      <c r="AM72" s="140" t="e">
        <f>AVERAGE(AB72:AE72)</f>
        <v>#DIV/0!</v>
      </c>
      <c r="AN72" s="141" t="e">
        <f t="shared" si="0"/>
        <v>#DIV/0!</v>
      </c>
      <c r="AO72" s="142" t="e">
        <f>IF(AND((ABS(AM72+BE72))&lt;AI72,(ABS(AM72-BE72))&gt;AF72),"PASS","OUT OF RANGE")</f>
        <v>#DIV/0!</v>
      </c>
      <c r="AP72" s="143"/>
      <c r="AQ72" s="144">
        <v>0.01</v>
      </c>
      <c r="AR72" s="143">
        <v>0.01</v>
      </c>
      <c r="AS72" s="144">
        <v>0.5</v>
      </c>
      <c r="AT72" s="143"/>
      <c r="AU72" s="143"/>
      <c r="AV72" s="143"/>
      <c r="AW72" s="141" t="e">
        <f>STDEV(AB72:AE72)/SQRT(4)</f>
        <v>#DIV/0!</v>
      </c>
      <c r="AX72" s="141">
        <f t="shared" si="1"/>
        <v>2.886751345948129E-3</v>
      </c>
      <c r="AY72" s="141">
        <f t="shared" si="1"/>
        <v>2.886751345948129E-3</v>
      </c>
      <c r="AZ72" s="141">
        <f>((AS72/100)*AA72)/SQRT(3)</f>
        <v>0.57735026918962584</v>
      </c>
      <c r="BA72" s="141">
        <f>AT72/2</f>
        <v>0</v>
      </c>
      <c r="BB72" s="141">
        <f>AU72/SQRT(3)</f>
        <v>0</v>
      </c>
      <c r="BC72" s="141">
        <f t="shared" si="2"/>
        <v>0</v>
      </c>
      <c r="BD72" s="141" t="e">
        <f>SQRT(SUMSQ(AW72:BC72))</f>
        <v>#DIV/0!</v>
      </c>
      <c r="BE72" s="141" t="e">
        <f t="shared" si="3"/>
        <v>#DIV/0!</v>
      </c>
      <c r="BF72" s="21" t="e">
        <f>IF(AW72=0,"∞",(ROUNDUP((BD72^4)/((AW72^4)/3),0)))</f>
        <v>#DIV/0!</v>
      </c>
      <c r="BG72" s="22" t="e">
        <f>IF(ISERROR(VLOOKUP(BF72,$BF$92:$BG$119,2,0)),VLOOKUP(BF72,$BF$92:$BG$119,2,1),VLOOKUP(BF72,$BF$92:$BG$119,2,0))</f>
        <v>#DIV/0!</v>
      </c>
      <c r="BN72" s="38"/>
      <c r="BO72" s="38"/>
    </row>
    <row r="73" spans="3:67" ht="16.5" customHeight="1" thickTop="1" thickBot="1">
      <c r="D73" s="1"/>
      <c r="G73" s="255" t="str">
        <f>AB74</f>
        <v>Occlusion Pressure</v>
      </c>
      <c r="H73" s="255"/>
      <c r="I73" s="255"/>
      <c r="J73" s="255"/>
      <c r="K73" s="255"/>
      <c r="L73" s="255"/>
      <c r="M73" s="255"/>
      <c r="N73" s="255"/>
      <c r="O73" s="255"/>
      <c r="P73" s="255"/>
      <c r="Q73" s="255"/>
      <c r="R73" s="255"/>
      <c r="S73" s="255"/>
      <c r="T73" s="255"/>
      <c r="U73" s="255"/>
      <c r="V73" s="255"/>
      <c r="Y73" s="2"/>
      <c r="AA73" s="147"/>
      <c r="AB73" s="148"/>
      <c r="AC73" s="148"/>
      <c r="AD73" s="148"/>
      <c r="AE73" s="149"/>
      <c r="AF73" s="155"/>
      <c r="AG73" s="155"/>
      <c r="AH73" s="155"/>
      <c r="AI73" s="155"/>
      <c r="AJ73" s="155"/>
      <c r="AK73" s="150"/>
      <c r="AM73" s="38"/>
      <c r="AN73" s="38"/>
      <c r="AO73" s="38"/>
      <c r="AP73" s="290" t="s">
        <v>102</v>
      </c>
      <c r="AQ73" s="291"/>
      <c r="AR73" s="291"/>
      <c r="AS73" s="291"/>
      <c r="AT73" s="291"/>
      <c r="AU73" s="291"/>
      <c r="AV73" s="292"/>
      <c r="AW73" s="38"/>
      <c r="AX73" s="38"/>
      <c r="AY73" s="38"/>
      <c r="AZ73" s="38"/>
      <c r="BA73" s="38"/>
      <c r="BB73" s="38"/>
      <c r="BC73" s="38"/>
      <c r="BD73" s="38"/>
      <c r="BE73" s="38"/>
      <c r="BF73" s="38"/>
      <c r="BG73" s="38"/>
      <c r="BN73" s="38"/>
      <c r="BO73" s="38"/>
    </row>
    <row r="74" spans="3:67" ht="16.5" customHeight="1" thickTop="1" thickBot="1">
      <c r="D74" s="1"/>
      <c r="G74" s="202" t="s">
        <v>2</v>
      </c>
      <c r="H74" s="203"/>
      <c r="I74" s="203"/>
      <c r="J74" s="204" t="s">
        <v>73</v>
      </c>
      <c r="K74" s="203"/>
      <c r="L74" s="203"/>
      <c r="M74" s="205"/>
      <c r="N74" s="188"/>
      <c r="O74" s="188"/>
      <c r="P74" s="188"/>
      <c r="Q74" s="188"/>
      <c r="R74" s="188"/>
      <c r="S74" s="188"/>
      <c r="T74" s="188"/>
      <c r="U74" s="188"/>
      <c r="V74" s="188"/>
      <c r="Y74" s="2"/>
      <c r="AA74" s="128" t="s">
        <v>95</v>
      </c>
      <c r="AB74" s="151" t="s">
        <v>102</v>
      </c>
      <c r="AC74" s="130" t="s">
        <v>99</v>
      </c>
      <c r="AD74" s="129" t="s">
        <v>103</v>
      </c>
      <c r="AE74" s="131" t="s">
        <v>96</v>
      </c>
      <c r="AF74" s="152" t="s">
        <v>104</v>
      </c>
      <c r="AG74" s="133"/>
      <c r="AH74" s="133"/>
      <c r="AI74" s="132"/>
      <c r="AJ74" s="134"/>
      <c r="AK74" s="135"/>
      <c r="AM74" s="183" t="s">
        <v>51</v>
      </c>
      <c r="AN74" s="183" t="s">
        <v>5</v>
      </c>
      <c r="AO74" s="183" t="s">
        <v>86</v>
      </c>
      <c r="AP74" s="183" t="s">
        <v>43</v>
      </c>
      <c r="AQ74" s="183" t="s">
        <v>44</v>
      </c>
      <c r="AR74" s="183" t="s">
        <v>45</v>
      </c>
      <c r="AS74" s="183" t="s">
        <v>46</v>
      </c>
      <c r="AT74" s="183" t="s">
        <v>47</v>
      </c>
      <c r="AU74" s="183" t="s">
        <v>48</v>
      </c>
      <c r="AV74" s="183" t="s">
        <v>84</v>
      </c>
      <c r="AW74" s="183" t="s">
        <v>22</v>
      </c>
      <c r="AX74" s="183" t="s">
        <v>21</v>
      </c>
      <c r="AY74" s="183" t="s">
        <v>20</v>
      </c>
      <c r="AZ74" s="183" t="s">
        <v>19</v>
      </c>
      <c r="BA74" s="183" t="s">
        <v>18</v>
      </c>
      <c r="BB74" s="183" t="s">
        <v>17</v>
      </c>
      <c r="BC74" s="183" t="s">
        <v>85</v>
      </c>
      <c r="BD74" s="183" t="s">
        <v>4</v>
      </c>
      <c r="BE74" s="183" t="s">
        <v>5</v>
      </c>
      <c r="BF74" s="183" t="s">
        <v>93</v>
      </c>
      <c r="BG74" s="183" t="s">
        <v>91</v>
      </c>
      <c r="BN74" s="38"/>
      <c r="BO74" s="38"/>
    </row>
    <row r="75" spans="3:67" ht="16.5" customHeight="1" thickTop="1" thickBot="1">
      <c r="D75" s="1"/>
      <c r="G75" s="184" t="str">
        <f>AD74</f>
        <v>mmHg</v>
      </c>
      <c r="H75" s="185"/>
      <c r="I75" s="185"/>
      <c r="J75" s="186" t="str">
        <f>G75</f>
        <v>mmHg</v>
      </c>
      <c r="K75" s="185"/>
      <c r="L75" s="185"/>
      <c r="M75" s="187"/>
      <c r="N75" s="188"/>
      <c r="O75" s="188"/>
      <c r="P75" s="188"/>
      <c r="Q75" s="188"/>
      <c r="R75" s="188"/>
      <c r="S75" s="188"/>
      <c r="T75" s="188"/>
      <c r="U75" s="188"/>
      <c r="V75" s="188"/>
      <c r="Y75" s="2"/>
      <c r="AA75" s="136" t="s">
        <v>63</v>
      </c>
      <c r="AB75" s="137" t="s">
        <v>64</v>
      </c>
      <c r="AC75" s="137" t="s">
        <v>65</v>
      </c>
      <c r="AD75" s="137" t="s">
        <v>66</v>
      </c>
      <c r="AE75" s="137" t="s">
        <v>67</v>
      </c>
      <c r="AF75" s="189" t="s">
        <v>68</v>
      </c>
      <c r="AG75" s="189"/>
      <c r="AH75" s="189"/>
      <c r="AI75" s="189" t="s">
        <v>69</v>
      </c>
      <c r="AJ75" s="189"/>
      <c r="AK75" s="190"/>
      <c r="AM75" s="183"/>
      <c r="AN75" s="183"/>
      <c r="AO75" s="183"/>
      <c r="AP75" s="183"/>
      <c r="AQ75" s="183"/>
      <c r="AR75" s="183"/>
      <c r="AS75" s="183"/>
      <c r="AT75" s="183"/>
      <c r="AU75" s="183"/>
      <c r="AV75" s="183"/>
      <c r="AW75" s="183"/>
      <c r="AX75" s="183"/>
      <c r="AY75" s="183"/>
      <c r="AZ75" s="183"/>
      <c r="BA75" s="183"/>
      <c r="BB75" s="183"/>
      <c r="BC75" s="183"/>
      <c r="BD75" s="183"/>
      <c r="BE75" s="183"/>
      <c r="BF75" s="183"/>
      <c r="BG75" s="183"/>
      <c r="BN75" s="38"/>
      <c r="BO75" s="38"/>
    </row>
    <row r="76" spans="3:67" ht="16.5" customHeight="1" thickTop="1" thickBot="1">
      <c r="D76" s="1"/>
      <c r="G76" s="191">
        <f>AA76</f>
        <v>1200</v>
      </c>
      <c r="H76" s="192"/>
      <c r="I76" s="192"/>
      <c r="J76" s="193" t="e">
        <f>AM76</f>
        <v>#DIV/0!</v>
      </c>
      <c r="K76" s="194"/>
      <c r="L76" s="194"/>
      <c r="M76" s="195"/>
      <c r="N76" s="196"/>
      <c r="O76" s="196"/>
      <c r="P76" s="196"/>
      <c r="Q76" s="196"/>
      <c r="R76" s="196"/>
      <c r="S76" s="196"/>
      <c r="T76" s="20"/>
      <c r="U76" s="197"/>
      <c r="V76" s="197"/>
      <c r="Y76" s="2"/>
      <c r="AA76" s="145">
        <v>1200</v>
      </c>
      <c r="AB76" s="146"/>
      <c r="AC76" s="146"/>
      <c r="AD76" s="146"/>
      <c r="AE76" s="146"/>
      <c r="AF76" s="198" t="s">
        <v>105</v>
      </c>
      <c r="AG76" s="198"/>
      <c r="AH76" s="198"/>
      <c r="AI76" s="199">
        <v>1200</v>
      </c>
      <c r="AJ76" s="199"/>
      <c r="AK76" s="200"/>
      <c r="AM76" s="140" t="e">
        <f>AVERAGE(AB76:AE76)</f>
        <v>#DIV/0!</v>
      </c>
      <c r="AN76" s="141" t="e">
        <f t="shared" ref="AN76" si="4">BE76</f>
        <v>#DIV/0!</v>
      </c>
      <c r="AO76" s="142" t="e">
        <f>IF(AND((ABS(AM76+BE76))&lt;AI76,(ABS(AM76-BE76))&lt;AI76),"PASS","OUT OF RANGE")</f>
        <v>#DIV/0!</v>
      </c>
      <c r="AP76" s="143"/>
      <c r="AQ76" s="144">
        <v>1</v>
      </c>
      <c r="AR76" s="143">
        <v>0.1</v>
      </c>
      <c r="AS76" s="144"/>
      <c r="AT76" s="143">
        <v>1.2</v>
      </c>
      <c r="AU76" s="143"/>
      <c r="AV76" s="143"/>
      <c r="AW76" s="141" t="e">
        <f>STDEV(AB76:AE76)/SQRT(4)</f>
        <v>#DIV/0!</v>
      </c>
      <c r="AX76" s="141">
        <f t="shared" ref="AX76" si="5">AQ76/(2*SQRT(3))</f>
        <v>0.28867513459481292</v>
      </c>
      <c r="AY76" s="141">
        <f t="shared" ref="AY76" si="6">AR76/(2*SQRT(3))</f>
        <v>2.8867513459481291E-2</v>
      </c>
      <c r="AZ76" s="141">
        <f>((AS76/100)*AA76)/SQRT(3)</f>
        <v>0</v>
      </c>
      <c r="BA76" s="141">
        <f>AT76/2</f>
        <v>0.6</v>
      </c>
      <c r="BB76" s="141">
        <f>AU76/SQRT(3)</f>
        <v>0</v>
      </c>
      <c r="BC76" s="141">
        <f>AV76/SQRT(3)</f>
        <v>0</v>
      </c>
      <c r="BD76" s="141" t="e">
        <f>SQRT(SUMSQ(AW76:BC76))</f>
        <v>#DIV/0!</v>
      </c>
      <c r="BE76" s="141" t="e">
        <f>BD76*BG76</f>
        <v>#DIV/0!</v>
      </c>
      <c r="BF76" s="21" t="e">
        <f>IF(AW76=0,"∞",(ROUNDUP((BD76^4)/((AW76^4)/3),0)))</f>
        <v>#DIV/0!</v>
      </c>
      <c r="BG76" s="22" t="e">
        <f>IF(ISERROR(VLOOKUP(BF76,$BF$92:$BG$119,2,0)),VLOOKUP(BF76,$BF$92:$BG$119,2,1),VLOOKUP(BF76,$BF$92:$BG$119,2,0))</f>
        <v>#DIV/0!</v>
      </c>
      <c r="BN76" s="38"/>
      <c r="BO76" s="38"/>
    </row>
    <row r="77" spans="3:67" ht="16.5" customHeight="1" thickBot="1">
      <c r="D77" s="1"/>
      <c r="G77" s="18"/>
      <c r="H77" s="18"/>
      <c r="I77" s="18"/>
      <c r="J77" s="19"/>
      <c r="K77" s="19"/>
      <c r="L77" s="19"/>
      <c r="M77" s="19"/>
      <c r="N77" s="39"/>
      <c r="O77" s="39"/>
      <c r="P77" s="39"/>
      <c r="Q77" s="39"/>
      <c r="R77" s="39"/>
      <c r="S77" s="39"/>
      <c r="T77" s="20"/>
      <c r="U77" s="40"/>
      <c r="V77" s="40"/>
      <c r="Y77" s="2"/>
      <c r="AA77" s="153"/>
      <c r="AB77" s="154"/>
      <c r="AC77" s="154"/>
      <c r="AD77" s="154"/>
      <c r="AE77" s="154"/>
      <c r="AF77" s="155"/>
      <c r="AG77" s="155"/>
      <c r="AH77" s="155"/>
      <c r="AI77" s="155"/>
      <c r="AJ77" s="155"/>
      <c r="AK77" s="155"/>
      <c r="BD77" s="38"/>
      <c r="BE77" s="38"/>
      <c r="BF77" s="38"/>
      <c r="BG77" s="38"/>
    </row>
    <row r="78" spans="3:67" ht="16.5" customHeight="1" thickBot="1">
      <c r="D78" s="1"/>
      <c r="G78" s="181" t="str">
        <f>AA78</f>
        <v>Use IV Set Brand</v>
      </c>
      <c r="H78" s="181"/>
      <c r="I78" s="181"/>
      <c r="J78" s="181"/>
      <c r="K78" s="182">
        <f>AB78</f>
        <v>0</v>
      </c>
      <c r="L78" s="182"/>
      <c r="M78" s="182"/>
      <c r="Q78" s="201" t="str">
        <f>AC78</f>
        <v>Drops/ml</v>
      </c>
      <c r="R78" s="201"/>
      <c r="S78" s="201"/>
      <c r="T78" s="182">
        <f>AD78</f>
        <v>0</v>
      </c>
      <c r="U78" s="182"/>
      <c r="V78" s="182"/>
      <c r="Y78" s="2"/>
      <c r="AA78" s="156" t="s">
        <v>106</v>
      </c>
      <c r="AB78" s="157"/>
      <c r="AC78" s="158" t="s">
        <v>107</v>
      </c>
      <c r="AD78" s="159"/>
      <c r="AE78" s="155"/>
      <c r="AF78" s="160"/>
      <c r="AG78" s="160"/>
      <c r="AH78" s="160"/>
      <c r="AI78" s="160"/>
      <c r="AJ78" s="161"/>
      <c r="AK78" s="161"/>
      <c r="BD78" s="38"/>
      <c r="BE78" s="38"/>
      <c r="BF78" s="38"/>
      <c r="BG78" s="38"/>
    </row>
    <row r="79" spans="3:67" ht="16.5" customHeight="1">
      <c r="D79" s="1"/>
      <c r="Y79" s="2"/>
    </row>
    <row r="80" spans="3:67" ht="16.5" customHeight="1">
      <c r="D80" s="1"/>
      <c r="Y80" s="2"/>
      <c r="AA80" s="38" t="s">
        <v>0</v>
      </c>
      <c r="AB80" s="280"/>
      <c r="AC80" s="280"/>
      <c r="AD80" s="280"/>
      <c r="AE80" s="280"/>
      <c r="AF80" s="280"/>
      <c r="AG80" s="280"/>
      <c r="AH80" s="280"/>
      <c r="AI80" s="280"/>
      <c r="AJ80" s="280"/>
      <c r="AK80" s="280"/>
    </row>
    <row r="81" spans="4:59" ht="16.5" customHeight="1">
      <c r="D81" s="1"/>
      <c r="G81" s="229" t="s">
        <v>38</v>
      </c>
      <c r="H81" s="229"/>
      <c r="I81" s="229"/>
      <c r="J81" s="229"/>
      <c r="K81" s="229"/>
      <c r="L81" s="229"/>
      <c r="M81" s="229"/>
      <c r="N81" s="229"/>
      <c r="O81" s="229"/>
      <c r="P81" s="229"/>
      <c r="Q81" s="229"/>
      <c r="R81" s="229"/>
      <c r="S81" s="229"/>
      <c r="T81" s="229"/>
      <c r="U81" s="229"/>
      <c r="V81" s="229"/>
      <c r="Y81" s="2"/>
      <c r="AB81" s="7"/>
    </row>
    <row r="82" spans="4:59" ht="16.5" customHeight="1">
      <c r="D82" s="1"/>
      <c r="G82" s="239" t="s">
        <v>81</v>
      </c>
      <c r="H82" s="239"/>
      <c r="I82" s="239"/>
      <c r="J82" s="239"/>
      <c r="K82" s="239"/>
      <c r="L82" s="239"/>
      <c r="M82" s="239"/>
      <c r="N82" s="239"/>
      <c r="O82" s="239"/>
      <c r="P82" s="239"/>
      <c r="Q82" s="239"/>
      <c r="R82" s="239"/>
      <c r="S82" s="239"/>
      <c r="T82" s="239"/>
      <c r="U82" s="239"/>
      <c r="V82" s="239"/>
      <c r="Y82" s="2"/>
      <c r="AB82" s="7"/>
    </row>
    <row r="83" spans="4:59" ht="16.5" customHeight="1">
      <c r="D83" s="1"/>
      <c r="G83" s="41" t="s">
        <v>82</v>
      </c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Y83" s="2"/>
      <c r="AB83" s="7"/>
    </row>
    <row r="84" spans="4:59" ht="16.5" customHeight="1">
      <c r="D84" s="1"/>
      <c r="I84" s="78"/>
      <c r="J84" s="78"/>
      <c r="K84" s="78"/>
      <c r="L84" s="78"/>
      <c r="M84" s="78"/>
      <c r="N84" s="78"/>
      <c r="O84" s="78"/>
      <c r="P84" s="78"/>
      <c r="Q84" s="78"/>
      <c r="Y84" s="2"/>
      <c r="AB84" s="7"/>
    </row>
    <row r="85" spans="4:59" ht="16.5" customHeight="1">
      <c r="D85" s="1"/>
      <c r="Y85" s="2"/>
      <c r="AB85" s="7"/>
    </row>
    <row r="86" spans="4:59" ht="18" customHeight="1">
      <c r="D86" s="1"/>
      <c r="Y86" s="2"/>
      <c r="AB86" s="7"/>
    </row>
    <row r="87" spans="4:59" ht="13.5" customHeight="1">
      <c r="D87" s="1"/>
      <c r="E87" s="169"/>
      <c r="F87" s="169"/>
      <c r="G87" s="169"/>
      <c r="H87" s="169"/>
      <c r="I87" s="169"/>
      <c r="J87" s="169"/>
      <c r="K87" s="169"/>
      <c r="L87" s="169"/>
      <c r="M87" s="169"/>
      <c r="N87" s="169"/>
      <c r="O87" s="169"/>
      <c r="P87" s="169"/>
      <c r="Q87" s="169"/>
      <c r="R87" s="169"/>
      <c r="S87" s="169"/>
      <c r="T87" s="169"/>
      <c r="U87" s="169"/>
      <c r="V87" s="169"/>
      <c r="W87" s="169"/>
      <c r="X87" s="169"/>
      <c r="Y87" s="2"/>
      <c r="AB87" s="7"/>
    </row>
    <row r="88" spans="4:59" ht="23.25" customHeight="1">
      <c r="D88" s="1"/>
      <c r="E88" s="169"/>
      <c r="F88" s="169"/>
      <c r="G88" s="169"/>
      <c r="H88" s="169"/>
      <c r="I88" s="169"/>
      <c r="J88" s="169"/>
      <c r="K88" s="169"/>
      <c r="L88" s="169"/>
      <c r="M88" s="169"/>
      <c r="N88" s="169"/>
      <c r="O88" s="169"/>
      <c r="P88" s="169"/>
      <c r="Q88" s="169"/>
      <c r="R88" s="169"/>
      <c r="S88" s="169"/>
      <c r="T88" s="169"/>
      <c r="U88" s="169"/>
      <c r="V88" s="169"/>
      <c r="W88" s="169"/>
      <c r="X88" s="169"/>
      <c r="Y88" s="2"/>
      <c r="AB88" s="7"/>
    </row>
    <row r="89" spans="4:59" ht="19.5" customHeight="1">
      <c r="D89" s="1"/>
      <c r="E89" s="169"/>
      <c r="F89" s="169"/>
      <c r="G89" s="169"/>
      <c r="H89" s="169"/>
      <c r="I89" s="169"/>
      <c r="J89" s="169"/>
      <c r="K89" s="169"/>
      <c r="L89" s="169"/>
      <c r="M89" s="169"/>
      <c r="N89" s="169"/>
      <c r="O89" s="169"/>
      <c r="P89" s="169"/>
      <c r="Q89" s="169"/>
      <c r="R89" s="169"/>
      <c r="S89" s="169"/>
      <c r="T89" s="169"/>
      <c r="U89" s="169"/>
      <c r="V89" s="169"/>
      <c r="W89" s="169"/>
      <c r="X89" s="169"/>
      <c r="Y89" s="2"/>
      <c r="AB89" s="7"/>
    </row>
    <row r="90" spans="4:59" ht="21" customHeight="1" thickBot="1">
      <c r="D90" s="74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6"/>
      <c r="BA90" s="162" t="s">
        <v>26</v>
      </c>
      <c r="BB90" s="162"/>
      <c r="BF90" s="247" t="s">
        <v>88</v>
      </c>
      <c r="BG90" s="248"/>
    </row>
    <row r="91" spans="4:59" ht="16.5" customHeight="1" thickTop="1">
      <c r="AA91" s="168" t="s">
        <v>137</v>
      </c>
      <c r="AB91" s="5"/>
      <c r="BA91" s="162" t="s">
        <v>25</v>
      </c>
      <c r="BB91" s="162"/>
      <c r="BF91" s="163"/>
      <c r="BG91" s="164" t="s">
        <v>89</v>
      </c>
    </row>
    <row r="92" spans="4:59" ht="16.5" customHeight="1">
      <c r="BA92" s="162" t="s">
        <v>24</v>
      </c>
      <c r="BB92" s="162"/>
      <c r="BF92" s="165">
        <v>1</v>
      </c>
      <c r="BG92" s="164">
        <v>13.97</v>
      </c>
    </row>
    <row r="93" spans="4:59" ht="16.5" customHeight="1">
      <c r="BA93" s="162" t="s">
        <v>23</v>
      </c>
      <c r="BB93" s="162"/>
      <c r="BF93" s="165">
        <v>2</v>
      </c>
      <c r="BG93" s="164">
        <v>4.53</v>
      </c>
    </row>
    <row r="94" spans="4:59" ht="16.5" customHeight="1">
      <c r="BA94" s="162" t="s">
        <v>27</v>
      </c>
      <c r="BB94" s="162"/>
      <c r="BF94" s="165">
        <v>3</v>
      </c>
      <c r="BG94" s="164">
        <v>3.31</v>
      </c>
    </row>
    <row r="95" spans="4:59" ht="16.5" customHeight="1">
      <c r="BA95" s="162" t="s">
        <v>28</v>
      </c>
      <c r="BB95" s="162"/>
      <c r="BF95" s="165">
        <v>4</v>
      </c>
      <c r="BG95" s="164">
        <v>2.87</v>
      </c>
    </row>
    <row r="96" spans="4:59" ht="16.5" customHeight="1">
      <c r="BA96" s="162" t="s">
        <v>92</v>
      </c>
      <c r="BB96" s="162"/>
      <c r="BF96" s="166">
        <v>5</v>
      </c>
      <c r="BG96" s="167">
        <v>2.65</v>
      </c>
    </row>
    <row r="97" spans="28:59" ht="16.5" customHeight="1">
      <c r="BF97" s="166">
        <v>6</v>
      </c>
      <c r="BG97" s="167">
        <v>2.52</v>
      </c>
    </row>
    <row r="98" spans="28:59" ht="16.5" customHeight="1">
      <c r="BF98" s="166">
        <v>7</v>
      </c>
      <c r="BG98" s="167">
        <v>2.4300000000000002</v>
      </c>
    </row>
    <row r="99" spans="28:59" ht="16.5" customHeight="1">
      <c r="BF99" s="166">
        <v>8</v>
      </c>
      <c r="BG99" s="167">
        <v>2.37</v>
      </c>
    </row>
    <row r="100" spans="28:59" ht="16.5" customHeight="1">
      <c r="BF100" s="166">
        <v>9</v>
      </c>
      <c r="BG100" s="167">
        <v>2.3199999999999998</v>
      </c>
    </row>
    <row r="101" spans="28:59" ht="16.5" customHeight="1">
      <c r="BF101" s="166">
        <v>10</v>
      </c>
      <c r="BG101" s="167">
        <v>2.2799999999999998</v>
      </c>
    </row>
    <row r="102" spans="28:59" ht="16.5" customHeight="1">
      <c r="BF102" s="166">
        <v>11</v>
      </c>
      <c r="BG102" s="167">
        <v>2.25</v>
      </c>
    </row>
    <row r="103" spans="28:59" ht="16.5" customHeight="1">
      <c r="AB103" s="7"/>
      <c r="BF103" s="166">
        <v>12</v>
      </c>
      <c r="BG103" s="167">
        <v>2.23</v>
      </c>
    </row>
    <row r="104" spans="28:59" ht="16.5" customHeight="1">
      <c r="AB104" s="7"/>
      <c r="BF104" s="166">
        <v>13</v>
      </c>
      <c r="BG104" s="167">
        <v>2.21</v>
      </c>
    </row>
    <row r="105" spans="28:59" ht="16.5" customHeight="1">
      <c r="AB105" s="7"/>
      <c r="BF105" s="166">
        <v>14</v>
      </c>
      <c r="BG105" s="167">
        <v>2.2000000000000002</v>
      </c>
    </row>
    <row r="106" spans="28:59" ht="16.5" customHeight="1">
      <c r="AB106" s="7"/>
      <c r="BF106" s="166">
        <v>15</v>
      </c>
      <c r="BG106" s="167">
        <v>2.1800000000000002</v>
      </c>
    </row>
    <row r="107" spans="28:59" ht="16.5" customHeight="1">
      <c r="AB107" s="7"/>
      <c r="BF107" s="166">
        <v>16</v>
      </c>
      <c r="BG107" s="167">
        <v>2.17</v>
      </c>
    </row>
    <row r="108" spans="28:59" ht="16.5" customHeight="1">
      <c r="AB108" s="7"/>
      <c r="BF108" s="166">
        <v>17</v>
      </c>
      <c r="BG108" s="167">
        <v>2.16</v>
      </c>
    </row>
    <row r="109" spans="28:59" ht="16.5" customHeight="1">
      <c r="AB109" s="7"/>
      <c r="BF109" s="166">
        <v>18</v>
      </c>
      <c r="BG109" s="167">
        <v>2.15</v>
      </c>
    </row>
    <row r="110" spans="28:59" ht="16.5" customHeight="1">
      <c r="AB110" s="7"/>
      <c r="BF110" s="166">
        <v>19</v>
      </c>
      <c r="BG110" s="167">
        <v>2.14</v>
      </c>
    </row>
    <row r="111" spans="28:59" ht="16.5" customHeight="1">
      <c r="AB111" s="7"/>
      <c r="BF111" s="166">
        <v>20</v>
      </c>
      <c r="BG111" s="167">
        <v>2.13</v>
      </c>
    </row>
    <row r="112" spans="28:59" ht="16.5" customHeight="1">
      <c r="AB112" s="7"/>
      <c r="BF112" s="166">
        <v>25</v>
      </c>
      <c r="BG112" s="167">
        <v>2.11</v>
      </c>
    </row>
    <row r="113" spans="28:59" ht="16.5" customHeight="1">
      <c r="AB113" s="7"/>
      <c r="BF113" s="166">
        <v>30</v>
      </c>
      <c r="BG113" s="167">
        <v>2.09</v>
      </c>
    </row>
    <row r="114" spans="28:59" ht="16.5" customHeight="1">
      <c r="AB114" s="7"/>
      <c r="BF114" s="166">
        <v>35</v>
      </c>
      <c r="BG114" s="167">
        <v>2.0699999999999998</v>
      </c>
    </row>
    <row r="115" spans="28:59" ht="16.5" customHeight="1">
      <c r="AB115" s="7"/>
      <c r="BF115" s="166">
        <v>40</v>
      </c>
      <c r="BG115" s="167">
        <v>2.06</v>
      </c>
    </row>
    <row r="116" spans="28:59" ht="16.5" customHeight="1">
      <c r="AB116" s="7"/>
      <c r="BF116" s="166">
        <v>45</v>
      </c>
      <c r="BG116" s="167">
        <v>2.06</v>
      </c>
    </row>
    <row r="117" spans="28:59" ht="16.5" customHeight="1">
      <c r="AB117" s="7"/>
      <c r="BF117" s="166">
        <v>50</v>
      </c>
      <c r="BG117" s="167">
        <v>2.0499999999999998</v>
      </c>
    </row>
    <row r="118" spans="28:59" ht="16.5" customHeight="1">
      <c r="AB118" s="7"/>
      <c r="BF118" s="166">
        <v>100</v>
      </c>
      <c r="BG118" s="167">
        <v>2.0249999999999999</v>
      </c>
    </row>
    <row r="119" spans="28:59" ht="16.5" customHeight="1">
      <c r="AB119" s="7"/>
      <c r="BF119" s="166" t="s">
        <v>87</v>
      </c>
      <c r="BG119" s="167">
        <v>2</v>
      </c>
    </row>
    <row r="120" spans="28:59" ht="16.5" customHeight="1">
      <c r="AB120" s="7"/>
      <c r="BF120" s="249" t="s">
        <v>90</v>
      </c>
      <c r="BG120" s="249"/>
    </row>
    <row r="121" spans="28:59" ht="16.5" customHeight="1">
      <c r="AB121" s="7"/>
    </row>
    <row r="126" spans="28:59" ht="16.5" customHeight="1">
      <c r="AB126" s="7"/>
    </row>
    <row r="127" spans="28:59" ht="16.5" customHeight="1">
      <c r="AB127" s="7"/>
    </row>
    <row r="128" spans="28:59" ht="16.5" customHeight="1">
      <c r="AB128" s="7"/>
    </row>
    <row r="129" spans="28:28" ht="16.5" customHeight="1">
      <c r="AB129" s="7"/>
    </row>
    <row r="130" spans="28:28" ht="16.5" customHeight="1">
      <c r="AB130" s="7"/>
    </row>
    <row r="131" spans="28:28" ht="16.5" customHeight="1">
      <c r="AB131" s="7"/>
    </row>
  </sheetData>
  <sheetProtection insertRows="0" deleteRows="0"/>
  <dataConsolidate/>
  <customSheetViews>
    <customSheetView guid="{D90CE43B-3520-48A0-8353-8C92212116EC}" showGridLines="0" showRowCol="0">
      <selection activeCell="V5" sqref="V5:Z5"/>
      <rowBreaks count="3" manualBreakCount="3">
        <brk id="53" min="4" max="25" man="1"/>
        <brk id="106" min="4" max="25" man="1"/>
        <brk id="159" min="4" max="25" man="1"/>
      </rowBreaks>
      <pageMargins left="0.39370078740157483" right="0.39370078740157483" top="0.47244094488188981" bottom="0.39370078740157483" header="0.39370078740157483" footer="0"/>
      <printOptions horizontalCentered="1"/>
      <pageSetup paperSize="9" fitToWidth="0" orientation="portrait" r:id="rId1"/>
      <headerFooter alignWithMargins="0">
        <oddHeader xml:space="preserve">&amp;L&amp;"AngsanaUPC,Bold"&amp;14&amp;G&amp;R&amp;"Angsana New,Bold"&amp;14Page     &amp;P    of    &amp;N      </oddHeader>
        <oddFooter>&amp;L&amp;8 2301/2 New Petchburi Soi 47 (soonvijai), Bangkapi, Huaykwang, Bangkok 10310Tel: (66) 2762 4000     Fax: (66) 2762 4072FI-BME-BMC-CP-028/1 แก้ไขครั้งที่ 00&amp;R&amp;8Healthcare Service Solutionsวันที่บังคับใช้ 27/10/2554</oddFooter>
      </headerFooter>
    </customSheetView>
  </customSheetViews>
  <mergeCells count="251">
    <mergeCell ref="AY74:AY75"/>
    <mergeCell ref="AZ74:AZ75"/>
    <mergeCell ref="BA74:BA75"/>
    <mergeCell ref="BB74:BB75"/>
    <mergeCell ref="AP73:AV73"/>
    <mergeCell ref="AM68:AM69"/>
    <mergeCell ref="AY68:AY69"/>
    <mergeCell ref="AZ68:AZ69"/>
    <mergeCell ref="BA68:BA69"/>
    <mergeCell ref="BB68:BB69"/>
    <mergeCell ref="AU63:AV63"/>
    <mergeCell ref="AU64:AV64"/>
    <mergeCell ref="AP67:AV67"/>
    <mergeCell ref="AS68:AS69"/>
    <mergeCell ref="AT68:AT69"/>
    <mergeCell ref="AU68:AU69"/>
    <mergeCell ref="AV68:AV69"/>
    <mergeCell ref="AR68:AR69"/>
    <mergeCell ref="AO74:AO75"/>
    <mergeCell ref="AP74:AP75"/>
    <mergeCell ref="AQ74:AQ75"/>
    <mergeCell ref="AR74:AR75"/>
    <mergeCell ref="AO10:AO11"/>
    <mergeCell ref="AB80:AK80"/>
    <mergeCell ref="AW68:AW69"/>
    <mergeCell ref="AX68:AX69"/>
    <mergeCell ref="AI70:AK70"/>
    <mergeCell ref="AB14:AC14"/>
    <mergeCell ref="AX74:AX75"/>
    <mergeCell ref="G81:V81"/>
    <mergeCell ref="G82:V82"/>
    <mergeCell ref="F26:W26"/>
    <mergeCell ref="U71:V71"/>
    <mergeCell ref="N68:P68"/>
    <mergeCell ref="J68:M68"/>
    <mergeCell ref="T69:V69"/>
    <mergeCell ref="J71:M71"/>
    <mergeCell ref="Q70:S70"/>
    <mergeCell ref="J70:M70"/>
    <mergeCell ref="J69:M69"/>
    <mergeCell ref="G68:I68"/>
    <mergeCell ref="N70:P70"/>
    <mergeCell ref="W29:Y29"/>
    <mergeCell ref="M28:O28"/>
    <mergeCell ref="U72:V72"/>
    <mergeCell ref="N71:P71"/>
    <mergeCell ref="J72:M72"/>
    <mergeCell ref="Q46:T46"/>
    <mergeCell ref="G41:O41"/>
    <mergeCell ref="G38:W38"/>
    <mergeCell ref="D31:H31"/>
    <mergeCell ref="P31:R31"/>
    <mergeCell ref="S31:V31"/>
    <mergeCell ref="P30:R30"/>
    <mergeCell ref="F53:K53"/>
    <mergeCell ref="G37:W37"/>
    <mergeCell ref="F35:W35"/>
    <mergeCell ref="P33:R33"/>
    <mergeCell ref="G36:W36"/>
    <mergeCell ref="M32:O32"/>
    <mergeCell ref="D34:H34"/>
    <mergeCell ref="I34:L34"/>
    <mergeCell ref="M34:O34"/>
    <mergeCell ref="P34:R34"/>
    <mergeCell ref="S34:V34"/>
    <mergeCell ref="W34:Y34"/>
    <mergeCell ref="M33:O33"/>
    <mergeCell ref="G39:W39"/>
    <mergeCell ref="G40:W40"/>
    <mergeCell ref="W33:Y33"/>
    <mergeCell ref="F58:K58"/>
    <mergeCell ref="M57:W57"/>
    <mergeCell ref="M56:W56"/>
    <mergeCell ref="F42:Y42"/>
    <mergeCell ref="M58:Q58"/>
    <mergeCell ref="M53:W53"/>
    <mergeCell ref="F54:K54"/>
    <mergeCell ref="F43:W43"/>
    <mergeCell ref="F52:K52"/>
    <mergeCell ref="U46:Y46"/>
    <mergeCell ref="M55:W55"/>
    <mergeCell ref="U48:V48"/>
    <mergeCell ref="D49:Y50"/>
    <mergeCell ref="M52:W52"/>
    <mergeCell ref="F56:K56"/>
    <mergeCell ref="AC6:AF6"/>
    <mergeCell ref="F8:I8"/>
    <mergeCell ref="F9:I9"/>
    <mergeCell ref="L9:X9"/>
    <mergeCell ref="M29:O29"/>
    <mergeCell ref="S33:V33"/>
    <mergeCell ref="I32:L32"/>
    <mergeCell ref="P32:R32"/>
    <mergeCell ref="S32:V32"/>
    <mergeCell ref="AB7:AF7"/>
    <mergeCell ref="F20:H20"/>
    <mergeCell ref="F10:I10"/>
    <mergeCell ref="F11:I11"/>
    <mergeCell ref="F12:I12"/>
    <mergeCell ref="F13:I13"/>
    <mergeCell ref="F17:I17"/>
    <mergeCell ref="L13:X13"/>
    <mergeCell ref="F23:W23"/>
    <mergeCell ref="W30:Y30"/>
    <mergeCell ref="W28:Y28"/>
    <mergeCell ref="M31:O31"/>
    <mergeCell ref="W32:Y32"/>
    <mergeCell ref="I18:N20"/>
    <mergeCell ref="R18:W20"/>
    <mergeCell ref="U1:Y1"/>
    <mergeCell ref="U3:V3"/>
    <mergeCell ref="D4:Y5"/>
    <mergeCell ref="L7:X7"/>
    <mergeCell ref="L8:X8"/>
    <mergeCell ref="Q1:T1"/>
    <mergeCell ref="F7:I7"/>
    <mergeCell ref="D32:H32"/>
    <mergeCell ref="I33:L33"/>
    <mergeCell ref="D33:H33"/>
    <mergeCell ref="L11:X11"/>
    <mergeCell ref="L10:X10"/>
    <mergeCell ref="D28:H28"/>
    <mergeCell ref="M30:O30"/>
    <mergeCell ref="I31:L31"/>
    <mergeCell ref="I30:L30"/>
    <mergeCell ref="S28:V28"/>
    <mergeCell ref="S30:V30"/>
    <mergeCell ref="L12:X12"/>
    <mergeCell ref="L16:X16"/>
    <mergeCell ref="W31:Y31"/>
    <mergeCell ref="L15:X15"/>
    <mergeCell ref="L14:X14"/>
    <mergeCell ref="H21:O21"/>
    <mergeCell ref="BF90:BG90"/>
    <mergeCell ref="BF120:BG120"/>
    <mergeCell ref="N69:P69"/>
    <mergeCell ref="Q72:S72"/>
    <mergeCell ref="M54:W54"/>
    <mergeCell ref="F55:K55"/>
    <mergeCell ref="T58:U58"/>
    <mergeCell ref="F57:K57"/>
    <mergeCell ref="G71:I71"/>
    <mergeCell ref="G72:I72"/>
    <mergeCell ref="F63:Q64"/>
    <mergeCell ref="F62:X62"/>
    <mergeCell ref="AM59:AO59"/>
    <mergeCell ref="AM60:AO60"/>
    <mergeCell ref="AM61:AO61"/>
    <mergeCell ref="AM62:AO62"/>
    <mergeCell ref="BD68:BD69"/>
    <mergeCell ref="BE68:BE69"/>
    <mergeCell ref="BF68:BF69"/>
    <mergeCell ref="BG68:BG69"/>
    <mergeCell ref="AI71:AK71"/>
    <mergeCell ref="AI72:AK72"/>
    <mergeCell ref="AF69:AH69"/>
    <mergeCell ref="G73:V73"/>
    <mergeCell ref="D29:H29"/>
    <mergeCell ref="D30:H30"/>
    <mergeCell ref="Q21:X21"/>
    <mergeCell ref="F16:J16"/>
    <mergeCell ref="F24:W24"/>
    <mergeCell ref="P29:R29"/>
    <mergeCell ref="P28:R28"/>
    <mergeCell ref="L17:X17"/>
    <mergeCell ref="O20:Q20"/>
    <mergeCell ref="F27:W27"/>
    <mergeCell ref="I29:L29"/>
    <mergeCell ref="S29:V29"/>
    <mergeCell ref="I28:L28"/>
    <mergeCell ref="Q68:S68"/>
    <mergeCell ref="Q69:S69"/>
    <mergeCell ref="G67:V67"/>
    <mergeCell ref="G70:I70"/>
    <mergeCell ref="T74:V74"/>
    <mergeCell ref="BD74:BD75"/>
    <mergeCell ref="BE74:BE75"/>
    <mergeCell ref="T59:V59"/>
    <mergeCell ref="F60:J61"/>
    <mergeCell ref="N72:P72"/>
    <mergeCell ref="Q71:S71"/>
    <mergeCell ref="G69:I69"/>
    <mergeCell ref="U70:V70"/>
    <mergeCell ref="T68:V68"/>
    <mergeCell ref="BC74:BC75"/>
    <mergeCell ref="M59:Q59"/>
    <mergeCell ref="AS74:AS75"/>
    <mergeCell ref="AT74:AT75"/>
    <mergeCell ref="AU74:AU75"/>
    <mergeCell ref="AV74:AV75"/>
    <mergeCell ref="AW74:AW75"/>
    <mergeCell ref="AN68:AN69"/>
    <mergeCell ref="AO68:AO69"/>
    <mergeCell ref="AP68:AP69"/>
    <mergeCell ref="AF38:AP38"/>
    <mergeCell ref="AF70:AH70"/>
    <mergeCell ref="AF71:AH71"/>
    <mergeCell ref="AF72:AH72"/>
    <mergeCell ref="AI69:AK69"/>
    <mergeCell ref="AM9:AN9"/>
    <mergeCell ref="BC68:BC69"/>
    <mergeCell ref="AM74:AM75"/>
    <mergeCell ref="AN74:AN75"/>
    <mergeCell ref="AH9:AI9"/>
    <mergeCell ref="AJ9:AK9"/>
    <mergeCell ref="AH10:AI10"/>
    <mergeCell ref="AH11:AI11"/>
    <mergeCell ref="AH12:AI12"/>
    <mergeCell ref="AH13:AI13"/>
    <mergeCell ref="AH14:AI14"/>
    <mergeCell ref="AH15:AI15"/>
    <mergeCell ref="AJ10:AK10"/>
    <mergeCell ref="AJ11:AK11"/>
    <mergeCell ref="AJ12:AK12"/>
    <mergeCell ref="AJ13:AK13"/>
    <mergeCell ref="AJ14:AK14"/>
    <mergeCell ref="AJ15:AK15"/>
    <mergeCell ref="AQ68:AQ69"/>
    <mergeCell ref="G78:J78"/>
    <mergeCell ref="K78:M78"/>
    <mergeCell ref="T78:V78"/>
    <mergeCell ref="BG74:BG75"/>
    <mergeCell ref="G75:I75"/>
    <mergeCell ref="J75:M75"/>
    <mergeCell ref="N75:P75"/>
    <mergeCell ref="Q75:S75"/>
    <mergeCell ref="T75:V75"/>
    <mergeCell ref="AF75:AH75"/>
    <mergeCell ref="AI75:AK75"/>
    <mergeCell ref="G76:I76"/>
    <mergeCell ref="J76:M76"/>
    <mergeCell ref="N76:P76"/>
    <mergeCell ref="Q76:S76"/>
    <mergeCell ref="U76:V76"/>
    <mergeCell ref="AF76:AH76"/>
    <mergeCell ref="AI76:AK76"/>
    <mergeCell ref="Q78:S78"/>
    <mergeCell ref="G74:I74"/>
    <mergeCell ref="J74:M74"/>
    <mergeCell ref="N74:P74"/>
    <mergeCell ref="Q74:S74"/>
    <mergeCell ref="BF74:BF75"/>
    <mergeCell ref="AB9:AC9"/>
    <mergeCell ref="AE9:AF9"/>
    <mergeCell ref="AB10:AC10"/>
    <mergeCell ref="AE10:AF10"/>
    <mergeCell ref="AB11:AC11"/>
    <mergeCell ref="AE11:AF11"/>
    <mergeCell ref="AB12:AC12"/>
    <mergeCell ref="AB13:AC13"/>
    <mergeCell ref="AM10:AN11"/>
  </mergeCells>
  <phoneticPr fontId="3" type="noConversion"/>
  <conditionalFormatting sqref="AB73:AE73">
    <cfRule type="expression" dxfId="5" priority="8" stopIfTrue="1">
      <formula>OR(AB73&lt;$F73,AB73&gt;$I73)</formula>
    </cfRule>
  </conditionalFormatting>
  <conditionalFormatting sqref="AB76:AE76">
    <cfRule type="cellIs" dxfId="4" priority="5" stopIfTrue="1" operator="greaterThan">
      <formula>1200</formula>
    </cfRule>
  </conditionalFormatting>
  <conditionalFormatting sqref="BI9:BY9">
    <cfRule type="cellIs" dxfId="3" priority="4" operator="equal">
      <formula>0</formula>
    </cfRule>
  </conditionalFormatting>
  <conditionalFormatting sqref="BK9:BM9">
    <cfRule type="duplicateValues" dxfId="2" priority="3"/>
  </conditionalFormatting>
  <conditionalFormatting sqref="AB9">
    <cfRule type="cellIs" dxfId="1" priority="2" operator="equal">
      <formula>0</formula>
    </cfRule>
  </conditionalFormatting>
  <conditionalFormatting sqref="AB9">
    <cfRule type="duplicateValues" dxfId="0" priority="1"/>
  </conditionalFormatting>
  <dataValidations count="3">
    <dataValidation type="list" allowBlank="1" showInputMessage="1" showErrorMessage="1" sqref="AM10:AN11">
      <formula1>$AM$12:$AM$15</formula1>
    </dataValidation>
    <dataValidation type="list" allowBlank="1" showInputMessage="1" showErrorMessage="1" sqref="AO10:AO11">
      <formula1>$AO$12:$AO$15</formula1>
    </dataValidation>
    <dataValidation type="list" allowBlank="1" showInputMessage="1" showErrorMessage="1" sqref="BW9">
      <formula1>$AQ$2:$AQ$202</formula1>
    </dataValidation>
  </dataValidations>
  <printOptions horizontalCentered="1"/>
  <pageMargins left="0.39370078740157483" right="0.39370078740157483" top="0.86614173228346458" bottom="0.78740157480314965" header="0.19685039370078741" footer="3.937007874015748E-2"/>
  <pageSetup paperSize="9" fitToWidth="0" orientation="portrait" r:id="rId2"/>
  <headerFooter alignWithMargins="0">
    <oddHeader xml:space="preserve">&amp;L&amp;"AngsanaUPC,ตัวหนา"&amp;14&amp;G&amp;R&amp;"Times New Roman,ตัวหนา"&amp;9&amp;10Page   &amp;P  of  &amp;N                </oddHeader>
    <oddFooter>&amp;L&amp;"Angsana New,ธรรมดา"Healthcare Service Solutions 2301/2 New Petchburi Soi 47 (soonvijai), Bangkapi, Huaykwang, Bangkok 10310 Tel: (66) 2762 4000 Fax: (66) 2762 4072FI-BME-NHS-CP-001/1 แก้ไขครั้งที่ 00&amp;R&amp;"Angsana New,ธรรมดา"วันที่บังคับใช้ 01/09/2557</oddFooter>
  </headerFooter>
  <rowBreaks count="1" manualBreakCount="1">
    <brk id="45" min="3" max="24" man="1"/>
  </rowBreaks>
  <legacyDrawing r:id="rId3"/>
  <legacyDrawingHF r:id="rId4"/>
  <controls>
    <control shapeId="562176" r:id="rId5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Report CAL.</vt:lpstr>
      <vt:lpstr>'Report CAL.'!Print_Area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surface</dc:creator>
  <cp:lastModifiedBy>DarkUser</cp:lastModifiedBy>
  <cp:lastPrinted>2015-02-03T13:16:06Z</cp:lastPrinted>
  <dcterms:created xsi:type="dcterms:W3CDTF">1996-10-14T23:33:28Z</dcterms:created>
  <dcterms:modified xsi:type="dcterms:W3CDTF">2015-02-03T13:20:06Z</dcterms:modified>
</cp:coreProperties>
</file>