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65" yWindow="765" windowWidth="14940" windowHeight="8835" tabRatio="956" activeTab="3"/>
  </bookViews>
  <sheets>
    <sheet name="RM" sheetId="2" r:id="rId1"/>
    <sheet name="FG" sheetId="1" r:id="rId2"/>
    <sheet name="Template" sheetId="6" r:id="rId3"/>
    <sheet name="FormRM_ex" sheetId="13" r:id="rId4"/>
  </sheets>
  <definedNames>
    <definedName name="_xlnm._FilterDatabase" localSheetId="1" hidden="1">FG!$B$1:$D$17</definedName>
    <definedName name="_xlnm._FilterDatabase" localSheetId="0" hidden="1">RM!$B$1:$E$102</definedName>
    <definedName name="ชื่อร้าน">#REF!</definedName>
    <definedName name="รหัสร้าน">#REF!</definedName>
    <definedName name="รหัสวัตถุดิบ_RM">RM!$C$2:$C$102</definedName>
    <definedName name="รหัสสินค้า_FG">FG!$B$2:$B$20</definedName>
    <definedName name="รายการ">#REF!</definedName>
    <definedName name="รายละเอียดวัตถุดิบ_RM">RM!$D$2:$D$102</definedName>
    <definedName name="รายละเอียดสินค้า_FG">FG!$D$2:$D$20</definedName>
    <definedName name="เลขที่">#REF!</definedName>
    <definedName name="หน่วนับ">#REF!</definedName>
    <definedName name="หน่วยนับ">RM!$G$1:$X$1</definedName>
  </definedNames>
  <calcPr calcId="124519"/>
</workbook>
</file>

<file path=xl/calcChain.xml><?xml version="1.0" encoding="utf-8"?>
<calcChain xmlns="http://schemas.openxmlformats.org/spreadsheetml/2006/main">
  <c r="B3" i="6"/>
  <c r="B4"/>
  <c r="B5"/>
  <c r="B6"/>
  <c r="B2"/>
  <c r="L13" i="13" l="1"/>
  <c r="B11" l="1"/>
  <c r="B10"/>
  <c r="B9"/>
  <c r="B8"/>
  <c r="AC25" i="2" l="1"/>
  <c r="AC26"/>
  <c r="AC27"/>
  <c r="AC28"/>
  <c r="AC29"/>
  <c r="AC30"/>
  <c r="AC31"/>
  <c r="AC32"/>
  <c r="O3" i="6" l="1"/>
  <c r="O4"/>
  <c r="O5"/>
  <c r="O6"/>
  <c r="O2"/>
  <c r="M3"/>
  <c r="N3"/>
  <c r="M4"/>
  <c r="N4"/>
  <c r="M5"/>
  <c r="N5"/>
  <c r="M6"/>
  <c r="N6"/>
  <c r="N2"/>
  <c r="M2"/>
  <c r="C3"/>
  <c r="C4"/>
  <c r="C5"/>
  <c r="C6"/>
  <c r="C2"/>
  <c r="J5" i="13"/>
  <c r="E5" i="6" l="1"/>
  <c r="C8" i="13" a="1"/>
  <c r="C8" s="1"/>
  <c r="E6" i="6"/>
  <c r="E2"/>
  <c r="E3"/>
  <c r="E4"/>
  <c r="V105" i="2" l="1"/>
  <c r="E12" i="13" l="1" a="1"/>
  <c r="E12" s="1"/>
  <c r="D11" a="1"/>
  <c r="D11" s="1"/>
  <c r="C10" a="1"/>
  <c r="C10" s="1"/>
  <c r="E11" a="1"/>
  <c r="E11" s="1"/>
  <c r="D10" a="1"/>
  <c r="D10" s="1"/>
  <c r="C9" a="1"/>
  <c r="C9" s="1"/>
  <c r="E10" a="1"/>
  <c r="E10" s="1"/>
  <c r="D9" a="1"/>
  <c r="D9" s="1"/>
  <c r="D8" a="1"/>
  <c r="D8" s="1"/>
  <c r="C12" a="1"/>
  <c r="C12" s="1"/>
  <c r="F6" i="6" s="1"/>
  <c r="E9" i="13" a="1"/>
  <c r="E9" s="1"/>
  <c r="H3" i="6" s="1"/>
  <c r="E8" i="13" a="1"/>
  <c r="E8" s="1"/>
  <c r="H2" i="6" s="1"/>
  <c r="D12" i="13" a="1"/>
  <c r="D12" s="1"/>
  <c r="G6" i="6" s="1"/>
  <c r="C11" i="13" a="1"/>
  <c r="C11" s="1"/>
  <c r="G4" i="6" l="1"/>
  <c r="M10" i="13"/>
  <c r="G3" i="6"/>
  <c r="M9" i="13"/>
  <c r="G5" i="6"/>
  <c r="M11" i="13"/>
  <c r="G2" i="6"/>
  <c r="M8" i="13"/>
  <c r="M13" s="1"/>
  <c r="F3" i="6"/>
  <c r="F5"/>
  <c r="F4"/>
  <c r="B12" i="13"/>
  <c r="H6" i="6"/>
  <c r="F2"/>
  <c r="D4"/>
  <c r="H4"/>
  <c r="D5"/>
  <c r="H5"/>
  <c r="F9" i="13"/>
  <c r="I3" i="6" s="1"/>
  <c r="I9" i="13"/>
  <c r="L3" i="6" s="1"/>
  <c r="F10" i="13"/>
  <c r="I4" i="6" s="1"/>
  <c r="I10" i="13"/>
  <c r="L4" i="6" s="1"/>
  <c r="F12" i="13"/>
  <c r="I6" i="6" s="1"/>
  <c r="I12" i="13"/>
  <c r="L6" i="6" s="1"/>
  <c r="F11" i="13"/>
  <c r="I5" i="6" s="1"/>
  <c r="I11" i="13"/>
  <c r="L5" i="6" s="1"/>
  <c r="F8" i="13"/>
  <c r="I2" i="6" s="1"/>
  <c r="I8" i="13"/>
  <c r="L2" i="6" s="1"/>
  <c r="G8" i="13"/>
  <c r="J2" i="6" s="1"/>
  <c r="D6" l="1"/>
  <c r="B6" i="13"/>
  <c r="H8"/>
  <c r="K2" i="6" s="1"/>
  <c r="G12" i="13" l="1"/>
  <c r="J6" i="6" s="1"/>
  <c r="G11" i="13"/>
  <c r="J5" i="6" l="1"/>
  <c r="H11" i="13"/>
  <c r="M12"/>
  <c r="G10"/>
  <c r="H10" s="1"/>
  <c r="K4" i="6" l="1"/>
  <c r="J4"/>
  <c r="G9" i="13"/>
  <c r="N5"/>
  <c r="J3" i="6" l="1"/>
  <c r="H9" i="13"/>
  <c r="K3" i="6" s="1"/>
  <c r="A2"/>
  <c r="A6"/>
  <c r="A5"/>
  <c r="A3"/>
  <c r="A4"/>
  <c r="D3"/>
  <c r="D2" l="1"/>
  <c r="AC102" i="2" l="1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C4"/>
  <c r="AC3" l="1"/>
  <c r="AC2"/>
  <c r="H12" i="13" l="1"/>
  <c r="K6" i="6" s="1"/>
  <c r="K5" l="1"/>
  <c r="P2" l="1"/>
</calcChain>
</file>

<file path=xl/comments1.xml><?xml version="1.0" encoding="utf-8"?>
<comments xmlns="http://schemas.openxmlformats.org/spreadsheetml/2006/main">
  <authors>
    <author>user</author>
    <author>Mr.KKD</author>
  </authors>
  <commentList>
    <comment ref="T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จำนวนตัว / กิโล</t>
        </r>
      </text>
    </comment>
    <comment ref="T2" authorId="1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ซ.14 ชั้ง 64
 /กิโล</t>
        </r>
      </text>
    </comment>
  </commentList>
</comments>
</file>

<file path=xl/sharedStrings.xml><?xml version="1.0" encoding="utf-8"?>
<sst xmlns="http://schemas.openxmlformats.org/spreadsheetml/2006/main" count="419" uniqueCount="157">
  <si>
    <t>รหัสสินค้า</t>
  </si>
  <si>
    <t>รหัสวัตถุดิบ</t>
  </si>
  <si>
    <t>รายละเอียดวัตถุดิบ</t>
  </si>
  <si>
    <t>ปริมาณวัตถุดิบ</t>
  </si>
  <si>
    <t>หน่วยนับ</t>
  </si>
  <si>
    <t>ตัว</t>
  </si>
  <si>
    <t>Standard</t>
  </si>
  <si>
    <t>Raw Material</t>
  </si>
  <si>
    <t>ม้วน</t>
  </si>
  <si>
    <t>ใบ</t>
  </si>
  <si>
    <t>เมตร</t>
  </si>
  <si>
    <t>ชนิดวัตถุดิบ/บรรจุภัณฑ์</t>
  </si>
  <si>
    <t>รหัส</t>
  </si>
  <si>
    <t>ลัง</t>
  </si>
  <si>
    <t>กล่อง</t>
  </si>
  <si>
    <t>มัด</t>
  </si>
  <si>
    <t>โหล</t>
  </si>
  <si>
    <t>ถุง</t>
  </si>
  <si>
    <t>อัน</t>
  </si>
  <si>
    <t>ท่อ</t>
  </si>
  <si>
    <t>แผ่น</t>
  </si>
  <si>
    <t>เส้น</t>
  </si>
  <si>
    <t>ชุด</t>
  </si>
  <si>
    <t>ถัง</t>
  </si>
  <si>
    <t>กิโล</t>
  </si>
  <si>
    <t>กุรุส</t>
  </si>
  <si>
    <t>ย่อย</t>
  </si>
  <si>
    <t>รวม/LOST</t>
  </si>
  <si>
    <t>เปลือก 3/8  FL</t>
  </si>
  <si>
    <t>เปลือก 1/4  FL</t>
  </si>
  <si>
    <t>เปลือก 5/16  FL</t>
  </si>
  <si>
    <t>เปลือก 1/2  FL</t>
  </si>
  <si>
    <t>เปลือก 1/4  KW</t>
  </si>
  <si>
    <t>เปลือก 5/16  KW</t>
  </si>
  <si>
    <t>เปลือก 3/8  KW</t>
  </si>
  <si>
    <t>เปลือก 1/2  KW</t>
  </si>
  <si>
    <t>BP-FL003</t>
  </si>
  <si>
    <t>BP-FL001</t>
  </si>
  <si>
    <t>BP-FL002</t>
  </si>
  <si>
    <t>BP-FL004</t>
  </si>
  <si>
    <t>BP-KW001</t>
  </si>
  <si>
    <t>BP-KW002</t>
  </si>
  <si>
    <t>BP-KW003</t>
  </si>
  <si>
    <t>BP-KW004</t>
  </si>
  <si>
    <t>BK-FL001</t>
  </si>
  <si>
    <t>BK-FL002</t>
  </si>
  <si>
    <t>BK-FL003</t>
  </si>
  <si>
    <t>BK-FL004</t>
  </si>
  <si>
    <t>กว้าง 1/4  FL</t>
  </si>
  <si>
    <t>กว้าง 5/16  FL</t>
  </si>
  <si>
    <t>BK-KW002</t>
  </si>
  <si>
    <t>BK-KW003</t>
  </si>
  <si>
    <t>BK-KW004</t>
  </si>
  <si>
    <t>รูกว้าง 3/8  FL</t>
  </si>
  <si>
    <t>รูกว้าง 1/2  FL</t>
  </si>
  <si>
    <t>รูกว้าง 1/4  KW</t>
  </si>
  <si>
    <t>รูกว้าง 5/16  KW</t>
  </si>
  <si>
    <t>รูกว้าง 3/8  KW</t>
  </si>
  <si>
    <t>รูกว้าง 1/2  KW</t>
  </si>
  <si>
    <t>BT-FL001</t>
  </si>
  <si>
    <t>BT-FL002</t>
  </si>
  <si>
    <t>BT-FL003</t>
  </si>
  <si>
    <t>BT-FL004</t>
  </si>
  <si>
    <t>BT-KW002</t>
  </si>
  <si>
    <t>BT-KW003</t>
  </si>
  <si>
    <t>BT-KW004</t>
  </si>
  <si>
    <t>รูต๊าฟ 1/4  FL</t>
  </si>
  <si>
    <t>ต๊าฟ 5/16  FL</t>
  </si>
  <si>
    <t>ต๊าฟ 3/8  FL</t>
  </si>
  <si>
    <t>ต๊าฟ 1/2  FL</t>
  </si>
  <si>
    <t>ต๊าฟ 1/4  KW</t>
  </si>
  <si>
    <t>ต๊าฟ 5/16  KW</t>
  </si>
  <si>
    <t>ต๊าฟ 3/8  KW</t>
  </si>
  <si>
    <t>ต๊าฟ 1/2  KW</t>
  </si>
  <si>
    <t>DB-FL001</t>
  </si>
  <si>
    <t>DB-FL002</t>
  </si>
  <si>
    <t>DB-FL003</t>
  </si>
  <si>
    <t>DB-FL004</t>
  </si>
  <si>
    <t>DB-KW001</t>
  </si>
  <si>
    <t>DB-KW002</t>
  </si>
  <si>
    <t>DB-KW003</t>
  </si>
  <si>
    <t>DB-KW004</t>
  </si>
  <si>
    <t>ลำดับ</t>
  </si>
  <si>
    <t>น้ำหนัก/ตัว</t>
  </si>
  <si>
    <t>กรัม</t>
  </si>
  <si>
    <t>นับ.1</t>
  </si>
  <si>
    <t>นับ.2</t>
  </si>
  <si>
    <t>รวมน้ำหนัก</t>
  </si>
  <si>
    <t>รวม</t>
  </si>
  <si>
    <t>ต่อชุด</t>
  </si>
  <si>
    <t>วันที่บันทึก</t>
  </si>
  <si>
    <t>วันที่ส่งวัสถุดิบ</t>
  </si>
  <si>
    <t>นับ</t>
  </si>
  <si>
    <t>น้ำหนัก</t>
  </si>
  <si>
    <t>กรัม/ตัว</t>
  </si>
  <si>
    <t>หมายเหตุ</t>
  </si>
  <si>
    <t>ชนิดวัตถุดิบ</t>
  </si>
  <si>
    <t>ช๊อด</t>
  </si>
  <si>
    <t>จำนวน</t>
  </si>
  <si>
    <t>โรงงาน 97</t>
  </si>
  <si>
    <t>ส่งออกเหลือ</t>
  </si>
  <si>
    <t>K.14 เหลือ</t>
  </si>
  <si>
    <t>TU-001</t>
  </si>
  <si>
    <t>TU-002</t>
  </si>
  <si>
    <t>TU-003</t>
  </si>
  <si>
    <t>TU-004</t>
  </si>
  <si>
    <t>1-01-DB-FL001</t>
  </si>
  <si>
    <t>1-01-DB-FL002</t>
  </si>
  <si>
    <t>1-01-DB-FL003</t>
  </si>
  <si>
    <t>1-01-DB-FL004</t>
  </si>
  <si>
    <t>1-01-DB-KW001</t>
  </si>
  <si>
    <t>1-01-DB-KW002</t>
  </si>
  <si>
    <t>1-01-DB-KW003</t>
  </si>
  <si>
    <t>1-01-DB-KW004</t>
  </si>
  <si>
    <t>1-01-TU-FL001</t>
  </si>
  <si>
    <t>1-01-TU-FL002</t>
  </si>
  <si>
    <t>1-01-TU-FL003</t>
  </si>
  <si>
    <t>1-01-TU-FL004</t>
  </si>
  <si>
    <t>1-01-TU-KW001</t>
  </si>
  <si>
    <t>1-01-TU-KW002</t>
  </si>
  <si>
    <t>1-01-TU-KW003</t>
  </si>
  <si>
    <t>1-01-TU-KW004</t>
  </si>
  <si>
    <t>นับ.3</t>
  </si>
  <si>
    <t>เหลืออยู่ที่จ่ายออก</t>
  </si>
  <si>
    <t>เลขที่บันทึก</t>
  </si>
  <si>
    <t>น้ำหนักรวม</t>
  </si>
  <si>
    <t>BS-FL001</t>
  </si>
  <si>
    <t>BS-FL002</t>
  </si>
  <si>
    <t>BS-FL003</t>
  </si>
  <si>
    <t>BS-FL004</t>
  </si>
  <si>
    <t>สปริงแหวน  # 0. มิล 1/4"</t>
  </si>
  <si>
    <t>สปริงแหวน # 0.7 มิล 5/16</t>
  </si>
  <si>
    <t>สปริงแหวน  # 0.9 มิล 3/8</t>
  </si>
  <si>
    <t>สปริงแหวน  #  1 มิล 1/2</t>
  </si>
  <si>
    <t>BT-KW001</t>
  </si>
  <si>
    <t>BK-KW001</t>
  </si>
  <si>
    <t>ชื่อสินค้า</t>
  </si>
  <si>
    <t>วันส่งงาน</t>
  </si>
  <si>
    <t>กส.</t>
  </si>
  <si>
    <t>จ.น.</t>
  </si>
  <si>
    <t>a 1/4  FL</t>
  </si>
  <si>
    <t>a 5/16  FL</t>
  </si>
  <si>
    <t>a 3/8  FL</t>
  </si>
  <si>
    <t>a 1/2  FL</t>
  </si>
  <si>
    <t>a 1/4  KW</t>
  </si>
  <si>
    <t>a 5/16  KW</t>
  </si>
  <si>
    <t>a 3/8  KW</t>
  </si>
  <si>
    <t>a 1/2  KW</t>
  </si>
  <si>
    <t>b 3/16  FL</t>
  </si>
  <si>
    <t>b 1/4  FL</t>
  </si>
  <si>
    <t>b 3/8  FL</t>
  </si>
  <si>
    <t>b  5/16  FL</t>
  </si>
  <si>
    <t>c 3/16  KW</t>
  </si>
  <si>
    <t>c 1/4  KW</t>
  </si>
  <si>
    <t>c  5/16  KW</t>
  </si>
  <si>
    <t>c  3/8  KW</t>
  </si>
  <si>
    <t>วันนี้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</si>
</sst>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[$-107041E]d\ mmm\ yy;@"/>
    <numFmt numFmtId="188" formatCode="0.000"/>
  </numFmts>
  <fonts count="2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b/>
      <sz val="14"/>
      <color indexed="15"/>
      <name val="AngsanaUPC"/>
      <family val="1"/>
      <charset val="222"/>
    </font>
    <font>
      <b/>
      <sz val="14"/>
      <color theme="1"/>
      <name val="Angsana New"/>
      <family val="1"/>
    </font>
    <font>
      <sz val="11"/>
      <color rgb="FFFF0000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theme="0"/>
      <name val="Tahoma"/>
      <family val="2"/>
      <scheme val="minor"/>
    </font>
    <font>
      <b/>
      <sz val="14"/>
      <color theme="0"/>
      <name val="AngsanaUPC"/>
      <family val="1"/>
      <charset val="22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  <charset val="222"/>
    </font>
    <font>
      <b/>
      <sz val="14"/>
      <name val="Angsana New"/>
      <family val="1"/>
    </font>
    <font>
      <b/>
      <sz val="12"/>
      <color theme="1"/>
      <name val="Angsana New"/>
      <family val="1"/>
    </font>
    <font>
      <sz val="14"/>
      <color rgb="FF00B050"/>
      <name val="Angsana New"/>
      <family val="1"/>
    </font>
    <font>
      <sz val="14"/>
      <color rgb="FFFF0000"/>
      <name val="Angsana New"/>
      <family val="1"/>
    </font>
    <font>
      <b/>
      <sz val="14"/>
      <color rgb="FF0000FF"/>
      <name val="CordiaUPC"/>
      <family val="2"/>
      <charset val="222"/>
    </font>
    <font>
      <sz val="11"/>
      <color indexed="17"/>
      <name val="Tahoma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patternFill patternType="solid">
        <fgColor theme="8" tint="0.59996337778862885"/>
        <bgColor auto="1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A6EC3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2" borderId="1" xfId="0" applyFont="1" applyFill="1" applyBorder="1" applyProtection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Protection="1"/>
    <xf numFmtId="0" fontId="1" fillId="2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0" fillId="0" borderId="8" xfId="0" applyBorder="1"/>
    <xf numFmtId="0" fontId="1" fillId="9" borderId="1" xfId="0" applyFont="1" applyFill="1" applyBorder="1"/>
    <xf numFmtId="0" fontId="1" fillId="9" borderId="7" xfId="0" applyFont="1" applyFill="1" applyBorder="1"/>
    <xf numFmtId="0" fontId="0" fillId="0" borderId="1" xfId="0" applyBorder="1"/>
    <xf numFmtId="0" fontId="1" fillId="9" borderId="1" xfId="0" applyFont="1" applyFill="1" applyBorder="1" applyAlignment="1" applyProtection="1">
      <alignment horizontal="center"/>
      <protection locked="0"/>
    </xf>
    <xf numFmtId="0" fontId="1" fillId="9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7" xfId="0" applyFill="1" applyBorder="1"/>
    <xf numFmtId="0" fontId="1" fillId="4" borderId="1" xfId="0" applyFont="1" applyFill="1" applyBorder="1" applyProtection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Protection="1"/>
    <xf numFmtId="0" fontId="2" fillId="5" borderId="8" xfId="0" applyFont="1" applyFill="1" applyBorder="1" applyProtection="1"/>
    <xf numFmtId="0" fontId="0" fillId="0" borderId="2" xfId="0" applyBorder="1"/>
    <xf numFmtId="0" fontId="2" fillId="5" borderId="8" xfId="0" applyFont="1" applyFill="1" applyBorder="1" applyAlignment="1" applyProtection="1">
      <alignment horizontal="center"/>
    </xf>
    <xf numFmtId="0" fontId="4" fillId="10" borderId="8" xfId="0" applyFont="1" applyFill="1" applyBorder="1" applyAlignment="1">
      <alignment horizontal="center"/>
    </xf>
    <xf numFmtId="0" fontId="0" fillId="0" borderId="12" xfId="0" applyBorder="1"/>
    <xf numFmtId="0" fontId="3" fillId="3" borderId="9" xfId="0" applyFont="1" applyFill="1" applyBorder="1" applyAlignment="1" applyProtection="1">
      <alignment horizontal="center"/>
      <protection locked="0"/>
    </xf>
    <xf numFmtId="2" fontId="0" fillId="0" borderId="8" xfId="0" applyNumberFormat="1" applyBorder="1"/>
    <xf numFmtId="43" fontId="0" fillId="0" borderId="0" xfId="0" applyNumberFormat="1"/>
    <xf numFmtId="187" fontId="0" fillId="0" borderId="0" xfId="0" applyNumberFormat="1"/>
    <xf numFmtId="4" fontId="0" fillId="0" borderId="0" xfId="0" applyNumberFormat="1"/>
    <xf numFmtId="187" fontId="6" fillId="9" borderId="0" xfId="0" applyNumberFormat="1" applyFont="1" applyFill="1"/>
    <xf numFmtId="187" fontId="7" fillId="11" borderId="8" xfId="0" applyNumberFormat="1" applyFont="1" applyFill="1" applyBorder="1"/>
    <xf numFmtId="0" fontId="8" fillId="11" borderId="8" xfId="0" applyFont="1" applyFill="1" applyBorder="1"/>
    <xf numFmtId="0" fontId="8" fillId="11" borderId="8" xfId="0" applyFont="1" applyFill="1" applyBorder="1" applyAlignment="1" applyProtection="1">
      <alignment horizontal="center"/>
      <protection locked="0"/>
    </xf>
    <xf numFmtId="0" fontId="8" fillId="11" borderId="8" xfId="0" applyFont="1" applyFill="1" applyBorder="1" applyAlignment="1">
      <alignment horizontal="center"/>
    </xf>
    <xf numFmtId="0" fontId="9" fillId="11" borderId="8" xfId="0" applyFont="1" applyFill="1" applyBorder="1" applyAlignment="1">
      <alignment horizontal="center"/>
    </xf>
    <xf numFmtId="0" fontId="7" fillId="11" borderId="8" xfId="0" applyFont="1" applyFill="1" applyBorder="1"/>
    <xf numFmtId="0" fontId="0" fillId="0" borderId="0" xfId="0" applyNumberFormat="1"/>
    <xf numFmtId="40" fontId="4" fillId="7" borderId="12" xfId="0" applyNumberFormat="1" applyFont="1" applyFill="1" applyBorder="1" applyAlignment="1">
      <alignment horizontal="center"/>
    </xf>
    <xf numFmtId="40" fontId="0" fillId="10" borderId="8" xfId="0" applyNumberFormat="1" applyFill="1" applyBorder="1"/>
    <xf numFmtId="40" fontId="0" fillId="0" borderId="0" xfId="0" applyNumberFormat="1"/>
    <xf numFmtId="0" fontId="0" fillId="0" borderId="3" xfId="0" applyBorder="1" applyProtection="1"/>
    <xf numFmtId="0" fontId="0" fillId="0" borderId="0" xfId="0" applyProtection="1"/>
    <xf numFmtId="0" fontId="5" fillId="2" borderId="9" xfId="0" applyFont="1" applyFill="1" applyBorder="1" applyAlignment="1" applyProtection="1">
      <alignment horizontal="center"/>
    </xf>
    <xf numFmtId="0" fontId="0" fillId="0" borderId="15" xfId="0" applyBorder="1" applyProtection="1"/>
    <xf numFmtId="0" fontId="0" fillId="0" borderId="11" xfId="0" applyBorder="1" applyProtection="1"/>
    <xf numFmtId="0" fontId="0" fillId="0" borderId="2" xfId="0" applyBorder="1" applyProtection="1"/>
    <xf numFmtId="0" fontId="5" fillId="2" borderId="2" xfId="0" applyFont="1" applyFill="1" applyBorder="1" applyAlignment="1" applyProtection="1">
      <alignment horizontal="center"/>
    </xf>
    <xf numFmtId="0" fontId="0" fillId="0" borderId="14" xfId="0" applyBorder="1" applyProtection="1"/>
    <xf numFmtId="0" fontId="3" fillId="2" borderId="5" xfId="0" applyFont="1" applyFill="1" applyBorder="1" applyAlignment="1" applyProtection="1">
      <alignment horizontal="right"/>
    </xf>
    <xf numFmtId="4" fontId="3" fillId="2" borderId="6" xfId="0" applyNumberFormat="1" applyFont="1" applyFill="1" applyBorder="1" applyAlignment="1" applyProtection="1">
      <alignment horizontal="right"/>
    </xf>
    <xf numFmtId="43" fontId="3" fillId="2" borderId="3" xfId="0" applyNumberFormat="1" applyFont="1" applyFill="1" applyBorder="1" applyAlignment="1" applyProtection="1">
      <alignment horizontal="center"/>
    </xf>
    <xf numFmtId="0" fontId="0" fillId="0" borderId="6" xfId="0" applyBorder="1" applyProtection="1"/>
    <xf numFmtId="4" fontId="14" fillId="4" borderId="8" xfId="0" applyNumberFormat="1" applyFont="1" applyFill="1" applyBorder="1" applyAlignment="1" applyProtection="1"/>
    <xf numFmtId="43" fontId="14" fillId="2" borderId="8" xfId="0" applyNumberFormat="1" applyFont="1" applyFill="1" applyBorder="1" applyAlignment="1" applyProtection="1">
      <alignment horizontal="center"/>
    </xf>
    <xf numFmtId="0" fontId="14" fillId="0" borderId="8" xfId="0" applyFont="1" applyBorder="1" applyAlignment="1" applyProtection="1">
      <alignment horizontal="center"/>
    </xf>
    <xf numFmtId="0" fontId="14" fillId="2" borderId="8" xfId="0" applyFont="1" applyFill="1" applyBorder="1" applyAlignment="1" applyProtection="1">
      <alignment horizontal="center"/>
    </xf>
    <xf numFmtId="0" fontId="13" fillId="0" borderId="11" xfId="0" applyFont="1" applyBorder="1" applyProtection="1"/>
    <xf numFmtId="0" fontId="15" fillId="2" borderId="9" xfId="0" applyFont="1" applyFill="1" applyBorder="1" applyAlignment="1" applyProtection="1">
      <alignment horizontal="center" vertical="center"/>
    </xf>
    <xf numFmtId="0" fontId="15" fillId="2" borderId="9" xfId="0" applyFont="1" applyFill="1" applyBorder="1" applyAlignment="1" applyProtection="1">
      <alignment horizontal="left" vertical="center"/>
    </xf>
    <xf numFmtId="0" fontId="13" fillId="0" borderId="9" xfId="0" applyFont="1" applyBorder="1" applyAlignment="1" applyProtection="1">
      <alignment horizontal="center"/>
    </xf>
    <xf numFmtId="0" fontId="13" fillId="0" borderId="9" xfId="0" applyFont="1" applyBorder="1" applyProtection="1"/>
    <xf numFmtId="0" fontId="16" fillId="2" borderId="8" xfId="0" applyFont="1" applyFill="1" applyBorder="1" applyAlignment="1" applyProtection="1">
      <alignment horizontal="center"/>
    </xf>
    <xf numFmtId="0" fontId="1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left"/>
    </xf>
    <xf numFmtId="0" fontId="5" fillId="2" borderId="8" xfId="0" applyFont="1" applyFill="1" applyBorder="1" applyAlignment="1" applyProtection="1">
      <alignment horizontal="center"/>
    </xf>
    <xf numFmtId="0" fontId="7" fillId="11" borderId="0" xfId="0" applyFont="1" applyFill="1" applyBorder="1"/>
    <xf numFmtId="0" fontId="4" fillId="10" borderId="12" xfId="0" applyFont="1" applyFill="1" applyBorder="1" applyAlignment="1">
      <alignment horizontal="center"/>
    </xf>
    <xf numFmtId="0" fontId="19" fillId="12" borderId="2" xfId="0" applyFont="1" applyFill="1" applyBorder="1" applyAlignment="1">
      <alignment horizontal="center"/>
    </xf>
    <xf numFmtId="0" fontId="0" fillId="0" borderId="8" xfId="0" applyNumberFormat="1" applyBorder="1"/>
    <xf numFmtId="2" fontId="0" fillId="0" borderId="0" xfId="0" applyNumberFormat="1"/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 applyProtection="1">
      <alignment horizontal="center" vertical="center"/>
      <protection locked="0"/>
    </xf>
    <xf numFmtId="0" fontId="4" fillId="8" borderId="8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2" fontId="4" fillId="10" borderId="8" xfId="0" applyNumberFormat="1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0" fillId="13" borderId="8" xfId="0" applyFill="1" applyBorder="1"/>
    <xf numFmtId="0" fontId="0" fillId="9" borderId="2" xfId="0" applyFill="1" applyBorder="1"/>
    <xf numFmtId="0" fontId="0" fillId="9" borderId="8" xfId="0" applyFill="1" applyBorder="1"/>
    <xf numFmtId="0" fontId="1" fillId="4" borderId="9" xfId="0" applyFont="1" applyFill="1" applyBorder="1" applyProtection="1"/>
    <xf numFmtId="0" fontId="1" fillId="4" borderId="9" xfId="0" applyFont="1" applyFill="1" applyBorder="1" applyAlignment="1">
      <alignment horizontal="center"/>
    </xf>
    <xf numFmtId="0" fontId="1" fillId="2" borderId="8" xfId="0" applyFont="1" applyFill="1" applyBorder="1" applyProtection="1"/>
    <xf numFmtId="0" fontId="1" fillId="2" borderId="8" xfId="0" applyFont="1" applyFill="1" applyBorder="1" applyAlignment="1">
      <alignment horizontal="center"/>
    </xf>
    <xf numFmtId="0" fontId="12" fillId="0" borderId="9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/>
    </xf>
    <xf numFmtId="0" fontId="12" fillId="0" borderId="2" xfId="0" applyFont="1" applyBorder="1" applyProtection="1"/>
    <xf numFmtId="4" fontId="0" fillId="0" borderId="12" xfId="0" applyNumberFormat="1" applyBorder="1" applyAlignment="1" applyProtection="1">
      <alignment horizontal="center"/>
    </xf>
    <xf numFmtId="0" fontId="1" fillId="9" borderId="4" xfId="0" applyFont="1" applyFill="1" applyBorder="1"/>
    <xf numFmtId="0" fontId="1" fillId="4" borderId="0" xfId="0" applyFont="1" applyFill="1" applyBorder="1" applyProtection="1"/>
    <xf numFmtId="0" fontId="1" fillId="9" borderId="8" xfId="0" applyFont="1" applyFill="1" applyBorder="1"/>
    <xf numFmtId="0" fontId="1" fillId="14" borderId="8" xfId="0" applyFont="1" applyFill="1" applyBorder="1" applyProtection="1"/>
    <xf numFmtId="0" fontId="0" fillId="2" borderId="8" xfId="0" applyFill="1" applyBorder="1"/>
    <xf numFmtId="0" fontId="1" fillId="4" borderId="8" xfId="0" applyFont="1" applyFill="1" applyBorder="1" applyAlignment="1">
      <alignment horizontal="center"/>
    </xf>
    <xf numFmtId="0" fontId="1" fillId="4" borderId="8" xfId="0" applyFont="1" applyFill="1" applyBorder="1" applyProtection="1"/>
    <xf numFmtId="0" fontId="0" fillId="0" borderId="12" xfId="0" applyFill="1" applyBorder="1"/>
    <xf numFmtId="188" fontId="0" fillId="0" borderId="2" xfId="0" applyNumberFormat="1" applyBorder="1"/>
    <xf numFmtId="188" fontId="0" fillId="0" borderId="8" xfId="0" applyNumberFormat="1" applyBorder="1"/>
    <xf numFmtId="4" fontId="13" fillId="3" borderId="9" xfId="0" applyNumberFormat="1" applyFont="1" applyFill="1" applyBorder="1" applyAlignment="1" applyProtection="1">
      <alignment horizontal="center"/>
    </xf>
    <xf numFmtId="4" fontId="15" fillId="3" borderId="2" xfId="0" applyNumberFormat="1" applyFont="1" applyFill="1" applyBorder="1" applyAlignment="1" applyProtection="1">
      <alignment horizontal="center" vertical="center"/>
    </xf>
    <xf numFmtId="43" fontId="14" fillId="15" borderId="8" xfId="0" applyNumberFormat="1" applyFont="1" applyFill="1" applyBorder="1" applyAlignment="1" applyProtection="1">
      <alignment horizontal="center" vertical="center"/>
    </xf>
    <xf numFmtId="4" fontId="15" fillId="2" borderId="2" xfId="0" applyNumberFormat="1" applyFont="1" applyFill="1" applyBorder="1" applyAlignment="1" applyProtection="1">
      <alignment horizontal="center" vertical="center"/>
    </xf>
    <xf numFmtId="43" fontId="14" fillId="2" borderId="8" xfId="0" applyNumberFormat="1" applyFont="1" applyFill="1" applyBorder="1" applyAlignment="1" applyProtection="1">
      <alignment horizontal="center" vertical="center"/>
    </xf>
    <xf numFmtId="4" fontId="12" fillId="2" borderId="9" xfId="0" applyNumberFormat="1" applyFont="1" applyFill="1" applyBorder="1" applyAlignment="1" applyProtection="1">
      <alignment horizontal="center"/>
    </xf>
    <xf numFmtId="0" fontId="14" fillId="15" borderId="8" xfId="0" applyNumberFormat="1" applyFont="1" applyFill="1" applyBorder="1" applyAlignment="1" applyProtection="1">
      <alignment horizontal="center" vertical="center"/>
    </xf>
    <xf numFmtId="0" fontId="0" fillId="3" borderId="8" xfId="0" applyFill="1" applyBorder="1"/>
    <xf numFmtId="0" fontId="18" fillId="2" borderId="8" xfId="0" applyFont="1" applyFill="1" applyBorder="1" applyAlignment="1" applyProtection="1">
      <alignment horizontal="right"/>
    </xf>
    <xf numFmtId="0" fontId="17" fillId="2" borderId="8" xfId="0" applyFont="1" applyFill="1" applyBorder="1" applyAlignment="1" applyProtection="1">
      <alignment horizontal="center"/>
    </xf>
    <xf numFmtId="187" fontId="18" fillId="2" borderId="8" xfId="0" applyNumberFormat="1" applyFont="1" applyFill="1" applyBorder="1" applyAlignment="1" applyProtection="1">
      <alignment horizontal="center"/>
      <protection locked="0"/>
    </xf>
    <xf numFmtId="187" fontId="17" fillId="2" borderId="8" xfId="0" applyNumberFormat="1" applyFont="1" applyFill="1" applyBorder="1" applyAlignment="1" applyProtection="1">
      <alignment horizontal="center"/>
    </xf>
    <xf numFmtId="0" fontId="12" fillId="0" borderId="5" xfId="0" applyFont="1" applyBorder="1" applyProtection="1"/>
    <xf numFmtId="0" fontId="2" fillId="2" borderId="6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0" fillId="3" borderId="9" xfId="0" applyFill="1" applyBorder="1" applyProtection="1"/>
    <xf numFmtId="0" fontId="2" fillId="6" borderId="13" xfId="0" applyFont="1" applyFill="1" applyBorder="1" applyAlignment="1" applyProtection="1">
      <alignment horizontal="center"/>
    </xf>
    <xf numFmtId="0" fontId="2" fillId="6" borderId="10" xfId="0" applyFont="1" applyFill="1" applyBorder="1" applyAlignment="1" applyProtection="1">
      <alignment horizontal="center"/>
    </xf>
    <xf numFmtId="0" fontId="5" fillId="2" borderId="13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FFF00"/>
      <color rgb="FFFFFF66"/>
      <color rgb="FF00CC00"/>
      <color rgb="FF00FF00"/>
      <color rgb="FFA6EC34"/>
      <color rgb="FF66FF33"/>
      <color rgb="FF0000FF"/>
      <color rgb="FF99CC00"/>
      <color rgb="FF04AC8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3731"/>
  <ax:ocxPr ax:name="_ExtentY" ax:value="4180"/>
  <ax:ocxPr ax:name="_StockProps" ax:value="1"/>
  <ax:ocxPr ax:name="BackColor" ax:value="-2147483633"/>
  <ax:ocxPr ax:name="Year" ax:value="2016"/>
  <ax:ocxPr ax:name="Month" ax:value="5"/>
  <ax:ocxPr ax:name="Day" ax:value="20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AD108"/>
  <sheetViews>
    <sheetView workbookViewId="0">
      <pane xSplit="5" ySplit="1" topLeftCell="I2" activePane="bottomRight" state="frozen"/>
      <selection activeCell="F3" sqref="F3"/>
      <selection pane="topRight" activeCell="F3" sqref="F3"/>
      <selection pane="bottomLeft" activeCell="F3" sqref="F3"/>
      <selection pane="bottomRight" activeCell="U1" sqref="U1"/>
    </sheetView>
  </sheetViews>
  <sheetFormatPr defaultRowHeight="14.25"/>
  <cols>
    <col min="1" max="1" width="1.375" customWidth="1"/>
    <col min="2" max="2" width="12.625" customWidth="1"/>
    <col min="3" max="3" width="8.375" bestFit="1" customWidth="1"/>
    <col min="4" max="4" width="17.375" bestFit="1" customWidth="1"/>
    <col min="5" max="5" width="7.375" bestFit="1" customWidth="1"/>
    <col min="6" max="6" width="3.625" bestFit="1" customWidth="1"/>
    <col min="7" max="7" width="3.875" bestFit="1" customWidth="1"/>
    <col min="8" max="8" width="4.375" bestFit="1" customWidth="1"/>
    <col min="9" max="9" width="2.875" bestFit="1" customWidth="1"/>
    <col min="10" max="10" width="3.625" bestFit="1" customWidth="1"/>
    <col min="11" max="11" width="2.75" bestFit="1" customWidth="1"/>
    <col min="12" max="13" width="3.875" bestFit="1" customWidth="1"/>
    <col min="14" max="14" width="3" bestFit="1" customWidth="1"/>
    <col min="15" max="15" width="2.375" bestFit="1" customWidth="1"/>
    <col min="16" max="16" width="3.875" bestFit="1" customWidth="1"/>
    <col min="17" max="17" width="3.375" bestFit="1" customWidth="1"/>
    <col min="18" max="18" width="2.875" bestFit="1" customWidth="1"/>
    <col min="19" max="19" width="2.75" bestFit="1" customWidth="1"/>
    <col min="20" max="20" width="3.875" bestFit="1" customWidth="1"/>
    <col min="21" max="21" width="5" bestFit="1" customWidth="1"/>
    <col min="22" max="22" width="6.625" customWidth="1"/>
    <col min="23" max="24" width="3.875" customWidth="1"/>
    <col min="25" max="25" width="7.375" customWidth="1"/>
    <col min="26" max="27" width="3.875" customWidth="1"/>
    <col min="28" max="28" width="7.875" bestFit="1" customWidth="1"/>
    <col min="29" max="29" width="9" style="42"/>
  </cols>
  <sheetData>
    <row r="1" spans="2:30" ht="30" customHeight="1" thickBot="1">
      <c r="B1" s="12" t="s">
        <v>0</v>
      </c>
      <c r="C1" s="15" t="s">
        <v>1</v>
      </c>
      <c r="D1" s="15" t="s">
        <v>2</v>
      </c>
      <c r="E1" s="16" t="s">
        <v>6</v>
      </c>
      <c r="F1" s="10" t="s">
        <v>26</v>
      </c>
      <c r="G1" s="9" t="s">
        <v>97</v>
      </c>
      <c r="H1" s="9" t="s">
        <v>14</v>
      </c>
      <c r="I1" s="9" t="s">
        <v>15</v>
      </c>
      <c r="J1" s="9" t="s">
        <v>16</v>
      </c>
      <c r="K1" s="9" t="s">
        <v>17</v>
      </c>
      <c r="L1" s="9" t="s">
        <v>5</v>
      </c>
      <c r="M1" s="9" t="s">
        <v>18</v>
      </c>
      <c r="N1" s="9" t="s">
        <v>19</v>
      </c>
      <c r="O1" s="9" t="s">
        <v>9</v>
      </c>
      <c r="P1" s="9" t="s">
        <v>20</v>
      </c>
      <c r="Q1" s="9" t="s">
        <v>21</v>
      </c>
      <c r="R1" s="9" t="s">
        <v>22</v>
      </c>
      <c r="S1" s="9" t="s">
        <v>23</v>
      </c>
      <c r="T1" s="9" t="s">
        <v>8</v>
      </c>
      <c r="U1" s="9" t="s">
        <v>24</v>
      </c>
      <c r="V1" s="9" t="s">
        <v>84</v>
      </c>
      <c r="W1" s="9" t="s">
        <v>10</v>
      </c>
      <c r="X1" s="9" t="s">
        <v>25</v>
      </c>
      <c r="Y1" s="25" t="s">
        <v>85</v>
      </c>
      <c r="Z1" s="25" t="s">
        <v>86</v>
      </c>
      <c r="AA1" s="25" t="s">
        <v>122</v>
      </c>
      <c r="AB1" s="69" t="s">
        <v>101</v>
      </c>
      <c r="AC1" s="40" t="s">
        <v>100</v>
      </c>
    </row>
    <row r="2" spans="2:30" ht="15" thickTop="1">
      <c r="B2" s="13" t="s">
        <v>106</v>
      </c>
      <c r="C2" s="7" t="s">
        <v>37</v>
      </c>
      <c r="D2" s="7" t="s">
        <v>29</v>
      </c>
      <c r="E2" s="8">
        <v>2</v>
      </c>
      <c r="F2" s="17" t="s">
        <v>18</v>
      </c>
      <c r="G2" s="23">
        <v>7</v>
      </c>
      <c r="H2" s="23"/>
      <c r="I2" s="23"/>
      <c r="J2" s="23"/>
      <c r="K2" s="23"/>
      <c r="L2" s="11">
        <v>2</v>
      </c>
      <c r="M2" s="26">
        <v>1</v>
      </c>
      <c r="N2" s="23"/>
      <c r="O2" s="23"/>
      <c r="P2" s="23"/>
      <c r="Q2" s="23"/>
      <c r="R2" s="23"/>
      <c r="S2" s="23"/>
      <c r="T2" s="23"/>
      <c r="U2" s="81">
        <v>128</v>
      </c>
      <c r="V2" s="99">
        <v>7.8129999999999997</v>
      </c>
      <c r="W2" s="23"/>
      <c r="X2" s="23"/>
      <c r="Y2" s="11" t="s">
        <v>84</v>
      </c>
      <c r="Z2" s="11" t="s">
        <v>24</v>
      </c>
      <c r="AA2" s="11" t="s">
        <v>5</v>
      </c>
      <c r="AB2" s="11"/>
      <c r="AC2" s="41">
        <f>LOOKUP(9.99999999999999E+307,CHOOSE({1,2},0,LOOKUP(2,1/(#REF!=$C2),#REF!)))</f>
        <v>0</v>
      </c>
      <c r="AD2" s="81">
        <v>154</v>
      </c>
    </row>
    <row r="3" spans="2:30">
      <c r="B3" s="12" t="s">
        <v>107</v>
      </c>
      <c r="C3" s="1" t="s">
        <v>38</v>
      </c>
      <c r="D3" s="1" t="s">
        <v>30</v>
      </c>
      <c r="E3" s="6">
        <v>2</v>
      </c>
      <c r="F3" s="17" t="s">
        <v>18</v>
      </c>
      <c r="G3" s="11">
        <v>6</v>
      </c>
      <c r="H3" s="11"/>
      <c r="I3" s="11"/>
      <c r="J3" s="11"/>
      <c r="K3" s="11"/>
      <c r="L3" s="11">
        <v>2</v>
      </c>
      <c r="M3" s="11">
        <v>1</v>
      </c>
      <c r="N3" s="11"/>
      <c r="O3" s="11"/>
      <c r="P3" s="11"/>
      <c r="Q3" s="11"/>
      <c r="R3" s="11"/>
      <c r="S3" s="11"/>
      <c r="T3" s="11"/>
      <c r="U3" s="11">
        <v>70</v>
      </c>
      <c r="V3" s="28">
        <v>7.1429999999999998</v>
      </c>
      <c r="W3" s="11"/>
      <c r="X3" s="11"/>
      <c r="Y3" s="11" t="s">
        <v>84</v>
      </c>
      <c r="Z3" s="11" t="s">
        <v>24</v>
      </c>
      <c r="AA3" s="11" t="s">
        <v>5</v>
      </c>
      <c r="AB3" s="11"/>
      <c r="AC3" s="41">
        <f>LOOKUP(9.99999999999999E+307,CHOOSE({1,2},0,LOOKUP(2,1/(#REF!=$C3),#REF!)))</f>
        <v>0</v>
      </c>
      <c r="AD3" s="82">
        <v>280</v>
      </c>
    </row>
    <row r="4" spans="2:30">
      <c r="B4" s="12" t="s">
        <v>108</v>
      </c>
      <c r="C4" s="1" t="s">
        <v>36</v>
      </c>
      <c r="D4" s="1" t="s">
        <v>28</v>
      </c>
      <c r="E4" s="6">
        <v>2</v>
      </c>
      <c r="F4" s="17" t="s">
        <v>18</v>
      </c>
      <c r="G4" s="11">
        <v>5</v>
      </c>
      <c r="H4" s="11"/>
      <c r="I4" s="11"/>
      <c r="J4" s="11"/>
      <c r="K4" s="11"/>
      <c r="L4" s="11">
        <v>1</v>
      </c>
      <c r="M4" s="11">
        <v>1</v>
      </c>
      <c r="N4" s="11"/>
      <c r="O4" s="11"/>
      <c r="P4" s="11"/>
      <c r="Q4" s="11"/>
      <c r="R4" s="11"/>
      <c r="S4" s="11"/>
      <c r="T4" s="11"/>
      <c r="U4" s="11">
        <v>37.037999999999997</v>
      </c>
      <c r="V4" s="28">
        <v>27</v>
      </c>
      <c r="W4" s="11"/>
      <c r="X4" s="11"/>
      <c r="Y4" s="11" t="s">
        <v>84</v>
      </c>
      <c r="Z4" s="11" t="s">
        <v>24</v>
      </c>
      <c r="AA4" s="11" t="s">
        <v>5</v>
      </c>
      <c r="AB4" s="11"/>
      <c r="AC4" s="41">
        <f>LOOKUP(9.99999999999999E+307,CHOOSE({1,2},0,LOOKUP(2,1/(#REF!=$C4),#REF!)))</f>
        <v>0</v>
      </c>
      <c r="AD4" s="82">
        <v>250</v>
      </c>
    </row>
    <row r="5" spans="2:30">
      <c r="B5" s="12" t="s">
        <v>109</v>
      </c>
      <c r="C5" s="1" t="s">
        <v>39</v>
      </c>
      <c r="D5" s="1" t="s">
        <v>31</v>
      </c>
      <c r="E5" s="6">
        <v>2</v>
      </c>
      <c r="F5" s="17" t="s">
        <v>18</v>
      </c>
      <c r="G5" s="11"/>
      <c r="H5" s="11"/>
      <c r="I5" s="11"/>
      <c r="J5" s="11"/>
      <c r="K5" s="11"/>
      <c r="L5" s="11">
        <v>2</v>
      </c>
      <c r="M5" s="11">
        <v>1</v>
      </c>
      <c r="N5" s="11"/>
      <c r="O5" s="11"/>
      <c r="P5" s="11"/>
      <c r="Q5" s="11"/>
      <c r="R5" s="11"/>
      <c r="S5" s="11"/>
      <c r="T5" s="11"/>
      <c r="U5" s="11">
        <v>27.027000000000001</v>
      </c>
      <c r="V5" s="28">
        <v>36.5</v>
      </c>
      <c r="W5" s="11"/>
      <c r="X5" s="11"/>
      <c r="Y5" s="11" t="s">
        <v>84</v>
      </c>
      <c r="Z5" s="11" t="s">
        <v>24</v>
      </c>
      <c r="AA5" s="11" t="s">
        <v>5</v>
      </c>
      <c r="AB5" s="11"/>
      <c r="AC5" s="41">
        <f>LOOKUP(9.99999999999999E+307,CHOOSE({1,2},0,LOOKUP(2,1/(#REF!=$C5),#REF!)))</f>
        <v>0</v>
      </c>
    </row>
    <row r="6" spans="2:30">
      <c r="B6" s="12" t="s">
        <v>110</v>
      </c>
      <c r="C6" s="21" t="s">
        <v>40</v>
      </c>
      <c r="D6" s="19" t="s">
        <v>32</v>
      </c>
      <c r="E6" s="20">
        <v>2</v>
      </c>
      <c r="F6" s="17" t="s">
        <v>18</v>
      </c>
      <c r="G6" s="11"/>
      <c r="H6" s="11"/>
      <c r="I6" s="11"/>
      <c r="J6" s="11"/>
      <c r="K6" s="11"/>
      <c r="L6" s="11">
        <v>2</v>
      </c>
      <c r="M6" s="11"/>
      <c r="N6" s="11"/>
      <c r="O6" s="11"/>
      <c r="P6" s="11"/>
      <c r="Q6" s="11"/>
      <c r="R6" s="11"/>
      <c r="S6" s="11"/>
      <c r="T6" s="11"/>
      <c r="U6" s="81">
        <v>128</v>
      </c>
      <c r="V6" s="99">
        <v>7.8129999999999997</v>
      </c>
      <c r="W6" s="11"/>
      <c r="X6" s="11"/>
      <c r="Y6" s="11" t="s">
        <v>84</v>
      </c>
      <c r="Z6" s="11" t="s">
        <v>24</v>
      </c>
      <c r="AA6" s="11" t="s">
        <v>5</v>
      </c>
      <c r="AB6" s="11"/>
      <c r="AC6" s="41">
        <f>LOOKUP(9.99999999999999E+307,CHOOSE({1,2},0,LOOKUP(2,1/(#REF!=$C6),#REF!)))</f>
        <v>0</v>
      </c>
    </row>
    <row r="7" spans="2:30">
      <c r="B7" s="12" t="s">
        <v>111</v>
      </c>
      <c r="C7" s="19" t="s">
        <v>41</v>
      </c>
      <c r="D7" s="19" t="s">
        <v>33</v>
      </c>
      <c r="E7" s="20">
        <v>2</v>
      </c>
      <c r="F7" s="17" t="s">
        <v>18</v>
      </c>
      <c r="G7" s="11"/>
      <c r="H7" s="11"/>
      <c r="I7" s="11"/>
      <c r="J7" s="11"/>
      <c r="K7" s="11"/>
      <c r="L7" s="11">
        <v>2</v>
      </c>
      <c r="M7" s="11"/>
      <c r="N7" s="11"/>
      <c r="O7" s="11"/>
      <c r="P7" s="11"/>
      <c r="Q7" s="11"/>
      <c r="R7" s="11"/>
      <c r="S7" s="11"/>
      <c r="T7" s="11"/>
      <c r="U7" s="11">
        <v>70</v>
      </c>
      <c r="V7" s="28">
        <v>7.1429999999999998</v>
      </c>
      <c r="W7" s="11"/>
      <c r="X7" s="11"/>
      <c r="Y7" s="11" t="s">
        <v>84</v>
      </c>
      <c r="Z7" s="11" t="s">
        <v>24</v>
      </c>
      <c r="AA7" s="11" t="s">
        <v>5</v>
      </c>
      <c r="AB7" s="11"/>
      <c r="AC7" s="41">
        <f>LOOKUP(9.99999999999999E+307,CHOOSE({1,2},0,LOOKUP(2,1/(#REF!=$C7),#REF!)))</f>
        <v>0</v>
      </c>
    </row>
    <row r="8" spans="2:30">
      <c r="B8" s="12" t="s">
        <v>112</v>
      </c>
      <c r="C8" s="19" t="s">
        <v>42</v>
      </c>
      <c r="D8" s="19" t="s">
        <v>34</v>
      </c>
      <c r="E8" s="20">
        <v>2</v>
      </c>
      <c r="F8" s="17" t="s">
        <v>18</v>
      </c>
      <c r="G8" s="11"/>
      <c r="H8" s="11"/>
      <c r="I8" s="11"/>
      <c r="J8" s="11"/>
      <c r="K8" s="11"/>
      <c r="L8" s="11">
        <v>2</v>
      </c>
      <c r="M8" s="11"/>
      <c r="N8" s="11"/>
      <c r="O8" s="11"/>
      <c r="P8" s="11"/>
      <c r="Q8" s="11"/>
      <c r="R8" s="11"/>
      <c r="S8" s="11"/>
      <c r="T8" s="11"/>
      <c r="U8" s="11">
        <v>37.037999999999997</v>
      </c>
      <c r="V8" s="28">
        <v>27</v>
      </c>
      <c r="W8" s="11"/>
      <c r="X8" s="11"/>
      <c r="Y8" s="11" t="s">
        <v>84</v>
      </c>
      <c r="Z8" s="11" t="s">
        <v>24</v>
      </c>
      <c r="AA8" s="11" t="s">
        <v>5</v>
      </c>
      <c r="AB8" s="11"/>
      <c r="AC8" s="41">
        <f>LOOKUP(9.99999999999999E+307,CHOOSE({1,2},0,LOOKUP(2,1/(#REF!=$C8),#REF!)))</f>
        <v>0</v>
      </c>
    </row>
    <row r="9" spans="2:30" ht="15" thickBot="1">
      <c r="B9" s="93" t="s">
        <v>113</v>
      </c>
      <c r="C9" s="83" t="s">
        <v>43</v>
      </c>
      <c r="D9" s="83" t="s">
        <v>35</v>
      </c>
      <c r="E9" s="84">
        <v>2</v>
      </c>
      <c r="F9" s="17" t="s">
        <v>18</v>
      </c>
      <c r="G9" s="11"/>
      <c r="H9" s="11"/>
      <c r="I9" s="11"/>
      <c r="J9" s="11"/>
      <c r="K9" s="11"/>
      <c r="L9" s="11">
        <v>2</v>
      </c>
      <c r="M9" s="11"/>
      <c r="N9" s="11"/>
      <c r="O9" s="11"/>
      <c r="P9" s="11"/>
      <c r="Q9" s="11"/>
      <c r="R9" s="11"/>
      <c r="S9" s="11"/>
      <c r="T9" s="11"/>
      <c r="U9" s="11">
        <v>27.027000000000001</v>
      </c>
      <c r="V9" s="28">
        <v>36.5</v>
      </c>
      <c r="W9" s="11"/>
      <c r="X9" s="11"/>
      <c r="Y9" s="11" t="s">
        <v>84</v>
      </c>
      <c r="Z9" s="11" t="s">
        <v>24</v>
      </c>
      <c r="AA9" s="11" t="s">
        <v>5</v>
      </c>
      <c r="AB9" s="11"/>
      <c r="AC9" s="41">
        <f>LOOKUP(9.99999999999999E+307,CHOOSE({1,2},0,LOOKUP(2,1/(#REF!=$C9),#REF!)))</f>
        <v>0</v>
      </c>
    </row>
    <row r="10" spans="2:30" ht="15" thickTop="1">
      <c r="B10" s="13" t="s">
        <v>106</v>
      </c>
      <c r="C10" s="85" t="s">
        <v>44</v>
      </c>
      <c r="D10" s="85" t="s">
        <v>48</v>
      </c>
      <c r="E10" s="86">
        <v>1</v>
      </c>
      <c r="F10" s="17" t="s">
        <v>18</v>
      </c>
      <c r="G10" s="23">
        <v>7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82">
        <v>320</v>
      </c>
      <c r="V10" s="100">
        <v>3.125</v>
      </c>
      <c r="W10" s="11"/>
      <c r="X10" s="11"/>
      <c r="Y10" s="11" t="s">
        <v>84</v>
      </c>
      <c r="Z10" s="11" t="s">
        <v>24</v>
      </c>
      <c r="AA10" s="11" t="s">
        <v>5</v>
      </c>
      <c r="AB10" s="11"/>
      <c r="AC10" s="41">
        <f>LOOKUP(9.99999999999999E+307,CHOOSE({1,2},0,LOOKUP(2,1/(#REF!=$C10),#REF!)))</f>
        <v>0</v>
      </c>
      <c r="AD10" s="82">
        <v>280</v>
      </c>
    </row>
    <row r="11" spans="2:30">
      <c r="B11" s="12" t="s">
        <v>107</v>
      </c>
      <c r="C11" s="1" t="s">
        <v>45</v>
      </c>
      <c r="D11" s="1" t="s">
        <v>49</v>
      </c>
      <c r="E11" s="6">
        <v>1</v>
      </c>
      <c r="F11" s="17" t="s">
        <v>18</v>
      </c>
      <c r="G11" s="11">
        <v>6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>
        <v>144</v>
      </c>
      <c r="V11" s="28">
        <v>6.95</v>
      </c>
      <c r="W11" s="11"/>
      <c r="X11" s="11"/>
      <c r="Y11" s="11" t="s">
        <v>84</v>
      </c>
      <c r="Z11" s="11" t="s">
        <v>24</v>
      </c>
      <c r="AA11" s="11" t="s">
        <v>5</v>
      </c>
      <c r="AB11" s="11"/>
      <c r="AC11" s="41">
        <f>LOOKUP(9.99999999999999E+307,CHOOSE({1,2},0,LOOKUP(2,1/(#REF!=$C11),#REF!)))</f>
        <v>0</v>
      </c>
    </row>
    <row r="12" spans="2:30">
      <c r="B12" s="12" t="s">
        <v>108</v>
      </c>
      <c r="C12" s="1" t="s">
        <v>46</v>
      </c>
      <c r="D12" s="1" t="s">
        <v>53</v>
      </c>
      <c r="E12" s="6">
        <v>1</v>
      </c>
      <c r="F12" s="17" t="s">
        <v>18</v>
      </c>
      <c r="G12" s="11">
        <v>5</v>
      </c>
      <c r="H12" s="11"/>
      <c r="I12" s="11"/>
      <c r="J12" s="11"/>
      <c r="K12" s="11"/>
      <c r="L12" s="11">
        <v>1</v>
      </c>
      <c r="M12" s="11">
        <v>1</v>
      </c>
      <c r="N12" s="11"/>
      <c r="O12" s="11"/>
      <c r="P12" s="11"/>
      <c r="Q12" s="11"/>
      <c r="R12" s="11"/>
      <c r="S12" s="11"/>
      <c r="T12" s="11"/>
      <c r="U12" s="11">
        <v>90.91</v>
      </c>
      <c r="V12" s="28">
        <v>11</v>
      </c>
      <c r="W12" s="11"/>
      <c r="X12" s="11"/>
      <c r="Y12" s="11" t="s">
        <v>84</v>
      </c>
      <c r="Z12" s="11" t="s">
        <v>24</v>
      </c>
      <c r="AA12" s="11" t="s">
        <v>5</v>
      </c>
      <c r="AB12" s="11"/>
      <c r="AC12" s="41">
        <f>LOOKUP(9.99999999999999E+307,CHOOSE({1,2},0,LOOKUP(2,1/(#REF!=$C12),#REF!)))</f>
        <v>0</v>
      </c>
    </row>
    <row r="13" spans="2:30">
      <c r="B13" s="12" t="s">
        <v>109</v>
      </c>
      <c r="C13" s="1" t="s">
        <v>47</v>
      </c>
      <c r="D13" s="1" t="s">
        <v>54</v>
      </c>
      <c r="E13" s="6">
        <v>1</v>
      </c>
      <c r="F13" s="17" t="s">
        <v>18</v>
      </c>
      <c r="G13" s="11"/>
      <c r="H13" s="11"/>
      <c r="I13" s="11"/>
      <c r="J13" s="11"/>
      <c r="K13" s="11"/>
      <c r="L13" s="11">
        <v>14</v>
      </c>
      <c r="M13" s="11">
        <v>14</v>
      </c>
      <c r="N13" s="11"/>
      <c r="O13" s="11"/>
      <c r="P13" s="11"/>
      <c r="Q13" s="11"/>
      <c r="R13" s="11"/>
      <c r="S13" s="11"/>
      <c r="T13" s="11"/>
      <c r="U13" s="11">
        <v>71.430000000000007</v>
      </c>
      <c r="V13" s="28">
        <v>14</v>
      </c>
      <c r="W13" s="11"/>
      <c r="X13" s="11"/>
      <c r="Y13" s="11" t="s">
        <v>84</v>
      </c>
      <c r="Z13" s="11" t="s">
        <v>24</v>
      </c>
      <c r="AA13" s="11" t="s">
        <v>5</v>
      </c>
      <c r="AB13" s="11"/>
      <c r="AC13" s="41">
        <f>LOOKUP(9.99999999999999E+307,CHOOSE({1,2},0,LOOKUP(2,1/(#REF!=$C13),#REF!)))</f>
        <v>0</v>
      </c>
    </row>
    <row r="14" spans="2:30">
      <c r="B14" s="12" t="s">
        <v>110</v>
      </c>
      <c r="C14" s="21" t="s">
        <v>135</v>
      </c>
      <c r="D14" s="19" t="s">
        <v>55</v>
      </c>
      <c r="E14" s="20">
        <v>1</v>
      </c>
      <c r="F14" s="17" t="s">
        <v>18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82">
        <v>320</v>
      </c>
      <c r="V14" s="100">
        <v>3.125</v>
      </c>
      <c r="W14" s="11"/>
      <c r="X14" s="11"/>
      <c r="Y14" s="11" t="s">
        <v>84</v>
      </c>
      <c r="Z14" s="11" t="s">
        <v>24</v>
      </c>
      <c r="AA14" s="11" t="s">
        <v>5</v>
      </c>
      <c r="AB14" s="11"/>
      <c r="AC14" s="41">
        <f>LOOKUP(9.99999999999999E+307,CHOOSE({1,2},0,LOOKUP(2,1/(#REF!=$C14),#REF!)))</f>
        <v>0</v>
      </c>
    </row>
    <row r="15" spans="2:30">
      <c r="B15" s="12" t="s">
        <v>111</v>
      </c>
      <c r="C15" s="19" t="s">
        <v>50</v>
      </c>
      <c r="D15" s="19" t="s">
        <v>56</v>
      </c>
      <c r="E15" s="20">
        <v>1</v>
      </c>
      <c r="F15" s="17" t="s">
        <v>18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>
        <v>144</v>
      </c>
      <c r="V15" s="28">
        <v>6.95</v>
      </c>
      <c r="W15" s="11"/>
      <c r="X15" s="11"/>
      <c r="Y15" s="11" t="s">
        <v>84</v>
      </c>
      <c r="Z15" s="11" t="s">
        <v>24</v>
      </c>
      <c r="AA15" s="11" t="s">
        <v>5</v>
      </c>
      <c r="AB15" s="11"/>
      <c r="AC15" s="41">
        <f>LOOKUP(9.99999999999999E+307,CHOOSE({1,2},0,LOOKUP(2,1/(#REF!=$C15),#REF!)))</f>
        <v>0</v>
      </c>
    </row>
    <row r="16" spans="2:30">
      <c r="B16" s="12" t="s">
        <v>112</v>
      </c>
      <c r="C16" s="19" t="s">
        <v>51</v>
      </c>
      <c r="D16" s="19" t="s">
        <v>57</v>
      </c>
      <c r="E16" s="20">
        <v>1</v>
      </c>
      <c r="F16" s="17" t="s">
        <v>18</v>
      </c>
      <c r="G16" s="11"/>
      <c r="H16" s="11"/>
      <c r="I16" s="11"/>
      <c r="J16" s="11"/>
      <c r="K16" s="11"/>
      <c r="L16" s="11"/>
      <c r="M16" s="11"/>
      <c r="N16" s="11"/>
      <c r="O16" s="11">
        <v>4</v>
      </c>
      <c r="P16" s="11"/>
      <c r="Q16" s="11"/>
      <c r="R16" s="11"/>
      <c r="S16" s="11"/>
      <c r="T16" s="11"/>
      <c r="U16" s="11">
        <v>90.91</v>
      </c>
      <c r="V16" s="28">
        <v>11</v>
      </c>
      <c r="W16" s="11"/>
      <c r="X16" s="11"/>
      <c r="Y16" s="11" t="s">
        <v>84</v>
      </c>
      <c r="Z16" s="11" t="s">
        <v>24</v>
      </c>
      <c r="AA16" s="11" t="s">
        <v>5</v>
      </c>
      <c r="AB16" s="11"/>
      <c r="AC16" s="41">
        <f>LOOKUP(9.99999999999999E+307,CHOOSE({1,2},0,LOOKUP(2,1/(#REF!=$C16),#REF!)))</f>
        <v>0</v>
      </c>
    </row>
    <row r="17" spans="2:30" ht="15" thickBot="1">
      <c r="B17" s="93" t="s">
        <v>113</v>
      </c>
      <c r="C17" s="83" t="s">
        <v>52</v>
      </c>
      <c r="D17" s="83" t="s">
        <v>58</v>
      </c>
      <c r="E17" s="84">
        <v>1</v>
      </c>
      <c r="F17" s="17" t="s">
        <v>18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>
        <v>71.430000000000007</v>
      </c>
      <c r="V17" s="28">
        <v>14</v>
      </c>
      <c r="W17" s="11"/>
      <c r="X17" s="11"/>
      <c r="Y17" s="11" t="s">
        <v>84</v>
      </c>
      <c r="Z17" s="11" t="s">
        <v>24</v>
      </c>
      <c r="AA17" s="11" t="s">
        <v>5</v>
      </c>
      <c r="AB17" s="11"/>
      <c r="AC17" s="41">
        <f>LOOKUP(9.99999999999999E+307,CHOOSE({1,2},0,LOOKUP(2,1/(#REF!=$C17),#REF!)))</f>
        <v>0</v>
      </c>
    </row>
    <row r="18" spans="2:30" ht="15" thickTop="1">
      <c r="B18" s="13" t="s">
        <v>106</v>
      </c>
      <c r="C18" s="85" t="s">
        <v>59</v>
      </c>
      <c r="D18" s="85" t="s">
        <v>66</v>
      </c>
      <c r="E18" s="86">
        <v>1</v>
      </c>
      <c r="F18" s="17" t="s">
        <v>18</v>
      </c>
      <c r="G18" s="23">
        <v>7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82">
        <v>213</v>
      </c>
      <c r="V18" s="100">
        <v>4.6870000000000003</v>
      </c>
      <c r="W18" s="11"/>
      <c r="X18" s="11"/>
      <c r="Y18" s="11" t="s">
        <v>84</v>
      </c>
      <c r="Z18" s="11" t="s">
        <v>24</v>
      </c>
      <c r="AA18" s="11" t="s">
        <v>5</v>
      </c>
      <c r="AB18" s="11"/>
      <c r="AC18" s="41">
        <f>LOOKUP(9.99999999999999E+307,CHOOSE({1,2},0,LOOKUP(2,1/(#REF!=$C18),#REF!)))</f>
        <v>0</v>
      </c>
      <c r="AD18" s="82">
        <v>250</v>
      </c>
    </row>
    <row r="19" spans="2:30">
      <c r="B19" s="12" t="s">
        <v>107</v>
      </c>
      <c r="C19" s="1" t="s">
        <v>60</v>
      </c>
      <c r="D19" s="1" t="s">
        <v>67</v>
      </c>
      <c r="E19" s="6">
        <v>1</v>
      </c>
      <c r="F19" s="17" t="s">
        <v>18</v>
      </c>
      <c r="G19" s="11">
        <v>6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>
        <v>122</v>
      </c>
      <c r="V19" s="28">
        <v>8.1999999999999993</v>
      </c>
      <c r="W19" s="11"/>
      <c r="X19" s="11"/>
      <c r="Y19" s="11" t="s">
        <v>84</v>
      </c>
      <c r="Z19" s="11" t="s">
        <v>24</v>
      </c>
      <c r="AA19" s="11" t="s">
        <v>5</v>
      </c>
      <c r="AB19" s="11"/>
      <c r="AC19" s="41">
        <f>LOOKUP(9.99999999999999E+307,CHOOSE({1,2},0,LOOKUP(2,1/(#REF!=$C19),#REF!)))</f>
        <v>0</v>
      </c>
    </row>
    <row r="20" spans="2:30">
      <c r="B20" s="12" t="s">
        <v>108</v>
      </c>
      <c r="C20" s="1" t="s">
        <v>61</v>
      </c>
      <c r="D20" s="1" t="s">
        <v>68</v>
      </c>
      <c r="E20" s="6">
        <v>1</v>
      </c>
      <c r="F20" s="17" t="s">
        <v>18</v>
      </c>
      <c r="G20" s="11">
        <v>5</v>
      </c>
      <c r="H20" s="11"/>
      <c r="I20" s="11"/>
      <c r="J20" s="11"/>
      <c r="K20" s="11"/>
      <c r="L20" s="11">
        <v>1</v>
      </c>
      <c r="M20" s="11">
        <v>1</v>
      </c>
      <c r="N20" s="11"/>
      <c r="O20" s="11"/>
      <c r="P20" s="11"/>
      <c r="Q20" s="11"/>
      <c r="R20" s="11"/>
      <c r="S20" s="11"/>
      <c r="T20" s="11"/>
      <c r="U20" s="11">
        <v>76.92</v>
      </c>
      <c r="V20" s="11">
        <v>13</v>
      </c>
      <c r="W20" s="11"/>
      <c r="X20" s="11"/>
      <c r="Y20" s="11" t="s">
        <v>84</v>
      </c>
      <c r="Z20" s="11" t="s">
        <v>24</v>
      </c>
      <c r="AA20" s="11" t="s">
        <v>5</v>
      </c>
      <c r="AB20" s="11"/>
      <c r="AC20" s="41">
        <f>LOOKUP(9.99999999999999E+307,CHOOSE({1,2},0,LOOKUP(2,1/(#REF!=$C20),#REF!)))</f>
        <v>0</v>
      </c>
    </row>
    <row r="21" spans="2:30">
      <c r="B21" s="12" t="s">
        <v>109</v>
      </c>
      <c r="C21" s="1" t="s">
        <v>62</v>
      </c>
      <c r="D21" s="1" t="s">
        <v>69</v>
      </c>
      <c r="E21" s="6">
        <v>1</v>
      </c>
      <c r="F21" s="17" t="s">
        <v>18</v>
      </c>
      <c r="G21" s="11"/>
      <c r="H21" s="11"/>
      <c r="I21" s="11"/>
      <c r="J21" s="11"/>
      <c r="K21" s="11"/>
      <c r="L21" s="11">
        <v>18</v>
      </c>
      <c r="M21" s="11">
        <v>18</v>
      </c>
      <c r="N21" s="11"/>
      <c r="O21" s="11"/>
      <c r="P21" s="11"/>
      <c r="Q21" s="11"/>
      <c r="R21" s="11"/>
      <c r="S21" s="11"/>
      <c r="T21" s="11"/>
      <c r="U21" s="11">
        <v>55.56</v>
      </c>
      <c r="V21" s="11">
        <v>18</v>
      </c>
      <c r="W21" s="11"/>
      <c r="X21" s="11"/>
      <c r="Y21" s="11" t="s">
        <v>84</v>
      </c>
      <c r="Z21" s="11" t="s">
        <v>24</v>
      </c>
      <c r="AA21" s="11" t="s">
        <v>5</v>
      </c>
      <c r="AB21" s="11"/>
      <c r="AC21" s="41">
        <f>LOOKUP(9.99999999999999E+307,CHOOSE({1,2},0,LOOKUP(2,1/(#REF!=$C21),#REF!)))</f>
        <v>0</v>
      </c>
    </row>
    <row r="22" spans="2:30">
      <c r="B22" s="12" t="s">
        <v>110</v>
      </c>
      <c r="C22" s="21" t="s">
        <v>134</v>
      </c>
      <c r="D22" s="19" t="s">
        <v>70</v>
      </c>
      <c r="E22" s="20">
        <v>1</v>
      </c>
      <c r="F22" s="17" t="s">
        <v>18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82">
        <v>213</v>
      </c>
      <c r="V22" s="100">
        <v>4.6870000000000003</v>
      </c>
      <c r="W22" s="11"/>
      <c r="X22" s="11"/>
      <c r="Y22" s="11" t="s">
        <v>84</v>
      </c>
      <c r="Z22" s="11" t="s">
        <v>24</v>
      </c>
      <c r="AA22" s="11" t="s">
        <v>5</v>
      </c>
      <c r="AB22" s="11"/>
      <c r="AC22" s="41">
        <f>LOOKUP(9.99999999999999E+307,CHOOSE({1,2},0,LOOKUP(2,1/(#REF!=$C22),#REF!)))</f>
        <v>0</v>
      </c>
    </row>
    <row r="23" spans="2:30">
      <c r="B23" s="12" t="s">
        <v>111</v>
      </c>
      <c r="C23" s="19" t="s">
        <v>63</v>
      </c>
      <c r="D23" s="19" t="s">
        <v>71</v>
      </c>
      <c r="E23" s="20">
        <v>1</v>
      </c>
      <c r="F23" s="17" t="s">
        <v>18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>
        <v>122</v>
      </c>
      <c r="V23" s="28">
        <v>8.1999999999999993</v>
      </c>
      <c r="W23" s="11"/>
      <c r="X23" s="11"/>
      <c r="Y23" s="11" t="s">
        <v>84</v>
      </c>
      <c r="Z23" s="11" t="s">
        <v>24</v>
      </c>
      <c r="AA23" s="11" t="s">
        <v>5</v>
      </c>
      <c r="AB23" s="11"/>
      <c r="AC23" s="41">
        <f>LOOKUP(9.99999999999999E+307,CHOOSE({1,2},0,LOOKUP(2,1/(#REF!=$C23),#REF!)))</f>
        <v>0</v>
      </c>
    </row>
    <row r="24" spans="2:30">
      <c r="B24" s="12" t="s">
        <v>112</v>
      </c>
      <c r="C24" s="19" t="s">
        <v>64</v>
      </c>
      <c r="D24" s="19" t="s">
        <v>72</v>
      </c>
      <c r="E24" s="20">
        <v>1</v>
      </c>
      <c r="F24" s="17" t="s">
        <v>18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>
        <v>76.92</v>
      </c>
      <c r="V24" s="11">
        <v>13</v>
      </c>
      <c r="W24" s="11"/>
      <c r="X24" s="11"/>
      <c r="Y24" s="11" t="s">
        <v>84</v>
      </c>
      <c r="Z24" s="11" t="s">
        <v>24</v>
      </c>
      <c r="AA24" s="11" t="s">
        <v>5</v>
      </c>
      <c r="AB24" s="11"/>
      <c r="AC24" s="41">
        <f>LOOKUP(9.99999999999999E+307,CHOOSE({1,2},0,LOOKUP(2,1/(#REF!=$C24),#REF!)))</f>
        <v>0</v>
      </c>
    </row>
    <row r="25" spans="2:30" ht="15" thickBot="1">
      <c r="B25" s="93" t="s">
        <v>113</v>
      </c>
      <c r="C25" s="97" t="s">
        <v>65</v>
      </c>
      <c r="D25" s="97" t="s">
        <v>73</v>
      </c>
      <c r="E25" s="96">
        <v>1</v>
      </c>
      <c r="F25" s="95" t="s">
        <v>18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>
        <v>55.56</v>
      </c>
      <c r="V25" s="11">
        <v>18</v>
      </c>
      <c r="W25" s="11"/>
      <c r="X25" s="11"/>
      <c r="Y25" s="11" t="s">
        <v>84</v>
      </c>
      <c r="Z25" s="11" t="s">
        <v>24</v>
      </c>
      <c r="AA25" s="11" t="s">
        <v>5</v>
      </c>
      <c r="AB25" s="11"/>
      <c r="AC25" s="41">
        <f>LOOKUP(9.99999999999999E+307,CHOOSE({1,2},0,LOOKUP(2,1/(#REF!=$C25),#REF!)))</f>
        <v>0</v>
      </c>
    </row>
    <row r="26" spans="2:30" ht="15" thickTop="1">
      <c r="B26" s="13" t="s">
        <v>106</v>
      </c>
      <c r="C26" s="7" t="s">
        <v>126</v>
      </c>
      <c r="D26" s="85" t="s">
        <v>130</v>
      </c>
      <c r="E26" s="86">
        <v>1</v>
      </c>
      <c r="F26" s="95" t="s">
        <v>18</v>
      </c>
      <c r="G26" s="11"/>
      <c r="H26" s="11"/>
      <c r="I26" s="11"/>
      <c r="J26" s="11"/>
      <c r="K26" s="11"/>
      <c r="L26" s="11">
        <v>1</v>
      </c>
      <c r="M26" s="11">
        <v>1</v>
      </c>
      <c r="N26" s="11"/>
      <c r="O26" s="11"/>
      <c r="P26" s="11"/>
      <c r="Q26" s="11"/>
      <c r="R26" s="11"/>
      <c r="S26" s="11"/>
      <c r="T26" s="11"/>
      <c r="U26" s="11">
        <v>4720</v>
      </c>
      <c r="V26" s="11"/>
      <c r="W26" s="11"/>
      <c r="X26" s="11"/>
      <c r="Y26" s="11" t="s">
        <v>84</v>
      </c>
      <c r="Z26" s="11" t="s">
        <v>24</v>
      </c>
      <c r="AA26" s="11" t="s">
        <v>5</v>
      </c>
      <c r="AB26" s="11"/>
      <c r="AC26" s="41">
        <f>LOOKUP(9.99999999999999E+307,CHOOSE({1,2},0,LOOKUP(2,1/(#REF!=$C26),#REF!)))</f>
        <v>0</v>
      </c>
    </row>
    <row r="27" spans="2:30">
      <c r="B27" s="12" t="s">
        <v>107</v>
      </c>
      <c r="C27" s="1" t="s">
        <v>127</v>
      </c>
      <c r="D27" s="85" t="s">
        <v>131</v>
      </c>
      <c r="E27" s="86">
        <v>1</v>
      </c>
      <c r="F27" s="95" t="s">
        <v>18</v>
      </c>
      <c r="G27" s="11"/>
      <c r="H27" s="11"/>
      <c r="I27" s="11"/>
      <c r="J27" s="11"/>
      <c r="K27" s="11"/>
      <c r="L27" s="11">
        <v>1</v>
      </c>
      <c r="M27" s="11">
        <v>1</v>
      </c>
      <c r="N27" s="11"/>
      <c r="O27" s="11"/>
      <c r="P27" s="11"/>
      <c r="Q27" s="11"/>
      <c r="R27" s="11"/>
      <c r="S27" s="11"/>
      <c r="T27" s="11"/>
      <c r="U27" s="11">
        <v>2945</v>
      </c>
      <c r="V27" s="11"/>
      <c r="W27" s="11"/>
      <c r="X27" s="11"/>
      <c r="Y27" s="11" t="s">
        <v>84</v>
      </c>
      <c r="Z27" s="11" t="s">
        <v>24</v>
      </c>
      <c r="AA27" s="11" t="s">
        <v>5</v>
      </c>
      <c r="AB27" s="11"/>
      <c r="AC27" s="41">
        <f>LOOKUP(9.99999999999999E+307,CHOOSE({1,2},0,LOOKUP(2,1/(#REF!=$C27),#REF!)))</f>
        <v>0</v>
      </c>
    </row>
    <row r="28" spans="2:30">
      <c r="B28" s="12" t="s">
        <v>108</v>
      </c>
      <c r="C28" s="1" t="s">
        <v>128</v>
      </c>
      <c r="D28" s="85" t="s">
        <v>132</v>
      </c>
      <c r="E28" s="86">
        <v>1</v>
      </c>
      <c r="F28" s="95" t="s">
        <v>18</v>
      </c>
      <c r="G28" s="11"/>
      <c r="H28" s="11"/>
      <c r="I28" s="11"/>
      <c r="J28" s="11"/>
      <c r="K28" s="11"/>
      <c r="L28" s="11">
        <v>1</v>
      </c>
      <c r="M28" s="11">
        <v>1</v>
      </c>
      <c r="N28" s="11"/>
      <c r="O28" s="11"/>
      <c r="P28" s="11"/>
      <c r="Q28" s="11"/>
      <c r="R28" s="11"/>
      <c r="S28" s="11"/>
      <c r="T28" s="11"/>
      <c r="U28" s="11">
        <v>2075</v>
      </c>
      <c r="V28" s="11"/>
      <c r="W28" s="11"/>
      <c r="X28" s="11"/>
      <c r="Y28" s="11" t="s">
        <v>84</v>
      </c>
      <c r="Z28" s="11" t="s">
        <v>24</v>
      </c>
      <c r="AA28" s="11" t="s">
        <v>5</v>
      </c>
      <c r="AB28" s="11"/>
      <c r="AC28" s="41">
        <f>LOOKUP(9.99999999999999E+307,CHOOSE({1,2},0,LOOKUP(2,1/(#REF!=$C28),#REF!)))</f>
        <v>0</v>
      </c>
    </row>
    <row r="29" spans="2:30">
      <c r="B29" s="12" t="s">
        <v>109</v>
      </c>
      <c r="C29" s="1" t="s">
        <v>129</v>
      </c>
      <c r="D29" s="85" t="s">
        <v>133</v>
      </c>
      <c r="E29" s="86">
        <v>1</v>
      </c>
      <c r="F29" s="95" t="s">
        <v>18</v>
      </c>
      <c r="G29" s="11"/>
      <c r="H29" s="11"/>
      <c r="I29" s="11"/>
      <c r="J29" s="11"/>
      <c r="K29" s="11"/>
      <c r="L29" s="11">
        <v>1</v>
      </c>
      <c r="M29" s="11">
        <v>1</v>
      </c>
      <c r="N29" s="11"/>
      <c r="O29" s="11"/>
      <c r="P29" s="11"/>
      <c r="Q29" s="11"/>
      <c r="R29" s="11"/>
      <c r="S29" s="11"/>
      <c r="T29" s="11"/>
      <c r="U29" s="108">
        <v>1600</v>
      </c>
      <c r="V29" s="11"/>
      <c r="W29" s="11"/>
      <c r="X29" s="11"/>
      <c r="Y29" s="11" t="s">
        <v>84</v>
      </c>
      <c r="Z29" s="11" t="s">
        <v>24</v>
      </c>
      <c r="AA29" s="11" t="s">
        <v>5</v>
      </c>
      <c r="AB29" s="11"/>
      <c r="AC29" s="41">
        <f>LOOKUP(9.99999999999999E+307,CHOOSE({1,2},0,LOOKUP(2,1/(#REF!=$C29),#REF!)))</f>
        <v>0</v>
      </c>
    </row>
    <row r="30" spans="2:30">
      <c r="B30" s="93" t="s">
        <v>114</v>
      </c>
      <c r="C30" s="85" t="s">
        <v>102</v>
      </c>
      <c r="D30" s="85" t="s">
        <v>148</v>
      </c>
      <c r="E30" s="86">
        <v>1</v>
      </c>
      <c r="F30" s="95" t="s">
        <v>18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>
        <v>62</v>
      </c>
      <c r="V30" s="11"/>
      <c r="W30" s="11"/>
      <c r="X30" s="11"/>
      <c r="Y30" s="11" t="s">
        <v>84</v>
      </c>
      <c r="Z30" s="11" t="s">
        <v>24</v>
      </c>
      <c r="AA30" s="11" t="s">
        <v>5</v>
      </c>
      <c r="AB30" s="11"/>
      <c r="AC30" s="41">
        <f>LOOKUP(9.99999999999999E+307,CHOOSE({1,2},0,LOOKUP(2,1/(#REF!=$C30),#REF!)))</f>
        <v>0</v>
      </c>
    </row>
    <row r="31" spans="2:30">
      <c r="B31" s="93" t="s">
        <v>115</v>
      </c>
      <c r="C31" s="85" t="s">
        <v>103</v>
      </c>
      <c r="D31" s="85" t="s">
        <v>149</v>
      </c>
      <c r="E31" s="86">
        <v>1</v>
      </c>
      <c r="F31" s="95" t="s">
        <v>18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>
        <v>32</v>
      </c>
      <c r="V31" s="11"/>
      <c r="W31" s="11"/>
      <c r="X31" s="11"/>
      <c r="Y31" s="11" t="s">
        <v>84</v>
      </c>
      <c r="Z31" s="11" t="s">
        <v>24</v>
      </c>
      <c r="AA31" s="11" t="s">
        <v>5</v>
      </c>
      <c r="AB31" s="11"/>
      <c r="AC31" s="41">
        <f>LOOKUP(9.99999999999999E+307,CHOOSE({1,2},0,LOOKUP(2,1/(#REF!=$C31),#REF!)))</f>
        <v>0</v>
      </c>
    </row>
    <row r="32" spans="2:30">
      <c r="B32" s="93" t="s">
        <v>116</v>
      </c>
      <c r="C32" s="85" t="s">
        <v>104</v>
      </c>
      <c r="D32" s="85" t="s">
        <v>151</v>
      </c>
      <c r="E32" s="86">
        <v>1</v>
      </c>
      <c r="F32" s="95" t="s">
        <v>18</v>
      </c>
      <c r="G32" s="11">
        <v>3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>
        <v>20</v>
      </c>
      <c r="V32" s="11"/>
      <c r="W32" s="11"/>
      <c r="X32" s="11"/>
      <c r="Y32" s="11" t="s">
        <v>84</v>
      </c>
      <c r="Z32" s="11" t="s">
        <v>24</v>
      </c>
      <c r="AA32" s="11" t="s">
        <v>5</v>
      </c>
      <c r="AB32" s="11"/>
      <c r="AC32" s="41">
        <f>LOOKUP(9.99999999999999E+307,CHOOSE({1,2},0,LOOKUP(2,1/(#REF!=$C32),#REF!)))</f>
        <v>0</v>
      </c>
    </row>
    <row r="33" spans="2:29">
      <c r="B33" s="93" t="s">
        <v>117</v>
      </c>
      <c r="C33" s="85" t="s">
        <v>105</v>
      </c>
      <c r="D33" s="85" t="s">
        <v>150</v>
      </c>
      <c r="E33" s="86">
        <v>1</v>
      </c>
      <c r="F33" s="95" t="s">
        <v>18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>
        <v>16</v>
      </c>
      <c r="V33" s="11"/>
      <c r="W33" s="11"/>
      <c r="X33" s="11"/>
      <c r="Y33" s="11" t="s">
        <v>84</v>
      </c>
      <c r="Z33" s="11" t="s">
        <v>24</v>
      </c>
      <c r="AA33" s="11" t="s">
        <v>5</v>
      </c>
      <c r="AB33" s="11"/>
      <c r="AC33" s="41">
        <f>LOOKUP(9.99999999999999E+307,CHOOSE({1,2},0,LOOKUP(2,1/(#REF!=$C33),#REF!)))</f>
        <v>0</v>
      </c>
    </row>
    <row r="34" spans="2:29">
      <c r="B34" s="93" t="s">
        <v>118</v>
      </c>
      <c r="C34" s="94" t="s">
        <v>102</v>
      </c>
      <c r="D34" s="94" t="s">
        <v>152</v>
      </c>
      <c r="E34" s="86">
        <v>1</v>
      </c>
      <c r="F34" s="95" t="s">
        <v>18</v>
      </c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>
        <v>62</v>
      </c>
      <c r="V34" s="11"/>
      <c r="W34" s="11"/>
      <c r="X34" s="11"/>
      <c r="Y34" s="11" t="s">
        <v>84</v>
      </c>
      <c r="Z34" s="11" t="s">
        <v>24</v>
      </c>
      <c r="AA34" s="11" t="s">
        <v>5</v>
      </c>
      <c r="AB34" s="11"/>
      <c r="AC34" s="41">
        <f>LOOKUP(9.99999999999999E+307,CHOOSE({1,2},0,LOOKUP(2,1/(#REF!=$C34),#REF!)))</f>
        <v>0</v>
      </c>
    </row>
    <row r="35" spans="2:29">
      <c r="B35" s="93" t="s">
        <v>119</v>
      </c>
      <c r="C35" s="94" t="s">
        <v>103</v>
      </c>
      <c r="D35" s="94" t="s">
        <v>153</v>
      </c>
      <c r="E35" s="86">
        <v>1</v>
      </c>
      <c r="F35" s="95" t="s">
        <v>18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>
        <v>32</v>
      </c>
      <c r="V35" s="11"/>
      <c r="W35" s="11"/>
      <c r="X35" s="11"/>
      <c r="Y35" s="11" t="s">
        <v>84</v>
      </c>
      <c r="Z35" s="11" t="s">
        <v>24</v>
      </c>
      <c r="AA35" s="11" t="s">
        <v>5</v>
      </c>
      <c r="AB35" s="11"/>
      <c r="AC35" s="41">
        <f>LOOKUP(9.99999999999999E+307,CHOOSE({1,2},0,LOOKUP(2,1/(#REF!=$C35),#REF!)))</f>
        <v>0</v>
      </c>
    </row>
    <row r="36" spans="2:29">
      <c r="B36" s="93" t="s">
        <v>120</v>
      </c>
      <c r="C36" s="94" t="s">
        <v>104</v>
      </c>
      <c r="D36" s="94" t="s">
        <v>154</v>
      </c>
      <c r="E36" s="86">
        <v>1</v>
      </c>
      <c r="F36" s="95" t="s">
        <v>18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>
        <v>20</v>
      </c>
      <c r="V36" s="11"/>
      <c r="W36" s="11"/>
      <c r="X36" s="11"/>
      <c r="Y36" s="11" t="s">
        <v>84</v>
      </c>
      <c r="Z36" s="11" t="s">
        <v>24</v>
      </c>
      <c r="AA36" s="11" t="s">
        <v>5</v>
      </c>
      <c r="AB36" s="11"/>
      <c r="AC36" s="41">
        <f>LOOKUP(9.99999999999999E+307,CHOOSE({1,2},0,LOOKUP(2,1/(#REF!=$C36),#REF!)))</f>
        <v>0</v>
      </c>
    </row>
    <row r="37" spans="2:29">
      <c r="B37" s="93" t="s">
        <v>121</v>
      </c>
      <c r="C37" s="94" t="s">
        <v>105</v>
      </c>
      <c r="D37" s="94" t="s">
        <v>155</v>
      </c>
      <c r="E37" s="86">
        <v>1</v>
      </c>
      <c r="F37" s="95" t="s">
        <v>18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>
        <v>16</v>
      </c>
      <c r="V37" s="11"/>
      <c r="W37" s="11"/>
      <c r="X37" s="11"/>
      <c r="Y37" s="11" t="s">
        <v>84</v>
      </c>
      <c r="Z37" s="11" t="s">
        <v>24</v>
      </c>
      <c r="AA37" s="11" t="s">
        <v>5</v>
      </c>
      <c r="AB37" s="11"/>
      <c r="AC37" s="41">
        <f>LOOKUP(9.99999999999999E+307,CHOOSE({1,2},0,LOOKUP(2,1/(#REF!=$C37),#REF!)))</f>
        <v>0</v>
      </c>
    </row>
    <row r="38" spans="2:29">
      <c r="B38" s="12"/>
      <c r="C38" s="1"/>
      <c r="D38" s="1"/>
      <c r="E38" s="6"/>
      <c r="F38" s="14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41">
        <f>LOOKUP(9.99999999999999E+307,CHOOSE({1,2},0,LOOKUP(2,1/(#REF!=$C38),#REF!)))</f>
        <v>0</v>
      </c>
    </row>
    <row r="39" spans="2:29">
      <c r="B39" s="12"/>
      <c r="C39" s="1"/>
      <c r="D39" s="1"/>
      <c r="E39" s="6"/>
      <c r="F39" s="14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41">
        <f>LOOKUP(9.99999999999999E+307,CHOOSE({1,2},0,LOOKUP(2,1/(#REF!=$C39),#REF!)))</f>
        <v>0</v>
      </c>
    </row>
    <row r="40" spans="2:29">
      <c r="B40" s="12"/>
      <c r="C40" s="1"/>
      <c r="D40" s="1"/>
      <c r="E40" s="6"/>
      <c r="F40" s="14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41">
        <f>LOOKUP(9.99999999999999E+307,CHOOSE({1,2},0,LOOKUP(2,1/(#REF!=$C40),#REF!)))</f>
        <v>0</v>
      </c>
    </row>
    <row r="41" spans="2:29">
      <c r="B41" s="12"/>
      <c r="C41" s="1"/>
      <c r="D41" s="1"/>
      <c r="E41" s="6"/>
      <c r="F41" s="14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41">
        <f>LOOKUP(9.99999999999999E+307,CHOOSE({1,2},0,LOOKUP(2,1/(#REF!=$C41),#REF!)))</f>
        <v>0</v>
      </c>
    </row>
    <row r="42" spans="2:29">
      <c r="B42" s="12"/>
      <c r="C42" s="1"/>
      <c r="D42" s="1"/>
      <c r="E42" s="6"/>
      <c r="F42" s="14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41">
        <f>LOOKUP(9.99999999999999E+307,CHOOSE({1,2},0,LOOKUP(2,1/(#REF!=$C42),#REF!)))</f>
        <v>0</v>
      </c>
    </row>
    <row r="43" spans="2:29">
      <c r="B43" s="12"/>
      <c r="C43" s="1"/>
      <c r="D43" s="1"/>
      <c r="E43" s="6"/>
      <c r="F43" s="14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41">
        <f>LOOKUP(9.99999999999999E+307,CHOOSE({1,2},0,LOOKUP(2,1/(#REF!=$C43),#REF!)))</f>
        <v>0</v>
      </c>
    </row>
    <row r="44" spans="2:29">
      <c r="B44" s="12"/>
      <c r="C44" s="1"/>
      <c r="D44" s="1"/>
      <c r="E44" s="6"/>
      <c r="F44" s="14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41">
        <f>LOOKUP(9.99999999999999E+307,CHOOSE({1,2},0,LOOKUP(2,1/(#REF!=$C44),#REF!)))</f>
        <v>0</v>
      </c>
    </row>
    <row r="45" spans="2:29">
      <c r="B45" s="12"/>
      <c r="C45" s="1"/>
      <c r="D45" s="1"/>
      <c r="E45" s="6"/>
      <c r="F45" s="14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41">
        <f>LOOKUP(9.99999999999999E+307,CHOOSE({1,2},0,LOOKUP(2,1/(#REF!=$C45),#REF!)))</f>
        <v>0</v>
      </c>
    </row>
    <row r="46" spans="2:29">
      <c r="B46" s="12"/>
      <c r="C46" s="1"/>
      <c r="D46" s="1"/>
      <c r="E46" s="6"/>
      <c r="F46" s="14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41">
        <f>LOOKUP(9.99999999999999E+307,CHOOSE({1,2},0,LOOKUP(2,1/(#REF!=$C46),#REF!)))</f>
        <v>0</v>
      </c>
    </row>
    <row r="47" spans="2:29">
      <c r="B47" s="12"/>
      <c r="C47" s="1"/>
      <c r="D47" s="1"/>
      <c r="E47" s="6"/>
      <c r="F47" s="14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41">
        <f>LOOKUP(9.99999999999999E+307,CHOOSE({1,2},0,LOOKUP(2,1/(#REF!=$C47),#REF!)))</f>
        <v>0</v>
      </c>
    </row>
    <row r="48" spans="2:29">
      <c r="B48" s="12"/>
      <c r="C48" s="1"/>
      <c r="D48" s="1"/>
      <c r="E48" s="6"/>
      <c r="F48" s="14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41">
        <f>LOOKUP(9.99999999999999E+307,CHOOSE({1,2},0,LOOKUP(2,1/(#REF!=$C48),#REF!)))</f>
        <v>0</v>
      </c>
    </row>
    <row r="49" spans="2:29">
      <c r="B49" s="12"/>
      <c r="C49" s="1"/>
      <c r="D49" s="1"/>
      <c r="E49" s="6"/>
      <c r="F49" s="14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41">
        <f>LOOKUP(9.99999999999999E+307,CHOOSE({1,2},0,LOOKUP(2,1/(#REF!=$C49),#REF!)))</f>
        <v>0</v>
      </c>
    </row>
    <row r="50" spans="2:29">
      <c r="B50" s="12"/>
      <c r="C50" s="1"/>
      <c r="D50" s="1"/>
      <c r="E50" s="6"/>
      <c r="F50" s="14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41">
        <f>LOOKUP(9.99999999999999E+307,CHOOSE({1,2},0,LOOKUP(2,1/(#REF!=$C50),#REF!)))</f>
        <v>0</v>
      </c>
    </row>
    <row r="51" spans="2:29">
      <c r="B51" s="12"/>
      <c r="C51" s="1"/>
      <c r="D51" s="1"/>
      <c r="E51" s="6"/>
      <c r="F51" s="14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41">
        <f>LOOKUP(9.99999999999999E+307,CHOOSE({1,2},0,LOOKUP(2,1/(#REF!=$C51),#REF!)))</f>
        <v>0</v>
      </c>
    </row>
    <row r="52" spans="2:29">
      <c r="B52" s="12"/>
      <c r="C52" s="1"/>
      <c r="D52" s="1"/>
      <c r="E52" s="6"/>
      <c r="F52" s="14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41">
        <f>LOOKUP(9.99999999999999E+307,CHOOSE({1,2},0,LOOKUP(2,1/(#REF!=$C52),#REF!)))</f>
        <v>0</v>
      </c>
    </row>
    <row r="53" spans="2:29">
      <c r="B53" s="12"/>
      <c r="C53" s="1"/>
      <c r="D53" s="1"/>
      <c r="E53" s="6"/>
      <c r="F53" s="14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41">
        <f>LOOKUP(9.99999999999999E+307,CHOOSE({1,2},0,LOOKUP(2,1/(#REF!=$C53),#REF!)))</f>
        <v>0</v>
      </c>
    </row>
    <row r="54" spans="2:29">
      <c r="B54" s="12"/>
      <c r="C54" s="1"/>
      <c r="D54" s="1"/>
      <c r="E54" s="6"/>
      <c r="F54" s="14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41">
        <f>LOOKUP(9.99999999999999E+307,CHOOSE({1,2},0,LOOKUP(2,1/(#REF!=$C54),#REF!)))</f>
        <v>0</v>
      </c>
    </row>
    <row r="55" spans="2:29">
      <c r="B55" s="12"/>
      <c r="C55" s="1"/>
      <c r="D55" s="1"/>
      <c r="E55" s="6"/>
      <c r="F55" s="14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41">
        <f>LOOKUP(9.99999999999999E+307,CHOOSE({1,2},0,LOOKUP(2,1/(#REF!=$C55),#REF!)))</f>
        <v>0</v>
      </c>
    </row>
    <row r="56" spans="2:29">
      <c r="B56" s="12"/>
      <c r="C56" s="1"/>
      <c r="D56" s="1"/>
      <c r="E56" s="6"/>
      <c r="F56" s="14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41">
        <f>LOOKUP(9.99999999999999E+307,CHOOSE({1,2},0,LOOKUP(2,1/(#REF!=$C56),#REF!)))</f>
        <v>0</v>
      </c>
    </row>
    <row r="57" spans="2:29">
      <c r="B57" s="12"/>
      <c r="C57" s="1"/>
      <c r="D57" s="1"/>
      <c r="E57" s="6"/>
      <c r="F57" s="14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41">
        <f>LOOKUP(9.99999999999999E+307,CHOOSE({1,2},0,LOOKUP(2,1/(#REF!=$C57),#REF!)))</f>
        <v>0</v>
      </c>
    </row>
    <row r="58" spans="2:29">
      <c r="B58" s="12"/>
      <c r="C58" s="1"/>
      <c r="D58" s="1"/>
      <c r="E58" s="6"/>
      <c r="F58" s="14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41">
        <f>LOOKUP(9.99999999999999E+307,CHOOSE({1,2},0,LOOKUP(2,1/(#REF!=$C58),#REF!)))</f>
        <v>0</v>
      </c>
    </row>
    <row r="59" spans="2:29">
      <c r="B59" s="12"/>
      <c r="C59" s="1"/>
      <c r="D59" s="1"/>
      <c r="E59" s="6"/>
      <c r="F59" s="14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41">
        <f>LOOKUP(9.99999999999999E+307,CHOOSE({1,2},0,LOOKUP(2,1/(#REF!=$C59),#REF!)))</f>
        <v>0</v>
      </c>
    </row>
    <row r="60" spans="2:29">
      <c r="B60" s="12"/>
      <c r="C60" s="1"/>
      <c r="D60" s="1"/>
      <c r="E60" s="6"/>
      <c r="F60" s="14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41">
        <f>LOOKUP(9.99999999999999E+307,CHOOSE({1,2},0,LOOKUP(2,1/(#REF!=$C60),#REF!)))</f>
        <v>0</v>
      </c>
    </row>
    <row r="61" spans="2:29">
      <c r="B61" s="12"/>
      <c r="C61" s="1"/>
      <c r="D61" s="1"/>
      <c r="E61" s="6"/>
      <c r="F61" s="14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41">
        <f>LOOKUP(9.99999999999999E+307,CHOOSE({1,2},0,LOOKUP(2,1/(#REF!=$C61),#REF!)))</f>
        <v>0</v>
      </c>
    </row>
    <row r="62" spans="2:29">
      <c r="B62" s="12"/>
      <c r="C62" s="1"/>
      <c r="D62" s="1"/>
      <c r="E62" s="6"/>
      <c r="F62" s="14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41">
        <f>LOOKUP(9.99999999999999E+307,CHOOSE({1,2},0,LOOKUP(2,1/(#REF!=$C62),#REF!)))</f>
        <v>0</v>
      </c>
    </row>
    <row r="63" spans="2:29">
      <c r="B63" s="12"/>
      <c r="C63" s="1"/>
      <c r="D63" s="1"/>
      <c r="E63" s="6"/>
      <c r="F63" s="14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41">
        <f>LOOKUP(9.99999999999999E+307,CHOOSE({1,2},0,LOOKUP(2,1/(#REF!=$C63),#REF!)))</f>
        <v>0</v>
      </c>
    </row>
    <row r="64" spans="2:29">
      <c r="B64" s="12"/>
      <c r="C64" s="1"/>
      <c r="D64" s="1"/>
      <c r="E64" s="6"/>
      <c r="F64" s="14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41">
        <f>LOOKUP(9.99999999999999E+307,CHOOSE({1,2},0,LOOKUP(2,1/(#REF!=$C64),#REF!)))</f>
        <v>0</v>
      </c>
    </row>
    <row r="65" spans="2:29">
      <c r="B65" s="12"/>
      <c r="C65" s="1"/>
      <c r="D65" s="1"/>
      <c r="E65" s="6"/>
      <c r="F65" s="14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41">
        <f>LOOKUP(9.99999999999999E+307,CHOOSE({1,2},0,LOOKUP(2,1/(#REF!=$C65),#REF!)))</f>
        <v>0</v>
      </c>
    </row>
    <row r="66" spans="2:29">
      <c r="B66" s="12"/>
      <c r="C66" s="1"/>
      <c r="D66" s="1"/>
      <c r="E66" s="6"/>
      <c r="F66" s="14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41">
        <f>LOOKUP(9.99999999999999E+307,CHOOSE({1,2},0,LOOKUP(2,1/(#REF!=$C66),#REF!)))</f>
        <v>0</v>
      </c>
    </row>
    <row r="67" spans="2:29">
      <c r="B67" s="12"/>
      <c r="C67" s="1"/>
      <c r="D67" s="1"/>
      <c r="E67" s="6"/>
      <c r="F67" s="14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41">
        <f>LOOKUP(9.99999999999999E+307,CHOOSE({1,2},0,LOOKUP(2,1/(#REF!=$C67),#REF!)))</f>
        <v>0</v>
      </c>
    </row>
    <row r="68" spans="2:29">
      <c r="B68" s="12"/>
      <c r="C68" s="1"/>
      <c r="D68" s="1"/>
      <c r="E68" s="6"/>
      <c r="F68" s="14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41">
        <f>LOOKUP(9.99999999999999E+307,CHOOSE({1,2},0,LOOKUP(2,1/(#REF!=$C68),#REF!)))</f>
        <v>0</v>
      </c>
    </row>
    <row r="69" spans="2:29">
      <c r="B69" s="12"/>
      <c r="C69" s="1"/>
      <c r="D69" s="1"/>
      <c r="E69" s="6"/>
      <c r="F69" s="14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41">
        <f>LOOKUP(9.99999999999999E+307,CHOOSE({1,2},0,LOOKUP(2,1/(#REF!=$C69),#REF!)))</f>
        <v>0</v>
      </c>
    </row>
    <row r="70" spans="2:29">
      <c r="B70" s="12"/>
      <c r="C70" s="1"/>
      <c r="D70" s="1"/>
      <c r="E70" s="6"/>
      <c r="F70" s="14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41">
        <f>LOOKUP(9.99999999999999E+307,CHOOSE({1,2},0,LOOKUP(2,1/(#REF!=$C70),#REF!)))</f>
        <v>0</v>
      </c>
    </row>
    <row r="71" spans="2:29">
      <c r="B71" s="12"/>
      <c r="C71" s="1"/>
      <c r="D71" s="1"/>
      <c r="E71" s="6"/>
      <c r="F71" s="14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41">
        <f>LOOKUP(9.99999999999999E+307,CHOOSE({1,2},0,LOOKUP(2,1/(#REF!=$C71),#REF!)))</f>
        <v>0</v>
      </c>
    </row>
    <row r="72" spans="2:29">
      <c r="B72" s="12"/>
      <c r="C72" s="1"/>
      <c r="D72" s="1"/>
      <c r="E72" s="6"/>
      <c r="F72" s="14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41">
        <f>LOOKUP(9.99999999999999E+307,CHOOSE({1,2},0,LOOKUP(2,1/(#REF!=$C72),#REF!)))</f>
        <v>0</v>
      </c>
    </row>
    <row r="73" spans="2:29">
      <c r="B73" s="12"/>
      <c r="C73" s="1"/>
      <c r="D73" s="1"/>
      <c r="E73" s="6"/>
      <c r="F73" s="14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41">
        <f>LOOKUP(9.99999999999999E+307,CHOOSE({1,2},0,LOOKUP(2,1/(#REF!=$C73),#REF!)))</f>
        <v>0</v>
      </c>
    </row>
    <row r="74" spans="2:29">
      <c r="B74" s="12"/>
      <c r="C74" s="1"/>
      <c r="D74" s="1"/>
      <c r="E74" s="6"/>
      <c r="F74" s="14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41">
        <f>LOOKUP(9.99999999999999E+307,CHOOSE({1,2},0,LOOKUP(2,1/(#REF!=$C74),#REF!)))</f>
        <v>0</v>
      </c>
    </row>
    <row r="75" spans="2:29">
      <c r="B75" s="12"/>
      <c r="C75" s="1"/>
      <c r="D75" s="1"/>
      <c r="E75" s="6"/>
      <c r="F75" s="14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41">
        <f>LOOKUP(9.99999999999999E+307,CHOOSE({1,2},0,LOOKUP(2,1/(#REF!=$C75),#REF!)))</f>
        <v>0</v>
      </c>
    </row>
    <row r="76" spans="2:29">
      <c r="B76" s="12"/>
      <c r="C76" s="1"/>
      <c r="D76" s="1"/>
      <c r="E76" s="6"/>
      <c r="F76" s="14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41">
        <f>LOOKUP(9.99999999999999E+307,CHOOSE({1,2},0,LOOKUP(2,1/(#REF!=$C76),#REF!)))</f>
        <v>0</v>
      </c>
    </row>
    <row r="77" spans="2:29">
      <c r="B77" s="12"/>
      <c r="C77" s="1"/>
      <c r="D77" s="1"/>
      <c r="E77" s="6"/>
      <c r="F77" s="14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41">
        <f>LOOKUP(9.99999999999999E+307,CHOOSE({1,2},0,LOOKUP(2,1/(#REF!=$C77),#REF!)))</f>
        <v>0</v>
      </c>
    </row>
    <row r="78" spans="2:29">
      <c r="B78" s="12"/>
      <c r="C78" s="1"/>
      <c r="D78" s="1"/>
      <c r="E78" s="6"/>
      <c r="F78" s="14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41">
        <f>LOOKUP(9.99999999999999E+307,CHOOSE({1,2},0,LOOKUP(2,1/(#REF!=$C78),#REF!)))</f>
        <v>0</v>
      </c>
    </row>
    <row r="79" spans="2:29">
      <c r="B79" s="12"/>
      <c r="C79" s="1"/>
      <c r="D79" s="1"/>
      <c r="E79" s="6"/>
      <c r="F79" s="14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41">
        <f>LOOKUP(9.99999999999999E+307,CHOOSE({1,2},0,LOOKUP(2,1/(#REF!=$C79),#REF!)))</f>
        <v>0</v>
      </c>
    </row>
    <row r="80" spans="2:29">
      <c r="B80" s="12"/>
      <c r="C80" s="1"/>
      <c r="D80" s="1"/>
      <c r="E80" s="6"/>
      <c r="F80" s="14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41">
        <f>LOOKUP(9.99999999999999E+307,CHOOSE({1,2},0,LOOKUP(2,1/(#REF!=$C80),#REF!)))</f>
        <v>0</v>
      </c>
    </row>
    <row r="81" spans="2:29">
      <c r="B81" s="12"/>
      <c r="C81" s="1"/>
      <c r="D81" s="1"/>
      <c r="E81" s="6"/>
      <c r="F81" s="14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41">
        <f>LOOKUP(9.99999999999999E+307,CHOOSE({1,2},0,LOOKUP(2,1/(#REF!=$C81),#REF!)))</f>
        <v>0</v>
      </c>
    </row>
    <row r="82" spans="2:29">
      <c r="B82" s="12"/>
      <c r="C82" s="1"/>
      <c r="D82" s="1"/>
      <c r="E82" s="6"/>
      <c r="F82" s="14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41">
        <f>LOOKUP(9.99999999999999E+307,CHOOSE({1,2},0,LOOKUP(2,1/(#REF!=$C82),#REF!)))</f>
        <v>0</v>
      </c>
    </row>
    <row r="83" spans="2:29">
      <c r="B83" s="12"/>
      <c r="C83" s="1"/>
      <c r="D83" s="1"/>
      <c r="E83" s="6"/>
      <c r="F83" s="14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41">
        <f>LOOKUP(9.99999999999999E+307,CHOOSE({1,2},0,LOOKUP(2,1/(#REF!=$C83),#REF!)))</f>
        <v>0</v>
      </c>
    </row>
    <row r="84" spans="2:29">
      <c r="B84" s="12"/>
      <c r="C84" s="1"/>
      <c r="D84" s="1"/>
      <c r="E84" s="6"/>
      <c r="F84" s="14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41">
        <f>LOOKUP(9.99999999999999E+307,CHOOSE({1,2},0,LOOKUP(2,1/(#REF!=$C84),#REF!)))</f>
        <v>0</v>
      </c>
    </row>
    <row r="85" spans="2:29">
      <c r="B85" s="12"/>
      <c r="C85" s="1"/>
      <c r="D85" s="1"/>
      <c r="E85" s="6"/>
      <c r="F85" s="14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41">
        <f>LOOKUP(9.99999999999999E+307,CHOOSE({1,2},0,LOOKUP(2,1/(#REF!=$C85),#REF!)))</f>
        <v>0</v>
      </c>
    </row>
    <row r="86" spans="2:29">
      <c r="B86" s="12"/>
      <c r="C86" s="1"/>
      <c r="D86" s="1"/>
      <c r="E86" s="6"/>
      <c r="F86" s="14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41">
        <f>LOOKUP(9.99999999999999E+307,CHOOSE({1,2},0,LOOKUP(2,1/(#REF!=$C86),#REF!)))</f>
        <v>0</v>
      </c>
    </row>
    <row r="87" spans="2:29">
      <c r="B87" s="12"/>
      <c r="C87" s="1"/>
      <c r="D87" s="1"/>
      <c r="E87" s="6"/>
      <c r="F87" s="14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41">
        <f>LOOKUP(9.99999999999999E+307,CHOOSE({1,2},0,LOOKUP(2,1/(#REF!=$C87),#REF!)))</f>
        <v>0</v>
      </c>
    </row>
    <row r="88" spans="2:29">
      <c r="B88" s="12"/>
      <c r="C88" s="1"/>
      <c r="D88" s="1"/>
      <c r="E88" s="6"/>
      <c r="F88" s="14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41">
        <f>LOOKUP(9.99999999999999E+307,CHOOSE({1,2},0,LOOKUP(2,1/(#REF!=$C88),#REF!)))</f>
        <v>0</v>
      </c>
    </row>
    <row r="89" spans="2:29">
      <c r="B89" s="12"/>
      <c r="C89" s="1"/>
      <c r="D89" s="1"/>
      <c r="E89" s="6"/>
      <c r="F89" s="14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41">
        <f>LOOKUP(9.99999999999999E+307,CHOOSE({1,2},0,LOOKUP(2,1/(#REF!=$C89),#REF!)))</f>
        <v>0</v>
      </c>
    </row>
    <row r="90" spans="2:29">
      <c r="B90" s="12"/>
      <c r="C90" s="1"/>
      <c r="D90" s="1"/>
      <c r="E90" s="6"/>
      <c r="F90" s="14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41">
        <f>LOOKUP(9.99999999999999E+307,CHOOSE({1,2},0,LOOKUP(2,1/(#REF!=$C90),#REF!)))</f>
        <v>0</v>
      </c>
    </row>
    <row r="91" spans="2:29">
      <c r="B91" s="12"/>
      <c r="C91" s="1"/>
      <c r="D91" s="1"/>
      <c r="E91" s="6"/>
      <c r="F91" s="14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41">
        <f>LOOKUP(9.99999999999999E+307,CHOOSE({1,2},0,LOOKUP(2,1/(#REF!=$C91),#REF!)))</f>
        <v>0</v>
      </c>
    </row>
    <row r="92" spans="2:29">
      <c r="B92" s="12"/>
      <c r="C92" s="1"/>
      <c r="D92" s="1"/>
      <c r="E92" s="6"/>
      <c r="F92" s="14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41">
        <f>LOOKUP(9.99999999999999E+307,CHOOSE({1,2},0,LOOKUP(2,1/(#REF!=$C92),#REF!)))</f>
        <v>0</v>
      </c>
    </row>
    <row r="93" spans="2:29">
      <c r="B93" s="12"/>
      <c r="C93" s="1"/>
      <c r="D93" s="1"/>
      <c r="E93" s="6"/>
      <c r="F93" s="14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41">
        <f>LOOKUP(9.99999999999999E+307,CHOOSE({1,2},0,LOOKUP(2,1/(#REF!=$C93),#REF!)))</f>
        <v>0</v>
      </c>
    </row>
    <row r="94" spans="2:29">
      <c r="B94" s="12"/>
      <c r="C94" s="1"/>
      <c r="D94" s="1"/>
      <c r="E94" s="6"/>
      <c r="F94" s="14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41">
        <f>LOOKUP(9.99999999999999E+307,CHOOSE({1,2},0,LOOKUP(2,1/(#REF!=$C94),#REF!)))</f>
        <v>0</v>
      </c>
    </row>
    <row r="95" spans="2:29">
      <c r="B95" s="12"/>
      <c r="C95" s="1"/>
      <c r="D95" s="1"/>
      <c r="E95" s="6"/>
      <c r="F95" s="14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41">
        <f>LOOKUP(9.99999999999999E+307,CHOOSE({1,2},0,LOOKUP(2,1/(#REF!=$C95),#REF!)))</f>
        <v>0</v>
      </c>
    </row>
    <row r="96" spans="2:29">
      <c r="B96" s="12"/>
      <c r="C96" s="1"/>
      <c r="D96" s="1"/>
      <c r="E96" s="6"/>
      <c r="F96" s="14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41">
        <f>LOOKUP(9.99999999999999E+307,CHOOSE({1,2},0,LOOKUP(2,1/(#REF!=$C96),#REF!)))</f>
        <v>0</v>
      </c>
    </row>
    <row r="97" spans="2:29">
      <c r="B97" s="12"/>
      <c r="C97" s="1"/>
      <c r="D97" s="1"/>
      <c r="E97" s="6"/>
      <c r="F97" s="14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41">
        <f>LOOKUP(9.99999999999999E+307,CHOOSE({1,2},0,LOOKUP(2,1/(#REF!=$C97),#REF!)))</f>
        <v>0</v>
      </c>
    </row>
    <row r="98" spans="2:29">
      <c r="B98" s="12"/>
      <c r="C98" s="1"/>
      <c r="D98" s="1"/>
      <c r="E98" s="6"/>
      <c r="F98" s="14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41">
        <f>LOOKUP(9.99999999999999E+307,CHOOSE({1,2},0,LOOKUP(2,1/(#REF!=$C98),#REF!)))</f>
        <v>0</v>
      </c>
    </row>
    <row r="99" spans="2:29">
      <c r="B99" s="12"/>
      <c r="C99" s="1"/>
      <c r="D99" s="1"/>
      <c r="E99" s="6"/>
      <c r="F99" s="14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41">
        <f>LOOKUP(9.99999999999999E+307,CHOOSE({1,2},0,LOOKUP(2,1/(#REF!=$C99),#REF!)))</f>
        <v>0</v>
      </c>
    </row>
    <row r="100" spans="2:29">
      <c r="B100" s="12"/>
      <c r="C100" s="1"/>
      <c r="D100" s="1"/>
      <c r="E100" s="6"/>
      <c r="F100" s="14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41">
        <f>LOOKUP(9.99999999999999E+307,CHOOSE({1,2},0,LOOKUP(2,1/(#REF!=$C100),#REF!)))</f>
        <v>0</v>
      </c>
    </row>
    <row r="101" spans="2:29">
      <c r="B101" s="12"/>
      <c r="C101" s="1"/>
      <c r="D101" s="1"/>
      <c r="E101" s="6"/>
      <c r="F101" s="14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41">
        <f>LOOKUP(9.99999999999999E+307,CHOOSE({1,2},0,LOOKUP(2,1/(#REF!=$C101),#REF!)))</f>
        <v>0</v>
      </c>
    </row>
    <row r="102" spans="2:29">
      <c r="B102" s="12"/>
      <c r="C102" s="1"/>
      <c r="D102" s="1"/>
      <c r="E102" s="6"/>
      <c r="F102" s="14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41">
        <f>LOOKUP(9.99999999999999E+307,CHOOSE({1,2},0,LOOKUP(2,1/(#REF!=$C102),#REF!)))</f>
        <v>0</v>
      </c>
    </row>
    <row r="105" spans="2:29">
      <c r="V105" s="72">
        <f>SUM(V2,V10,V18)</f>
        <v>15.625</v>
      </c>
    </row>
    <row r="108" spans="2:29">
      <c r="V108" s="72"/>
    </row>
  </sheetData>
  <autoFilter ref="B1:E102">
    <filterColumn colId="0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B1:Z20"/>
  <sheetViews>
    <sheetView workbookViewId="0">
      <pane xSplit="5" ySplit="1" topLeftCell="P2" activePane="bottomRight" state="frozen"/>
      <selection activeCell="F3" sqref="F3"/>
      <selection pane="topRight" activeCell="F3" sqref="F3"/>
      <selection pane="bottomLeft" activeCell="F3" sqref="F3"/>
      <selection pane="bottomRight" activeCell="D10" sqref="D10:D17"/>
    </sheetView>
  </sheetViews>
  <sheetFormatPr defaultRowHeight="14.25"/>
  <cols>
    <col min="1" max="1" width="1.375" customWidth="1"/>
    <col min="2" max="3" width="13.125" customWidth="1"/>
    <col min="4" max="4" width="17.375" bestFit="1" customWidth="1"/>
    <col min="5" max="5" width="3.625" bestFit="1" customWidth="1"/>
    <col min="6" max="6" width="4.875" bestFit="1" customWidth="1"/>
    <col min="7" max="7" width="4.375" bestFit="1" customWidth="1"/>
    <col min="8" max="8" width="4.875" bestFit="1" customWidth="1"/>
    <col min="9" max="9" width="4.375" bestFit="1" customWidth="1"/>
    <col min="10" max="10" width="2.875" bestFit="1" customWidth="1"/>
    <col min="11" max="11" width="3.625" bestFit="1" customWidth="1"/>
    <col min="12" max="13" width="2.75" bestFit="1" customWidth="1"/>
    <col min="14" max="15" width="3" bestFit="1" customWidth="1"/>
    <col min="16" max="16" width="2.375" bestFit="1" customWidth="1"/>
    <col min="17" max="17" width="3.875" bestFit="1" customWidth="1"/>
    <col min="18" max="18" width="3.375" bestFit="1" customWidth="1"/>
    <col min="19" max="19" width="2.875" bestFit="1" customWidth="1"/>
    <col min="20" max="20" width="6.375" bestFit="1" customWidth="1"/>
    <col min="21" max="21" width="4.875" customWidth="1"/>
    <col min="22" max="22" width="3.875" bestFit="1" customWidth="1"/>
    <col min="23" max="23" width="5.375" bestFit="1" customWidth="1"/>
    <col min="24" max="24" width="4.875" bestFit="1" customWidth="1"/>
    <col min="25" max="25" width="3.875" customWidth="1"/>
    <col min="26" max="26" width="3.875" bestFit="1" customWidth="1"/>
    <col min="27" max="27" width="3.625" bestFit="1" customWidth="1"/>
  </cols>
  <sheetData>
    <row r="1" spans="2:26" ht="30" customHeight="1" thickBot="1">
      <c r="B1" s="73" t="s">
        <v>0</v>
      </c>
      <c r="C1" s="74" t="s">
        <v>1</v>
      </c>
      <c r="D1" s="74" t="s">
        <v>2</v>
      </c>
      <c r="E1" s="75" t="s">
        <v>26</v>
      </c>
      <c r="F1" s="76" t="s">
        <v>13</v>
      </c>
      <c r="G1" s="77" t="s">
        <v>14</v>
      </c>
      <c r="H1" s="77" t="s">
        <v>15</v>
      </c>
      <c r="I1" s="77" t="s">
        <v>16</v>
      </c>
      <c r="J1" s="77" t="s">
        <v>17</v>
      </c>
      <c r="K1" s="77" t="s">
        <v>5</v>
      </c>
      <c r="L1" s="77" t="s">
        <v>18</v>
      </c>
      <c r="M1" s="77" t="s">
        <v>19</v>
      </c>
      <c r="N1" s="77" t="s">
        <v>9</v>
      </c>
      <c r="O1" s="77" t="s">
        <v>20</v>
      </c>
      <c r="P1" s="77" t="s">
        <v>21</v>
      </c>
      <c r="Q1" s="77" t="s">
        <v>22</v>
      </c>
      <c r="R1" s="77" t="s">
        <v>23</v>
      </c>
      <c r="S1" s="77" t="s">
        <v>8</v>
      </c>
      <c r="T1" s="77" t="s">
        <v>24</v>
      </c>
      <c r="U1" s="77" t="s">
        <v>10</v>
      </c>
      <c r="V1" s="77" t="s">
        <v>25</v>
      </c>
      <c r="W1" s="78" t="s">
        <v>84</v>
      </c>
      <c r="X1" s="79" t="s">
        <v>24</v>
      </c>
      <c r="Y1" s="79" t="s">
        <v>85</v>
      </c>
      <c r="Z1" s="79" t="s">
        <v>86</v>
      </c>
    </row>
    <row r="2" spans="2:26" ht="15" thickTop="1">
      <c r="B2" s="13" t="s">
        <v>106</v>
      </c>
      <c r="C2" s="7" t="s">
        <v>74</v>
      </c>
      <c r="D2" s="7" t="s">
        <v>140</v>
      </c>
      <c r="E2" s="11" t="s">
        <v>5</v>
      </c>
      <c r="F2" s="18">
        <v>3000</v>
      </c>
      <c r="G2" s="11">
        <v>100</v>
      </c>
      <c r="H2" s="11"/>
      <c r="I2" s="11"/>
      <c r="J2" s="11"/>
      <c r="K2" s="11">
        <v>1</v>
      </c>
      <c r="L2" s="11"/>
      <c r="M2" s="11"/>
      <c r="N2" s="11"/>
      <c r="O2" s="11"/>
      <c r="P2" s="11"/>
      <c r="Q2" s="11"/>
      <c r="R2" s="11"/>
      <c r="S2" s="11"/>
      <c r="T2" s="80">
        <v>64</v>
      </c>
      <c r="U2" s="11"/>
      <c r="V2" s="11"/>
      <c r="W2" s="28">
        <v>15.625</v>
      </c>
      <c r="X2" s="11">
        <v>1</v>
      </c>
      <c r="Y2" s="11" t="s">
        <v>5</v>
      </c>
      <c r="Z2" s="11" t="s">
        <v>24</v>
      </c>
    </row>
    <row r="3" spans="2:26">
      <c r="B3" s="12" t="s">
        <v>107</v>
      </c>
      <c r="C3" s="1" t="s">
        <v>75</v>
      </c>
      <c r="D3" s="1" t="s">
        <v>141</v>
      </c>
      <c r="E3" s="11" t="s">
        <v>5</v>
      </c>
      <c r="F3" s="17">
        <v>2000</v>
      </c>
      <c r="G3" s="11">
        <v>100</v>
      </c>
      <c r="H3" s="11"/>
      <c r="I3" s="11"/>
      <c r="J3" s="11"/>
      <c r="K3" s="11">
        <v>1</v>
      </c>
      <c r="L3" s="11"/>
      <c r="M3" s="11"/>
      <c r="N3" s="11"/>
      <c r="O3" s="11"/>
      <c r="P3" s="11"/>
      <c r="Q3" s="11"/>
      <c r="R3" s="11"/>
      <c r="S3" s="11"/>
      <c r="T3" s="80">
        <v>34</v>
      </c>
      <c r="U3" s="11"/>
      <c r="V3" s="11"/>
      <c r="W3" s="28">
        <v>29.44</v>
      </c>
      <c r="X3" s="11">
        <v>1</v>
      </c>
      <c r="Y3" s="11" t="s">
        <v>5</v>
      </c>
      <c r="Z3" s="11" t="s">
        <v>24</v>
      </c>
    </row>
    <row r="4" spans="2:26">
      <c r="B4" s="12" t="s">
        <v>108</v>
      </c>
      <c r="C4" s="1" t="s">
        <v>76</v>
      </c>
      <c r="D4" s="1" t="s">
        <v>142</v>
      </c>
      <c r="E4" s="11" t="s">
        <v>5</v>
      </c>
      <c r="F4" s="17">
        <v>1000</v>
      </c>
      <c r="G4" s="11">
        <v>50</v>
      </c>
      <c r="H4" s="11"/>
      <c r="I4" s="11"/>
      <c r="J4" s="11"/>
      <c r="K4" s="11">
        <v>1</v>
      </c>
      <c r="L4" s="11"/>
      <c r="M4" s="11"/>
      <c r="N4" s="11"/>
      <c r="O4" s="11"/>
      <c r="P4" s="11"/>
      <c r="Q4" s="11"/>
      <c r="R4" s="11"/>
      <c r="S4" s="11"/>
      <c r="T4" s="28">
        <v>19.608000000000001</v>
      </c>
      <c r="U4" s="11"/>
      <c r="V4" s="11"/>
      <c r="W4" s="28">
        <v>51</v>
      </c>
      <c r="X4" s="11">
        <v>1</v>
      </c>
      <c r="Y4" s="11" t="s">
        <v>5</v>
      </c>
      <c r="Z4" s="11" t="s">
        <v>24</v>
      </c>
    </row>
    <row r="5" spans="2:26">
      <c r="B5" s="12" t="s">
        <v>109</v>
      </c>
      <c r="C5" s="1" t="s">
        <v>77</v>
      </c>
      <c r="D5" s="1" t="s">
        <v>143</v>
      </c>
      <c r="E5" s="11" t="s">
        <v>5</v>
      </c>
      <c r="F5" s="17">
        <v>500</v>
      </c>
      <c r="G5" s="11">
        <v>25</v>
      </c>
      <c r="H5" s="11"/>
      <c r="I5" s="11"/>
      <c r="J5" s="11"/>
      <c r="K5" s="11">
        <v>1</v>
      </c>
      <c r="L5" s="11"/>
      <c r="M5" s="11"/>
      <c r="N5" s="11"/>
      <c r="O5" s="11"/>
      <c r="P5" s="11"/>
      <c r="Q5" s="11"/>
      <c r="R5" s="11"/>
      <c r="S5" s="11"/>
      <c r="T5" s="28">
        <v>14.49</v>
      </c>
      <c r="U5" s="11"/>
      <c r="V5" s="11"/>
      <c r="W5" s="28">
        <v>68.5</v>
      </c>
      <c r="X5" s="11">
        <v>1</v>
      </c>
      <c r="Y5" s="11" t="s">
        <v>5</v>
      </c>
      <c r="Z5" s="11" t="s">
        <v>24</v>
      </c>
    </row>
    <row r="6" spans="2:26">
      <c r="B6" s="12" t="s">
        <v>110</v>
      </c>
      <c r="C6" s="21" t="s">
        <v>78</v>
      </c>
      <c r="D6" s="19" t="s">
        <v>144</v>
      </c>
      <c r="E6" s="11" t="s">
        <v>5</v>
      </c>
      <c r="F6" s="14">
        <v>2000</v>
      </c>
      <c r="G6" s="11">
        <v>100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28"/>
      <c r="U6" s="11"/>
      <c r="V6" s="11"/>
      <c r="W6" s="28"/>
      <c r="X6" s="11"/>
      <c r="Y6" s="11"/>
      <c r="Z6" s="11"/>
    </row>
    <row r="7" spans="2:26">
      <c r="B7" s="12" t="s">
        <v>111</v>
      </c>
      <c r="C7" s="21" t="s">
        <v>79</v>
      </c>
      <c r="D7" s="19" t="s">
        <v>145</v>
      </c>
      <c r="E7" s="11" t="s">
        <v>5</v>
      </c>
      <c r="F7" s="14">
        <v>1200</v>
      </c>
      <c r="G7" s="11">
        <v>100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28"/>
      <c r="U7" s="11"/>
      <c r="V7" s="11"/>
      <c r="W7" s="28"/>
      <c r="X7" s="11"/>
      <c r="Y7" s="11"/>
      <c r="Z7" s="11"/>
    </row>
    <row r="8" spans="2:26">
      <c r="B8" s="12" t="s">
        <v>112</v>
      </c>
      <c r="C8" s="21" t="s">
        <v>80</v>
      </c>
      <c r="D8" s="19" t="s">
        <v>146</v>
      </c>
      <c r="E8" s="11" t="s">
        <v>5</v>
      </c>
      <c r="F8" s="14">
        <v>1000</v>
      </c>
      <c r="G8" s="11">
        <v>50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28"/>
      <c r="U8" s="11"/>
      <c r="V8" s="11"/>
      <c r="W8" s="28"/>
      <c r="X8" s="11"/>
      <c r="Y8" s="11"/>
      <c r="Z8" s="11"/>
    </row>
    <row r="9" spans="2:26">
      <c r="B9" s="93" t="s">
        <v>113</v>
      </c>
      <c r="C9" s="97" t="s">
        <v>81</v>
      </c>
      <c r="D9" s="97" t="s">
        <v>147</v>
      </c>
      <c r="E9" s="11" t="s">
        <v>5</v>
      </c>
      <c r="F9" s="14">
        <v>500</v>
      </c>
      <c r="G9" s="11">
        <v>25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28"/>
      <c r="U9" s="11"/>
      <c r="V9" s="11"/>
      <c r="W9" s="28"/>
      <c r="X9" s="11"/>
      <c r="Y9" s="11"/>
      <c r="Z9" s="11"/>
    </row>
    <row r="10" spans="2:26">
      <c r="B10" s="93" t="s">
        <v>114</v>
      </c>
      <c r="C10" s="85" t="s">
        <v>102</v>
      </c>
      <c r="D10" s="85" t="s">
        <v>148</v>
      </c>
      <c r="E10" s="98" t="s">
        <v>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71">
        <v>62</v>
      </c>
      <c r="U10" s="11"/>
      <c r="V10" s="11"/>
      <c r="W10" s="28"/>
      <c r="X10" s="11"/>
      <c r="Y10" s="11"/>
      <c r="Z10" s="11"/>
    </row>
    <row r="11" spans="2:26">
      <c r="B11" s="93" t="s">
        <v>115</v>
      </c>
      <c r="C11" s="85" t="s">
        <v>103</v>
      </c>
      <c r="D11" s="85" t="s">
        <v>149</v>
      </c>
      <c r="E11" s="98" t="s">
        <v>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71">
        <v>32</v>
      </c>
      <c r="U11" s="11"/>
      <c r="V11" s="11"/>
      <c r="W11" s="28">
        <v>31.25</v>
      </c>
      <c r="X11" s="11"/>
      <c r="Y11" s="11"/>
      <c r="Z11" s="11"/>
    </row>
    <row r="12" spans="2:26">
      <c r="B12" s="93" t="s">
        <v>116</v>
      </c>
      <c r="C12" s="85" t="s">
        <v>104</v>
      </c>
      <c r="D12" s="85" t="s">
        <v>151</v>
      </c>
      <c r="E12" s="98" t="s">
        <v>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71">
        <v>20</v>
      </c>
      <c r="U12" s="11"/>
      <c r="V12" s="11"/>
      <c r="W12" s="28">
        <v>50</v>
      </c>
      <c r="X12" s="11"/>
      <c r="Y12" s="11"/>
      <c r="Z12" s="11"/>
    </row>
    <row r="13" spans="2:26">
      <c r="B13" s="93" t="s">
        <v>117</v>
      </c>
      <c r="C13" s="85" t="s">
        <v>105</v>
      </c>
      <c r="D13" s="85" t="s">
        <v>150</v>
      </c>
      <c r="E13" s="98" t="s">
        <v>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71">
        <v>16</v>
      </c>
      <c r="U13" s="11"/>
      <c r="V13" s="11"/>
      <c r="W13" s="28"/>
      <c r="X13" s="11"/>
      <c r="Y13" s="11"/>
      <c r="Z13" s="11"/>
    </row>
    <row r="14" spans="2:26">
      <c r="B14" s="93" t="s">
        <v>118</v>
      </c>
      <c r="C14" s="94" t="s">
        <v>102</v>
      </c>
      <c r="D14" s="94" t="s">
        <v>152</v>
      </c>
      <c r="E14" s="98" t="s">
        <v>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71">
        <v>62</v>
      </c>
      <c r="U14" s="11"/>
      <c r="V14" s="11"/>
      <c r="W14" s="28"/>
      <c r="X14" s="11"/>
      <c r="Y14" s="11"/>
      <c r="Z14" s="11"/>
    </row>
    <row r="15" spans="2:26">
      <c r="B15" s="93" t="s">
        <v>119</v>
      </c>
      <c r="C15" s="94" t="s">
        <v>103</v>
      </c>
      <c r="D15" s="94" t="s">
        <v>153</v>
      </c>
      <c r="E15" s="98" t="s">
        <v>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71">
        <v>32</v>
      </c>
      <c r="U15" s="11"/>
      <c r="V15" s="11"/>
      <c r="W15" s="28"/>
      <c r="X15" s="11"/>
      <c r="Y15" s="11"/>
      <c r="Z15" s="11"/>
    </row>
    <row r="16" spans="2:26">
      <c r="B16" s="93" t="s">
        <v>120</v>
      </c>
      <c r="C16" s="94" t="s">
        <v>104</v>
      </c>
      <c r="D16" s="94" t="s">
        <v>154</v>
      </c>
      <c r="E16" s="98" t="s">
        <v>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71">
        <v>20</v>
      </c>
      <c r="U16" s="11"/>
      <c r="V16" s="11"/>
      <c r="W16" s="28"/>
      <c r="X16" s="11"/>
      <c r="Y16" s="11"/>
      <c r="Z16" s="11"/>
    </row>
    <row r="17" spans="2:26">
      <c r="B17" s="93" t="s">
        <v>121</v>
      </c>
      <c r="C17" s="94" t="s">
        <v>105</v>
      </c>
      <c r="D17" s="94" t="s">
        <v>155</v>
      </c>
      <c r="E17" s="98" t="s">
        <v>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71">
        <v>16</v>
      </c>
      <c r="U17" s="11"/>
      <c r="V17" s="11"/>
      <c r="W17" s="28"/>
      <c r="X17" s="11"/>
      <c r="Y17" s="11"/>
      <c r="Z17" s="11"/>
    </row>
    <row r="18" spans="2:26">
      <c r="B18" s="91"/>
      <c r="C18" s="92"/>
      <c r="D18" s="92"/>
      <c r="E18" s="3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28"/>
      <c r="U18" s="11"/>
      <c r="V18" s="11"/>
      <c r="W18" s="28"/>
      <c r="X18" s="11"/>
      <c r="Y18" s="11"/>
      <c r="Z18" s="11"/>
    </row>
    <row r="19" spans="2:26">
      <c r="B19" s="2"/>
      <c r="C19" s="3"/>
      <c r="D19" s="3"/>
      <c r="E19" s="3"/>
      <c r="F19" s="14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28"/>
      <c r="U19" s="11"/>
      <c r="V19" s="11"/>
      <c r="W19" s="28"/>
      <c r="X19" s="11"/>
      <c r="Y19" s="11"/>
      <c r="Z19" s="11"/>
    </row>
    <row r="20" spans="2:26">
      <c r="B20" s="4"/>
      <c r="C20" s="5"/>
      <c r="D20" s="5"/>
      <c r="E20" s="5"/>
      <c r="F20" s="14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28"/>
      <c r="U20" s="11"/>
      <c r="V20" s="11"/>
      <c r="W20" s="28"/>
      <c r="X20" s="11"/>
      <c r="Y20" s="11"/>
      <c r="Z20" s="11"/>
    </row>
  </sheetData>
  <autoFilter ref="B1:D17">
    <filterColumn colId="0"/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>
    <tabColor rgb="FF99CC00"/>
  </sheetPr>
  <dimension ref="A1:P76"/>
  <sheetViews>
    <sheetView topLeftCell="L1" workbookViewId="0">
      <selection activeCell="X11" sqref="X11"/>
    </sheetView>
  </sheetViews>
  <sheetFormatPr defaultRowHeight="14.25"/>
  <cols>
    <col min="1" max="1" width="10.25" style="30" customWidth="1"/>
    <col min="2" max="2" width="7.625" style="30" customWidth="1"/>
    <col min="3" max="3" width="11.625" bestFit="1" customWidth="1"/>
    <col min="4" max="4" width="4.625" bestFit="1" customWidth="1"/>
    <col min="5" max="6" width="8.75" bestFit="1" customWidth="1"/>
    <col min="7" max="7" width="16.375" bestFit="1" customWidth="1"/>
    <col min="8" max="8" width="4" bestFit="1" customWidth="1"/>
    <col min="9" max="9" width="3" customWidth="1"/>
    <col min="10" max="10" width="6.625" bestFit="1" customWidth="1"/>
    <col min="11" max="11" width="11.375" customWidth="1"/>
    <col min="12" max="12" width="4.125" bestFit="1" customWidth="1"/>
    <col min="13" max="13" width="3.25" customWidth="1"/>
    <col min="14" max="14" width="4.375" bestFit="1" customWidth="1"/>
    <col min="15" max="15" width="9.125" bestFit="1" customWidth="1"/>
    <col min="16" max="16" width="10.25" customWidth="1"/>
    <col min="17" max="21" width="1.625" customWidth="1"/>
  </cols>
  <sheetData>
    <row r="1" spans="1:16" ht="21">
      <c r="A1" s="32" t="s">
        <v>90</v>
      </c>
      <c r="B1" s="32" t="s">
        <v>124</v>
      </c>
      <c r="C1" s="33" t="s">
        <v>91</v>
      </c>
      <c r="D1" s="34" t="s">
        <v>82</v>
      </c>
      <c r="E1" s="70" t="s">
        <v>0</v>
      </c>
      <c r="F1" s="35" t="s">
        <v>1</v>
      </c>
      <c r="G1" s="35" t="s">
        <v>11</v>
      </c>
      <c r="H1" s="36" t="s">
        <v>89</v>
      </c>
      <c r="I1" s="37" t="s">
        <v>92</v>
      </c>
      <c r="J1" s="38" t="s">
        <v>94</v>
      </c>
      <c r="K1" s="38" t="s">
        <v>27</v>
      </c>
      <c r="L1" s="38" t="s">
        <v>92</v>
      </c>
      <c r="M1" s="38" t="s">
        <v>123</v>
      </c>
      <c r="N1" s="38" t="s">
        <v>17</v>
      </c>
      <c r="O1" s="38" t="s">
        <v>87</v>
      </c>
      <c r="P1" s="68" t="s">
        <v>125</v>
      </c>
    </row>
    <row r="2" spans="1:16">
      <c r="A2" s="30">
        <f ca="1">FormRM_ex!$N$5</f>
        <v>42515</v>
      </c>
      <c r="B2" s="39">
        <f>FormRM_ex!$E$5</f>
        <v>590030</v>
      </c>
      <c r="C2" s="30">
        <f>FormRM_ex!$M$5</f>
        <v>42510</v>
      </c>
      <c r="D2">
        <f>FormRM_ex!$B8</f>
        <v>1</v>
      </c>
      <c r="E2" t="str">
        <f>FormRM_ex!$J$5</f>
        <v>1-01-DB-FL001</v>
      </c>
      <c r="F2" t="str">
        <f>FormRM_ex!$C8</f>
        <v>BP-FL001</v>
      </c>
      <c r="G2" t="str">
        <f>FormRM_ex!$D8</f>
        <v>เปลือก 1/4  FL</v>
      </c>
      <c r="H2">
        <f>FormRM_ex!$E8</f>
        <v>2</v>
      </c>
      <c r="I2" t="str">
        <f>FormRM_ex!$F8</f>
        <v>อัน</v>
      </c>
      <c r="J2">
        <f>FormRM_ex!$G8</f>
        <v>128</v>
      </c>
      <c r="K2" s="31">
        <f>FormRM_ex!$H8</f>
        <v>128000</v>
      </c>
      <c r="L2" s="29" t="str">
        <f>FormRM_ex!$I8</f>
        <v>ตัว</v>
      </c>
      <c r="M2" s="29">
        <f>FormRM_ex!$J8</f>
        <v>0</v>
      </c>
      <c r="N2" s="39">
        <f>FormRM_ex!$K8</f>
        <v>4</v>
      </c>
      <c r="O2" s="31">
        <f>FormRM_ex!$L8</f>
        <v>1000</v>
      </c>
      <c r="P2" s="31">
        <f>FormRM_ex!L13</f>
        <v>1550</v>
      </c>
    </row>
    <row r="3" spans="1:16">
      <c r="A3" s="30">
        <f ca="1">FormRM_ex!$N$5</f>
        <v>42515</v>
      </c>
      <c r="B3" s="39">
        <f>FormRM_ex!$E$5</f>
        <v>590030</v>
      </c>
      <c r="C3" s="30">
        <f>FormRM_ex!$M$5</f>
        <v>42510</v>
      </c>
      <c r="D3" t="str">
        <f>FormRM_ex!$B9</f>
        <v/>
      </c>
      <c r="E3" t="str">
        <f>FormRM_ex!$J$5</f>
        <v>1-01-DB-FL001</v>
      </c>
      <c r="F3" t="str">
        <f>FormRM_ex!$C9</f>
        <v>BK-FL001</v>
      </c>
      <c r="G3" t="str">
        <f>FormRM_ex!$D9</f>
        <v>กว้าง 1/4  FL</v>
      </c>
      <c r="H3">
        <f>FormRM_ex!$E9</f>
        <v>1</v>
      </c>
      <c r="I3" t="str">
        <f>FormRM_ex!$F9</f>
        <v>อัน</v>
      </c>
      <c r="J3">
        <f>FormRM_ex!$G9</f>
        <v>320</v>
      </c>
      <c r="K3" s="31">
        <f>FormRM_ex!$H9</f>
        <v>0</v>
      </c>
      <c r="L3" s="29" t="str">
        <f>FormRM_ex!$I9</f>
        <v>ตัว</v>
      </c>
      <c r="M3" s="29">
        <f>FormRM_ex!$J9</f>
        <v>0</v>
      </c>
      <c r="N3" s="39">
        <f>FormRM_ex!$K9</f>
        <v>0</v>
      </c>
      <c r="O3" s="31">
        <f>FormRM_ex!$L9</f>
        <v>0</v>
      </c>
    </row>
    <row r="4" spans="1:16">
      <c r="A4" s="30">
        <f ca="1">FormRM_ex!$N$5</f>
        <v>42515</v>
      </c>
      <c r="B4" s="39">
        <f>FormRM_ex!$E$5</f>
        <v>590030</v>
      </c>
      <c r="C4" s="30">
        <f>FormRM_ex!$M$5</f>
        <v>42510</v>
      </c>
      <c r="D4">
        <f>FormRM_ex!$B10</f>
        <v>3</v>
      </c>
      <c r="E4" t="str">
        <f>FormRM_ex!$J$5</f>
        <v>1-01-DB-FL001</v>
      </c>
      <c r="F4" t="str">
        <f>FormRM_ex!$C10</f>
        <v>BT-FL001</v>
      </c>
      <c r="G4" t="str">
        <f>FormRM_ex!$D10</f>
        <v>รูต๊าฟ 1/4  FL</v>
      </c>
      <c r="H4">
        <f>FormRM_ex!$E10</f>
        <v>1</v>
      </c>
      <c r="I4" t="str">
        <f>FormRM_ex!$F10</f>
        <v>อัน</v>
      </c>
      <c r="J4">
        <f>FormRM_ex!$G10</f>
        <v>213</v>
      </c>
      <c r="K4" s="31">
        <f>FormRM_ex!$H10</f>
        <v>106500</v>
      </c>
      <c r="L4" s="29" t="str">
        <f>FormRM_ex!$I10</f>
        <v>ตัว</v>
      </c>
      <c r="M4" s="29">
        <f>FormRM_ex!$J10</f>
        <v>0</v>
      </c>
      <c r="N4" s="39">
        <f>FormRM_ex!$K10</f>
        <v>2</v>
      </c>
      <c r="O4" s="31">
        <f>FormRM_ex!$L10</f>
        <v>500</v>
      </c>
    </row>
    <row r="5" spans="1:16">
      <c r="A5" s="30">
        <f ca="1">FormRM_ex!$N$5</f>
        <v>42515</v>
      </c>
      <c r="B5" s="39">
        <f>FormRM_ex!$E$5</f>
        <v>590030</v>
      </c>
      <c r="C5" s="30">
        <f>FormRM_ex!$M$5</f>
        <v>42510</v>
      </c>
      <c r="D5">
        <f>FormRM_ex!$B11</f>
        <v>4</v>
      </c>
      <c r="E5" t="str">
        <f>FormRM_ex!$J$5</f>
        <v>1-01-DB-FL001</v>
      </c>
      <c r="F5" t="str">
        <f>FormRM_ex!$C11</f>
        <v>BS-FL001</v>
      </c>
      <c r="G5" t="str">
        <f>FormRM_ex!$D11</f>
        <v>สปริงแหวน  # 0. มิล 1/4"</v>
      </c>
      <c r="H5">
        <f>FormRM_ex!$E11</f>
        <v>1</v>
      </c>
      <c r="I5" t="str">
        <f>FormRM_ex!$F11</f>
        <v>อัน</v>
      </c>
      <c r="J5">
        <f>FormRM_ex!$G11</f>
        <v>4720</v>
      </c>
      <c r="K5" s="31">
        <f>FormRM_ex!$H11</f>
        <v>236000</v>
      </c>
      <c r="L5" s="29" t="str">
        <f>FormRM_ex!$I11</f>
        <v>ตัว</v>
      </c>
      <c r="M5" s="29">
        <f>FormRM_ex!$J11</f>
        <v>0</v>
      </c>
      <c r="N5" s="39">
        <f>FormRM_ex!$K11</f>
        <v>1</v>
      </c>
      <c r="O5" s="31">
        <f>FormRM_ex!$L11</f>
        <v>50</v>
      </c>
    </row>
    <row r="6" spans="1:16">
      <c r="A6" s="30">
        <f ca="1">FormRM_ex!$N$5</f>
        <v>42515</v>
      </c>
      <c r="B6" s="39">
        <f>FormRM_ex!$E$5</f>
        <v>590030</v>
      </c>
      <c r="C6" s="30">
        <f>FormRM_ex!$M$5</f>
        <v>42510</v>
      </c>
      <c r="D6" t="str">
        <f>FormRM_ex!$B12</f>
        <v/>
      </c>
      <c r="E6" t="str">
        <f>FormRM_ex!$J$5</f>
        <v>1-01-DB-FL001</v>
      </c>
      <c r="F6" t="str">
        <f>FormRM_ex!$C12</f>
        <v/>
      </c>
      <c r="G6" t="str">
        <f>FormRM_ex!$D12</f>
        <v/>
      </c>
      <c r="H6" t="str">
        <f>FormRM_ex!$E12</f>
        <v/>
      </c>
      <c r="I6" t="str">
        <f>FormRM_ex!$F12</f>
        <v/>
      </c>
      <c r="J6" t="str">
        <f>FormRM_ex!$G12</f>
        <v/>
      </c>
      <c r="K6" s="31" t="str">
        <f>FormRM_ex!$H12</f>
        <v/>
      </c>
      <c r="L6" s="29" t="str">
        <f>FormRM_ex!$I12</f>
        <v/>
      </c>
      <c r="M6" s="29">
        <f>FormRM_ex!$J12</f>
        <v>0</v>
      </c>
      <c r="N6" s="39">
        <f>FormRM_ex!$K12</f>
        <v>0</v>
      </c>
      <c r="O6" s="31">
        <f>FormRM_ex!$L12</f>
        <v>0</v>
      </c>
    </row>
    <row r="7" spans="1:16">
      <c r="C7" s="30"/>
      <c r="D7" s="30"/>
      <c r="E7" s="30"/>
      <c r="F7" s="30"/>
      <c r="G7" s="30"/>
      <c r="H7" s="30"/>
      <c r="I7" s="30"/>
      <c r="J7" s="30"/>
      <c r="K7" s="30"/>
    </row>
    <row r="8" spans="1:16">
      <c r="C8" s="30"/>
      <c r="D8" s="30"/>
      <c r="E8" s="30"/>
      <c r="F8" s="30"/>
      <c r="G8" s="30"/>
      <c r="H8" s="30"/>
      <c r="I8" s="30"/>
      <c r="J8" s="30"/>
      <c r="K8" s="30"/>
    </row>
    <row r="9" spans="1:16">
      <c r="C9" s="30"/>
      <c r="D9" s="30"/>
      <c r="E9" s="30"/>
      <c r="F9" s="30"/>
      <c r="G9" s="30"/>
      <c r="H9" s="30"/>
      <c r="I9" s="30"/>
      <c r="J9" s="30"/>
      <c r="K9" s="30"/>
    </row>
    <row r="10" spans="1:16">
      <c r="C10" s="30"/>
      <c r="D10" s="30"/>
      <c r="E10" s="30"/>
      <c r="F10" s="30"/>
      <c r="G10" s="30"/>
      <c r="H10" s="30"/>
      <c r="I10" s="30"/>
      <c r="J10" s="30"/>
      <c r="K10" s="30"/>
    </row>
    <row r="11" spans="1:16">
      <c r="C11" s="30"/>
      <c r="D11" s="30"/>
      <c r="E11" s="30"/>
      <c r="F11" s="30"/>
      <c r="G11" s="30"/>
      <c r="H11" s="30"/>
      <c r="I11" s="30"/>
      <c r="J11" s="30"/>
      <c r="K11" s="30"/>
    </row>
    <row r="12" spans="1:16">
      <c r="C12" s="30"/>
      <c r="D12" s="30"/>
      <c r="E12" s="30"/>
      <c r="F12" s="30"/>
      <c r="G12" s="30"/>
      <c r="H12" s="30"/>
      <c r="I12" s="30"/>
      <c r="J12" s="30"/>
      <c r="K12" s="30"/>
    </row>
    <row r="13" spans="1:16">
      <c r="C13" s="30"/>
      <c r="D13" s="30"/>
      <c r="E13" s="30"/>
      <c r="F13" s="30"/>
      <c r="G13" s="30"/>
      <c r="H13" s="30"/>
      <c r="I13" s="30"/>
      <c r="J13" s="30"/>
      <c r="K13" s="30"/>
    </row>
    <row r="14" spans="1:16">
      <c r="G14" s="30"/>
      <c r="H14" s="30"/>
      <c r="I14" s="30"/>
      <c r="J14" s="30"/>
      <c r="K14" s="30"/>
    </row>
    <row r="15" spans="1:16">
      <c r="G15" s="30"/>
      <c r="H15" s="30"/>
      <c r="I15" s="30"/>
      <c r="J15" s="30"/>
      <c r="K15" s="30"/>
    </row>
    <row r="16" spans="1:16">
      <c r="G16" s="30"/>
      <c r="H16" s="30"/>
      <c r="I16" s="30"/>
      <c r="J16" s="30"/>
      <c r="K16" s="30"/>
    </row>
    <row r="17" spans="7:11">
      <c r="G17" s="30"/>
      <c r="H17" s="30"/>
      <c r="I17" s="30"/>
      <c r="J17" s="30"/>
      <c r="K17" s="30"/>
    </row>
    <row r="18" spans="7:11">
      <c r="G18" s="30"/>
      <c r="H18" s="30"/>
      <c r="I18" s="30"/>
      <c r="J18" s="30"/>
      <c r="K18" s="30"/>
    </row>
    <row r="19" spans="7:11">
      <c r="G19" s="30"/>
      <c r="H19" s="30"/>
      <c r="I19" s="30"/>
      <c r="J19" s="30"/>
      <c r="K19" s="30"/>
    </row>
    <row r="20" spans="7:11">
      <c r="G20" s="30"/>
      <c r="H20" s="30"/>
      <c r="I20" s="30"/>
      <c r="J20" s="30"/>
      <c r="K20" s="30"/>
    </row>
    <row r="21" spans="7:11">
      <c r="G21" s="30"/>
      <c r="H21" s="30"/>
      <c r="I21" s="30"/>
      <c r="J21" s="30"/>
      <c r="K21" s="30"/>
    </row>
    <row r="22" spans="7:11">
      <c r="G22" s="30"/>
      <c r="H22" s="30"/>
      <c r="I22" s="30"/>
      <c r="J22" s="30"/>
      <c r="K22" s="30"/>
    </row>
    <row r="23" spans="7:11">
      <c r="G23" s="30"/>
      <c r="H23" s="30"/>
      <c r="I23" s="30"/>
      <c r="J23" s="30"/>
      <c r="K23" s="30"/>
    </row>
    <row r="24" spans="7:11">
      <c r="G24" s="30"/>
      <c r="H24" s="30"/>
      <c r="I24" s="30"/>
      <c r="J24" s="30"/>
      <c r="K24" s="30"/>
    </row>
    <row r="25" spans="7:11">
      <c r="G25" s="30"/>
      <c r="H25" s="30"/>
      <c r="I25" s="30"/>
      <c r="J25" s="30"/>
      <c r="K25" s="30"/>
    </row>
    <row r="26" spans="7:11">
      <c r="G26" s="30"/>
      <c r="H26" s="30"/>
      <c r="I26" s="30"/>
      <c r="J26" s="30"/>
      <c r="K26" s="30"/>
    </row>
    <row r="27" spans="7:11">
      <c r="G27" s="30"/>
      <c r="H27" s="30"/>
      <c r="I27" s="30"/>
      <c r="J27" s="30"/>
      <c r="K27" s="30"/>
    </row>
    <row r="28" spans="7:11">
      <c r="G28" s="30"/>
      <c r="H28" s="30"/>
      <c r="I28" s="30"/>
      <c r="J28" s="30"/>
      <c r="K28" s="30"/>
    </row>
    <row r="29" spans="7:11">
      <c r="G29" s="30"/>
      <c r="H29" s="30"/>
      <c r="I29" s="30"/>
      <c r="J29" s="30"/>
      <c r="K29" s="30"/>
    </row>
    <row r="30" spans="7:11">
      <c r="G30" s="30"/>
      <c r="H30" s="30"/>
      <c r="I30" s="30"/>
      <c r="J30" s="30"/>
      <c r="K30" s="30"/>
    </row>
    <row r="31" spans="7:11">
      <c r="G31" s="30"/>
      <c r="H31" s="30"/>
      <c r="I31" s="30"/>
      <c r="J31" s="30"/>
      <c r="K31" s="30"/>
    </row>
    <row r="32" spans="7:11">
      <c r="G32" s="30"/>
      <c r="H32" s="30"/>
      <c r="I32" s="30"/>
      <c r="J32" s="30"/>
      <c r="K32" s="30"/>
    </row>
    <row r="33" spans="7:11">
      <c r="G33" s="30"/>
      <c r="H33" s="30"/>
      <c r="I33" s="30"/>
      <c r="J33" s="30"/>
      <c r="K33" s="30"/>
    </row>
    <row r="34" spans="7:11">
      <c r="G34" s="30"/>
      <c r="H34" s="30"/>
      <c r="I34" s="30"/>
      <c r="J34" s="30"/>
      <c r="K34" s="30"/>
    </row>
    <row r="35" spans="7:11">
      <c r="G35" s="30"/>
      <c r="H35" s="30"/>
      <c r="I35" s="30"/>
      <c r="J35" s="30"/>
      <c r="K35" s="30"/>
    </row>
    <row r="36" spans="7:11">
      <c r="G36" s="30"/>
      <c r="H36" s="30"/>
      <c r="I36" s="30"/>
      <c r="J36" s="30"/>
      <c r="K36" s="30"/>
    </row>
    <row r="37" spans="7:11">
      <c r="G37" s="30"/>
      <c r="H37" s="30"/>
      <c r="I37" s="30"/>
      <c r="J37" s="30"/>
      <c r="K37" s="30"/>
    </row>
    <row r="38" spans="7:11">
      <c r="G38" s="30"/>
      <c r="H38" s="30"/>
      <c r="I38" s="30"/>
      <c r="J38" s="30"/>
      <c r="K38" s="30"/>
    </row>
    <row r="39" spans="7:11">
      <c r="G39" s="30"/>
      <c r="H39" s="30"/>
      <c r="I39" s="30"/>
      <c r="J39" s="30"/>
      <c r="K39" s="30"/>
    </row>
    <row r="40" spans="7:11">
      <c r="G40" s="30"/>
      <c r="H40" s="30"/>
      <c r="I40" s="30"/>
      <c r="J40" s="30"/>
      <c r="K40" s="30"/>
    </row>
    <row r="41" spans="7:11">
      <c r="G41" s="30"/>
      <c r="H41" s="30"/>
      <c r="I41" s="30"/>
      <c r="J41" s="30"/>
      <c r="K41" s="30"/>
    </row>
    <row r="42" spans="7:11">
      <c r="G42" s="30"/>
      <c r="H42" s="30"/>
      <c r="I42" s="30"/>
      <c r="J42" s="30"/>
      <c r="K42" s="30"/>
    </row>
    <row r="43" spans="7:11">
      <c r="G43" s="30"/>
      <c r="H43" s="30"/>
      <c r="I43" s="30"/>
      <c r="J43" s="30"/>
      <c r="K43" s="30"/>
    </row>
    <row r="44" spans="7:11">
      <c r="G44" s="30"/>
      <c r="H44" s="30"/>
      <c r="I44" s="30"/>
      <c r="J44" s="30"/>
      <c r="K44" s="30"/>
    </row>
    <row r="45" spans="7:11">
      <c r="G45" s="30"/>
      <c r="H45" s="30"/>
      <c r="I45" s="30"/>
      <c r="J45" s="30"/>
      <c r="K45" s="30"/>
    </row>
    <row r="46" spans="7:11">
      <c r="G46" s="30"/>
      <c r="H46" s="30"/>
      <c r="I46" s="30"/>
      <c r="J46" s="30"/>
      <c r="K46" s="30"/>
    </row>
    <row r="47" spans="7:11">
      <c r="G47" s="30"/>
      <c r="H47" s="30"/>
      <c r="I47" s="30"/>
      <c r="J47" s="30"/>
      <c r="K47" s="30"/>
    </row>
    <row r="48" spans="7:11">
      <c r="G48" s="30"/>
      <c r="H48" s="30"/>
      <c r="I48" s="30"/>
      <c r="J48" s="30"/>
      <c r="K48" s="30"/>
    </row>
    <row r="49" spans="7:11">
      <c r="G49" s="30"/>
      <c r="H49" s="30"/>
      <c r="I49" s="30"/>
      <c r="J49" s="30"/>
      <c r="K49" s="30"/>
    </row>
    <row r="50" spans="7:11">
      <c r="G50" s="30"/>
      <c r="H50" s="30"/>
      <c r="I50" s="30"/>
      <c r="J50" s="30"/>
      <c r="K50" s="30"/>
    </row>
    <row r="51" spans="7:11">
      <c r="G51" s="30"/>
      <c r="H51" s="30"/>
      <c r="I51" s="30"/>
      <c r="J51" s="30"/>
      <c r="K51" s="30"/>
    </row>
    <row r="52" spans="7:11">
      <c r="G52" s="30"/>
      <c r="H52" s="30"/>
      <c r="I52" s="30"/>
      <c r="J52" s="30"/>
      <c r="K52" s="30"/>
    </row>
    <row r="53" spans="7:11">
      <c r="G53" s="30"/>
      <c r="H53" s="30"/>
      <c r="I53" s="30"/>
      <c r="J53" s="30"/>
      <c r="K53" s="30"/>
    </row>
    <row r="54" spans="7:11">
      <c r="G54" s="30"/>
      <c r="H54" s="30"/>
      <c r="I54" s="30"/>
      <c r="J54" s="30"/>
      <c r="K54" s="30"/>
    </row>
    <row r="55" spans="7:11">
      <c r="G55" s="30"/>
      <c r="H55" s="30"/>
      <c r="I55" s="30"/>
      <c r="J55" s="30"/>
      <c r="K55" s="30"/>
    </row>
    <row r="56" spans="7:11">
      <c r="G56" s="30"/>
      <c r="H56" s="30"/>
      <c r="I56" s="30"/>
      <c r="J56" s="30"/>
      <c r="K56" s="30"/>
    </row>
    <row r="57" spans="7:11">
      <c r="G57" s="30"/>
      <c r="H57" s="30"/>
      <c r="I57" s="30"/>
      <c r="J57" s="30"/>
      <c r="K57" s="30"/>
    </row>
    <row r="58" spans="7:11">
      <c r="G58" s="30"/>
      <c r="H58" s="30"/>
      <c r="I58" s="30"/>
      <c r="J58" s="30"/>
      <c r="K58" s="30"/>
    </row>
    <row r="59" spans="7:11">
      <c r="G59" s="30"/>
      <c r="H59" s="30"/>
      <c r="I59" s="30"/>
      <c r="J59" s="30"/>
      <c r="K59" s="30"/>
    </row>
    <row r="60" spans="7:11">
      <c r="G60" s="30"/>
      <c r="H60" s="30"/>
      <c r="I60" s="30"/>
      <c r="J60" s="30"/>
      <c r="K60" s="30"/>
    </row>
    <row r="61" spans="7:11">
      <c r="G61" s="30"/>
      <c r="H61" s="30"/>
      <c r="I61" s="30"/>
      <c r="J61" s="30"/>
      <c r="K61" s="30"/>
    </row>
    <row r="62" spans="7:11">
      <c r="G62" s="30"/>
      <c r="H62" s="30"/>
      <c r="I62" s="30"/>
      <c r="J62" s="30"/>
      <c r="K62" s="30"/>
    </row>
    <row r="63" spans="7:11">
      <c r="G63" s="30"/>
      <c r="H63" s="30"/>
      <c r="I63" s="30"/>
      <c r="J63" s="30"/>
      <c r="K63" s="30"/>
    </row>
    <row r="64" spans="7:11">
      <c r="G64" s="30"/>
      <c r="H64" s="30"/>
      <c r="I64" s="30"/>
      <c r="J64" s="30"/>
      <c r="K64" s="30"/>
    </row>
    <row r="65" spans="7:11">
      <c r="G65" s="30"/>
      <c r="H65" s="30"/>
      <c r="I65" s="30"/>
      <c r="J65" s="30"/>
      <c r="K65" s="30"/>
    </row>
    <row r="66" spans="7:11">
      <c r="G66" s="30"/>
      <c r="H66" s="30"/>
      <c r="I66" s="30"/>
      <c r="J66" s="30"/>
      <c r="K66" s="30"/>
    </row>
    <row r="67" spans="7:11">
      <c r="G67" s="30"/>
      <c r="H67" s="30"/>
      <c r="I67" s="30"/>
      <c r="J67" s="30"/>
      <c r="K67" s="30"/>
    </row>
    <row r="68" spans="7:11">
      <c r="G68" s="30"/>
      <c r="H68" s="30"/>
      <c r="I68" s="30"/>
      <c r="J68" s="30"/>
      <c r="K68" s="30"/>
    </row>
    <row r="69" spans="7:11">
      <c r="G69" s="30"/>
      <c r="H69" s="30"/>
      <c r="I69" s="30"/>
      <c r="J69" s="30"/>
      <c r="K69" s="30"/>
    </row>
    <row r="70" spans="7:11">
      <c r="G70" s="30"/>
      <c r="H70" s="30"/>
      <c r="I70" s="30"/>
      <c r="J70" s="30"/>
      <c r="K70" s="30"/>
    </row>
    <row r="71" spans="7:11">
      <c r="G71" s="30"/>
      <c r="H71" s="30"/>
      <c r="I71" s="30"/>
      <c r="J71" s="30"/>
      <c r="K71" s="30"/>
    </row>
    <row r="72" spans="7:11">
      <c r="G72" s="30"/>
      <c r="H72" s="30"/>
      <c r="I72" s="30"/>
      <c r="J72" s="30"/>
      <c r="K72" s="30"/>
    </row>
    <row r="73" spans="7:11">
      <c r="G73" s="30"/>
      <c r="H73" s="30"/>
      <c r="I73" s="30"/>
      <c r="J73" s="30"/>
      <c r="K73" s="30"/>
    </row>
    <row r="74" spans="7:11">
      <c r="G74" s="30"/>
      <c r="H74" s="30"/>
      <c r="I74" s="30"/>
      <c r="J74" s="30"/>
      <c r="K74" s="30"/>
    </row>
    <row r="75" spans="7:11">
      <c r="G75" s="30"/>
      <c r="H75" s="30"/>
      <c r="I75" s="30"/>
      <c r="J75" s="30"/>
      <c r="K75" s="30"/>
    </row>
    <row r="76" spans="7:11">
      <c r="G76" s="30"/>
      <c r="H76" s="30"/>
      <c r="I76" s="30"/>
      <c r="J76" s="30"/>
      <c r="K76" s="3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1">
    <tabColor theme="5" tint="0.39997558519241921"/>
  </sheetPr>
  <dimension ref="B4:N13"/>
  <sheetViews>
    <sheetView tabSelected="1" workbookViewId="0">
      <selection activeCell="E2" sqref="E2"/>
    </sheetView>
  </sheetViews>
  <sheetFormatPr defaultColWidth="9" defaultRowHeight="14.25"/>
  <cols>
    <col min="1" max="1" width="0.625" style="44" customWidth="1"/>
    <col min="2" max="2" width="3.75" style="44" customWidth="1"/>
    <col min="3" max="3" width="8.375" style="44" customWidth="1"/>
    <col min="4" max="4" width="18.25" style="44" customWidth="1"/>
    <col min="5" max="5" width="9.125" style="44" customWidth="1"/>
    <col min="6" max="6" width="4" style="44" customWidth="1"/>
    <col min="7" max="7" width="8" style="44" customWidth="1"/>
    <col min="8" max="8" width="9.875" style="44" customWidth="1"/>
    <col min="9" max="9" width="4" style="44" customWidth="1"/>
    <col min="10" max="10" width="6.875" style="44" customWidth="1"/>
    <col min="11" max="11" width="5.25" style="44" customWidth="1"/>
    <col min="12" max="12" width="11" style="44" bestFit="1" customWidth="1"/>
    <col min="13" max="13" width="7.375" style="44" bestFit="1" customWidth="1"/>
    <col min="14" max="14" width="9.25" style="44" bestFit="1" customWidth="1"/>
    <col min="15" max="15" width="3" style="44" customWidth="1"/>
    <col min="16" max="16384" width="9" style="44"/>
  </cols>
  <sheetData>
    <row r="4" spans="2:14" ht="21">
      <c r="B4" s="47"/>
      <c r="C4" s="50"/>
      <c r="D4" s="116"/>
      <c r="E4" s="50"/>
      <c r="F4" s="50"/>
      <c r="G4" s="50"/>
      <c r="H4" s="50"/>
      <c r="I4" s="46"/>
      <c r="J4" s="119" t="s">
        <v>0</v>
      </c>
      <c r="K4" s="120"/>
      <c r="L4" s="45" t="s">
        <v>136</v>
      </c>
      <c r="M4" s="109" t="s">
        <v>137</v>
      </c>
      <c r="N4" s="110" t="s">
        <v>156</v>
      </c>
    </row>
    <row r="5" spans="2:14" ht="23.25">
      <c r="B5" s="113"/>
      <c r="C5" s="114"/>
      <c r="D5" s="115" t="s">
        <v>99</v>
      </c>
      <c r="E5" s="114">
        <v>590030</v>
      </c>
      <c r="F5" s="114"/>
      <c r="G5" s="114"/>
      <c r="H5" s="54"/>
      <c r="I5" s="43"/>
      <c r="J5" s="117" t="str">
        <f>IF($L$5="","",INDEX(รหัสสินค้า_FG,MATCH($L$5,รายละเอียดสินค้า_FG,0)))</f>
        <v>1-01-DB-FL001</v>
      </c>
      <c r="K5" s="118"/>
      <c r="L5" s="27" t="s">
        <v>140</v>
      </c>
      <c r="M5" s="111">
        <v>42510</v>
      </c>
      <c r="N5" s="112">
        <f ca="1">TODAY()</f>
        <v>42515</v>
      </c>
    </row>
    <row r="6" spans="2:14" ht="21">
      <c r="B6" s="87">
        <f>COUNT(B8:B12)</f>
        <v>3</v>
      </c>
      <c r="C6" s="45"/>
      <c r="D6" s="45" t="s">
        <v>7</v>
      </c>
      <c r="E6" s="66" t="s">
        <v>3</v>
      </c>
      <c r="F6" s="59"/>
      <c r="G6" s="60" t="s">
        <v>83</v>
      </c>
      <c r="H6" s="61" t="s">
        <v>3</v>
      </c>
      <c r="I6" s="60"/>
      <c r="J6" s="106"/>
      <c r="K6" s="101" t="s">
        <v>139</v>
      </c>
      <c r="L6" s="101" t="s">
        <v>98</v>
      </c>
      <c r="M6" s="63"/>
      <c r="N6" s="62" t="s">
        <v>95</v>
      </c>
    </row>
    <row r="7" spans="2:14" ht="21">
      <c r="B7" s="89" t="s">
        <v>82</v>
      </c>
      <c r="C7" s="49" t="s">
        <v>12</v>
      </c>
      <c r="D7" s="49" t="s">
        <v>96</v>
      </c>
      <c r="E7" s="65" t="s">
        <v>89</v>
      </c>
      <c r="F7" s="67" t="s">
        <v>92</v>
      </c>
      <c r="G7" s="64" t="s">
        <v>24</v>
      </c>
      <c r="H7" s="65" t="s">
        <v>27</v>
      </c>
      <c r="I7" s="65" t="s">
        <v>4</v>
      </c>
      <c r="J7" s="104" t="s">
        <v>93</v>
      </c>
      <c r="K7" s="102" t="s">
        <v>138</v>
      </c>
      <c r="L7" s="102" t="s">
        <v>93</v>
      </c>
      <c r="M7" s="49" t="s">
        <v>4</v>
      </c>
      <c r="N7" s="49"/>
    </row>
    <row r="8" spans="2:14" ht="23.25">
      <c r="B8" s="88">
        <f>IF(L8&lt;&gt;"",1,"")</f>
        <v>1</v>
      </c>
      <c r="C8" s="22" t="str">
        <f t="array" ref="C8">IF(ISERROR(INDEX(RM!$C$2:$C$102,SMALL(IF(RM!$B$2:$B$102=$J$5,ROW(RM!$B$2:$B$102)-ROW(RM!$B$2)+1),ROWS($D$8:E8)))),"",INDEX(RM!$C$2:$C$102,SMALL(IF(RM!$B$2:$B$102=$J$5,ROW(RM!$B$2:$B$102)-ROW(RM!$B$2)+1),ROWS($D$8:E8))))</f>
        <v>BP-FL001</v>
      </c>
      <c r="D8" s="22" t="str">
        <f t="array" ref="D8">IF(ISERROR(INDEX(รายละเอียดวัตถุดิบ_RM,SMALL(IF(RM!$B$2:$B$102=$J$5,ROW(RM!$B$2:$B$102)-ROW(RM!$B$2)+1),ROWS(D$8:$D8)))),"",INDEX(รายละเอียดวัตถุดิบ_RM,SMALL(IF(RM!$B$2:$B$102=$J$5,ROW(RM!$B$2:$B$102)-ROW(RM!$B$2)+1),ROWS(D$8:$D8))))</f>
        <v>เปลือก 1/4  FL</v>
      </c>
      <c r="E8" s="24">
        <f t="array" ref="E8">IF(ISERROR(INDEX(RM!$E$2:$E$102,SMALL(IF(RM!$B$2:$B$102=$J$5,ROW(RM!$B$2:$B$102)-ROW(RM!$B$2)+1),ROWS($D$8:E8)))),"",INDEX(RM!$E$2:$E$102,SMALL(IF(RM!$B$2:$B$102=$J$5,ROW(RM!$B$2:$B$102)-ROW(RM!$B$2)+1),ROWS($D$8:E8))))</f>
        <v>2</v>
      </c>
      <c r="F8" s="57" t="str">
        <f>IF($D8="","",VLOOKUP($D8,RM!$D:$F,3,FALSE))</f>
        <v>อัน</v>
      </c>
      <c r="G8" s="58">
        <f>IF($C8="","",VLOOKUP($C8,RM!$C:$AC,MATCH($G$7,RM!$C$1:$AC$1,0),FALSE))</f>
        <v>128</v>
      </c>
      <c r="H8" s="55">
        <f>IF($C8="","",$L8*$G8)</f>
        <v>128000</v>
      </c>
      <c r="I8" s="57" t="str">
        <f>IF($D8="","",VLOOKUP($D8,RM!$D$1:$AB$102,24,FALSE))</f>
        <v>ตัว</v>
      </c>
      <c r="J8" s="105"/>
      <c r="K8" s="107">
        <v>4</v>
      </c>
      <c r="L8" s="103">
        <v>1000</v>
      </c>
      <c r="M8" s="56" t="str">
        <f>IF($D8="","",VLOOKUP($D8,RM!$D$1:$Z$102,23,FALSE))</f>
        <v>กิโล</v>
      </c>
      <c r="N8" s="90"/>
    </row>
    <row r="9" spans="2:14" ht="23.25">
      <c r="B9" s="88" t="str">
        <f>IF(L9&lt;&gt;"",2,"")</f>
        <v/>
      </c>
      <c r="C9" s="22" t="str">
        <f t="array" ref="C9">IF(ISERROR(INDEX(รหัสวัตถุดิบ_RM,SMALL(IF(RM!$B$2:$B$102=$J$5,ROW(RM!$B$2:$B$102)-ROW(RM!$B$2)+1),ROWS(C$8:$D9)))),"",INDEX(รหัสวัตถุดิบ_RM,SMALL(IF(RM!$B$2:$B$102=$J$5,ROW(RM!$B$2:$B$102)-ROW(RM!$B$2)+1),ROWS(C$8:$D9))))</f>
        <v>BK-FL001</v>
      </c>
      <c r="D9" s="22" t="str">
        <f t="array" ref="D9">IF(ISERROR(INDEX(รายละเอียดวัตถุดิบ_RM,SMALL(IF(RM!$B$2:$B$102=$J$5,ROW(RM!$B$2:$B$102)-ROW(RM!$B$2)+1),ROWS(D$8:$D9)))),"",INDEX(รายละเอียดวัตถุดิบ_RM,SMALL(IF(RM!$B$2:$B$102=$J$5,ROW(RM!$B$2:$B$102)-ROW(RM!$B$2)+1),ROWS(D$8:$D9))))</f>
        <v>กว้าง 1/4  FL</v>
      </c>
      <c r="E9" s="24">
        <f t="array" ref="E9">IF(ISERROR(INDEX(RM!$E$2:$E$102,SMALL(IF(RM!$B$2:$B$102=$J$5,ROW(RM!$B$2:$B$102)-ROW(RM!$B$2)+1),ROWS($D$8:E9)))),"",INDEX(RM!$E$2:$E$102,SMALL(IF(RM!$B$2:$B$102=$J$5,ROW(RM!$B$2:$B$102)-ROW(RM!$B$2)+1),ROWS($D$8:E9))))</f>
        <v>1</v>
      </c>
      <c r="F9" s="57" t="str">
        <f>IF($D9="","",VLOOKUP($D9,RM!$D:$F,3,FALSE))</f>
        <v>อัน</v>
      </c>
      <c r="G9" s="58">
        <f>IF($C9="","",VLOOKUP($C9,RM!$C:$AC,MATCH($G$7,RM!$C$1:$AC$1,0),FALSE))</f>
        <v>320</v>
      </c>
      <c r="H9" s="55">
        <f>IF($C9="","",$L9*$G9)</f>
        <v>0</v>
      </c>
      <c r="I9" s="57" t="str">
        <f>IF($D9="","",VLOOKUP($D9,RM!$D$1:$AB$102,24,FALSE))</f>
        <v>ตัว</v>
      </c>
      <c r="J9" s="105"/>
      <c r="K9" s="107"/>
      <c r="L9" s="103"/>
      <c r="M9" s="56" t="str">
        <f>IF($D9="","",VLOOKUP($D9,RM!$D$1:$Z$102,23,FALSE))</f>
        <v>กิโล</v>
      </c>
      <c r="N9" s="90"/>
    </row>
    <row r="10" spans="2:14" ht="23.25">
      <c r="B10" s="88">
        <f>IF(L10&lt;&gt;"",3,"")</f>
        <v>3</v>
      </c>
      <c r="C10" s="22" t="str">
        <f t="array" ref="C10">IF(ISERROR(INDEX(รหัสวัตถุดิบ_RM,SMALL(IF(RM!$B$2:$B$102=$J$5,ROW(RM!$B$2:$B$102)-ROW(RM!$B$2)+1),ROWS(C$8:$D10)))),"",INDEX(รหัสวัตถุดิบ_RM,SMALL(IF(RM!$B$2:$B$102=$J$5,ROW(RM!$B$2:$B$102)-ROW(RM!$B$2)+1),ROWS(C$8:$D10))))</f>
        <v>BT-FL001</v>
      </c>
      <c r="D10" s="22" t="str">
        <f t="array" ref="D10">IF(ISERROR(INDEX(รายละเอียดวัตถุดิบ_RM,SMALL(IF(RM!$B$2:$B$102=$J$5,ROW(RM!$B$2:$B$102)-ROW(RM!$B$2)+1),ROWS(D$8:$D10)))),"",INDEX(รายละเอียดวัตถุดิบ_RM,SMALL(IF(RM!$B$2:$B$102=$J$5,ROW(RM!$B$2:$B$102)-ROW(RM!$B$2)+1),ROWS(D$8:$D10))))</f>
        <v>รูต๊าฟ 1/4  FL</v>
      </c>
      <c r="E10" s="24">
        <f t="array" ref="E10">IF(ISERROR(INDEX(RM!$E$2:$E$102,SMALL(IF(RM!$B$2:$B$102=$J$5,ROW(RM!$B$2:$B$102)-ROW(RM!$B$2)+1),ROWS($D$8:E10)))),"",INDEX(RM!$E$2:$E$102,SMALL(IF(RM!$B$2:$B$102=$J$5,ROW(RM!$B$2:$B$102)-ROW(RM!$B$2)+1),ROWS($D$8:E10))))</f>
        <v>1</v>
      </c>
      <c r="F10" s="57" t="str">
        <f>IF($D10="","",VLOOKUP($D10,RM!$D:$F,3,FALSE))</f>
        <v>อัน</v>
      </c>
      <c r="G10" s="58">
        <f>IF($C10="","",VLOOKUP($C10,RM!$C:$AC,MATCH($G$7,RM!$C$1:$AC$1,0),FALSE))</f>
        <v>213</v>
      </c>
      <c r="H10" s="55">
        <f t="shared" ref="H10:H11" si="0">IF($C10="","",$L10*$G10)</f>
        <v>106500</v>
      </c>
      <c r="I10" s="57" t="str">
        <f>IF($D10="","",VLOOKUP($D10,RM!$D$1:$AB$102,24,FALSE))</f>
        <v>ตัว</v>
      </c>
      <c r="J10" s="105"/>
      <c r="K10" s="107">
        <v>2</v>
      </c>
      <c r="L10" s="103">
        <v>500</v>
      </c>
      <c r="M10" s="56" t="str">
        <f>IF($D10="","",VLOOKUP($D10,RM!$D$1:$Z$102,23,FALSE))</f>
        <v>กิโล</v>
      </c>
      <c r="N10" s="90"/>
    </row>
    <row r="11" spans="2:14" ht="23.25">
      <c r="B11" s="88">
        <f>IF(L11&lt;&gt;"",4,"")</f>
        <v>4</v>
      </c>
      <c r="C11" s="22" t="str">
        <f t="array" ref="C11">IF(ISERROR(INDEX(รหัสวัตถุดิบ_RM,SMALL(IF(RM!$B$2:$B$102=$J$5,ROW(RM!$B$2:$B$102)-ROW(RM!$B$2)+1),ROWS(C$8:$D11)))),"",INDEX(รหัสวัตถุดิบ_RM,SMALL(IF(RM!$B$2:$B$102=$J$5,ROW(RM!$B$2:$B$102)-ROW(RM!$B$2)+1),ROWS(C$8:$D11))))</f>
        <v>BS-FL001</v>
      </c>
      <c r="D11" s="22" t="str">
        <f t="array" ref="D11">IF(ISERROR(INDEX(รายละเอียดวัตถุดิบ_RM,SMALL(IF(RM!$B$2:$B$102=$J$5,ROW(RM!$B$2:$B$102)-ROW(RM!$B$2)+1),ROWS(D$8:$D11)))),"",INDEX(รายละเอียดวัตถุดิบ_RM,SMALL(IF(RM!$B$2:$B$102=$J$5,ROW(RM!$B$2:$B$102)-ROW(RM!$B$2)+1),ROWS(D$8:$D11))))</f>
        <v>สปริงแหวน  # 0. มิล 1/4"</v>
      </c>
      <c r="E11" s="24">
        <f t="array" ref="E11">IF(ISERROR(INDEX(RM!$E$2:$E$102,SMALL(IF(RM!$B$2:$B$102=$J$5,ROW(RM!$B$2:$B$102)-ROW(RM!$B$2)+1),ROWS($D$8:E11)))),"",INDEX(RM!$E$2:$E$102,SMALL(IF(RM!$B$2:$B$102=$J$5,ROW(RM!$B$2:$B$102)-ROW(RM!$B$2)+1),ROWS($D$8:E11))))</f>
        <v>1</v>
      </c>
      <c r="F11" s="57" t="str">
        <f>IF($D11="","",VLOOKUP($D11,RM!$D:$F,3,FALSE))</f>
        <v>อัน</v>
      </c>
      <c r="G11" s="58">
        <f>IF($C11="","",VLOOKUP($C11,RM!$C:$AC,MATCH($G$7,RM!$C$1:$AC$1,0),FALSE))</f>
        <v>4720</v>
      </c>
      <c r="H11" s="55">
        <f t="shared" si="0"/>
        <v>236000</v>
      </c>
      <c r="I11" s="57" t="str">
        <f>IF($D11="","",VLOOKUP($D11,RM!$D$1:$AB$102,24,FALSE))</f>
        <v>ตัว</v>
      </c>
      <c r="J11" s="105"/>
      <c r="K11" s="107">
        <v>1</v>
      </c>
      <c r="L11" s="103">
        <v>50</v>
      </c>
      <c r="M11" s="56" t="str">
        <f>IF($D11="","",VLOOKUP($D11,RM!$D$1:$Z$102,23,FALSE))</f>
        <v>กิโล</v>
      </c>
      <c r="N11" s="90"/>
    </row>
    <row r="12" spans="2:14" ht="23.25">
      <c r="B12" s="88" t="str">
        <f>IF(E12&lt;&gt;"",5,"")</f>
        <v/>
      </c>
      <c r="C12" s="22" t="str">
        <f t="array" ref="C12">IF(ISERROR(INDEX(รหัสวัตถุดิบ_RM,SMALL(IF(RM!$B$2:$B$102=$J$5,ROW(RM!$B$2:$B$102)-ROW(RM!$B$2)+1),ROWS(C$8:$D12)))),"",INDEX(รหัสวัตถุดิบ_RM,SMALL(IF(RM!$B$2:$B$102=$J$5,ROW(RM!$B$2:$B$102)-ROW(RM!$B$2)+1),ROWS(C$8:$D12))))</f>
        <v/>
      </c>
      <c r="D12" s="22" t="str">
        <f t="array" ref="D12">IF(ISERROR(INDEX(รายละเอียดวัตถุดิบ_RM,SMALL(IF(RM!$B$2:$B$102=$J$5,ROW(RM!$B$2:$B$102)-ROW(RM!$B$2)+1),ROWS(D$8:$D12)))),"",INDEX(รายละเอียดวัตถุดิบ_RM,SMALL(IF(RM!$B$2:$B$102=$J$5,ROW(RM!$B$2:$B$102)-ROW(RM!$B$2)+1),ROWS(D$8:$D12))))</f>
        <v/>
      </c>
      <c r="E12" s="24" t="str">
        <f t="array" ref="E12">IF(ISERROR(INDEX(RM!$E$2:$E$102,SMALL(IF(RM!$B$2:$B$102=$J$5,ROW(RM!$B$2:$B$102)-ROW(RM!$B$2)+1),ROWS($D$8:E12)))),"",INDEX(RM!$E$2:$E$102,SMALL(IF(RM!$B$2:$B$102=$J$5,ROW(RM!$B$2:$B$102)-ROW(RM!$B$2)+1),ROWS($D$8:E12))))</f>
        <v/>
      </c>
      <c r="F12" s="57" t="str">
        <f>IF($D12="","",VLOOKUP($D12,RM!$D:$F,3,FALSE))</f>
        <v/>
      </c>
      <c r="G12" s="58" t="str">
        <f>IF($C12="","",VLOOKUP($C12,RM!$C:$AC,MATCH($G$7,RM!$C$1:$AC$1,0),FALSE))</f>
        <v/>
      </c>
      <c r="H12" s="55" t="str">
        <f>IF($D12="","",#REF!/$G12)</f>
        <v/>
      </c>
      <c r="I12" s="57" t="str">
        <f>IF($D12="","",VLOOKUP($D12,RM!$D$1:$AB$102,24,FALSE))</f>
        <v/>
      </c>
      <c r="J12" s="105"/>
      <c r="K12" s="107"/>
      <c r="L12" s="103"/>
      <c r="M12" s="56" t="str">
        <f>IF($D12="","",VLOOKUP($D12,RM!$D$1:$Z$102,23,FALSE))</f>
        <v/>
      </c>
      <c r="N12" s="90"/>
    </row>
    <row r="13" spans="2:14" ht="21">
      <c r="K13" s="51" t="s">
        <v>88</v>
      </c>
      <c r="L13" s="52">
        <f>IF(SUM(L8:L12)&lt;&gt;"",SUM(L8:L12),"")</f>
        <v>1550</v>
      </c>
      <c r="M13" s="53" t="str">
        <f>M8</f>
        <v>กิโล</v>
      </c>
      <c r="N13" s="48"/>
    </row>
  </sheetData>
  <sheetProtection selectLockedCells="1"/>
  <mergeCells count="2">
    <mergeCell ref="J5:K5"/>
    <mergeCell ref="J4:K4"/>
  </mergeCells>
  <dataValidations count="2">
    <dataValidation type="list" allowBlank="1" showInputMessage="1" showErrorMessage="1" sqref="L5">
      <formula1>รายละเอียดสินค้า_FG</formula1>
    </dataValidation>
    <dataValidation type="list" allowBlank="1" showInputMessage="1" showErrorMessage="1" sqref="D5">
      <formula1>ชื่อร้าน</formula1>
    </dataValidation>
  </dataValidations>
  <pageMargins left="0.7" right="0.7" top="0.75" bottom="0.75" header="0.3" footer="0.3"/>
  <pageSetup paperSize="9" orientation="portrait" r:id="rId1"/>
  <legacyDrawing r:id="rId2"/>
  <controls>
    <control shapeId="10257" r:id="rId3" name="Calendar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RM</vt:lpstr>
      <vt:lpstr>FG</vt:lpstr>
      <vt:lpstr>Template</vt:lpstr>
      <vt:lpstr>FormRM_ex</vt:lpstr>
      <vt:lpstr>รหัสวัตถุดิบ_RM</vt:lpstr>
      <vt:lpstr>รหัสสินค้า_FG</vt:lpstr>
      <vt:lpstr>รายละเอียดวัตถุดิบ_RM</vt:lpstr>
      <vt:lpstr>รายละเอียดสินค้า_FG</vt:lpstr>
      <vt:lpstr>หน่วยนับ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2014-03-08T02:41:14Z</dcterms:created>
  <dcterms:modified xsi:type="dcterms:W3CDTF">2016-05-25T12:51:51Z</dcterms:modified>
</cp:coreProperties>
</file>