
<file path=[Content_Types].xml><?xml version="1.0" encoding="utf-8"?>
<Types xmlns="http://schemas.openxmlformats.org/package/2006/content-types"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pivotTables/pivotTable18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Tables/pivotTable16.xml" ContentType="application/vnd.openxmlformats-officedocument.spreadsheetml.pivotTable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Tables/pivotTable14.xml" ContentType="application/vnd.openxmlformats-officedocument.spreadsheetml.pivotTable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21.xml" ContentType="application/vnd.openxmlformats-officedocument.spreadsheetml.pivotTable+xml"/>
  <Default Extension="vml" ContentType="application/vnd.openxmlformats-officedocument.vmlDrawing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2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ctrlProps/ctrlProp1.xml" ContentType="application/vnd.ms-excel.controlproperties+xml"/>
  <Override PartName="/docProps/core.xml" ContentType="application/vnd.openxmlformats-package.core-properties+xml"/>
  <Override PartName="/xl/pivotTables/pivotTable5.xml" ContentType="application/vnd.openxmlformats-officedocument.spreadsheetml.pivotTable+xml"/>
  <Default Extension="png" ContentType="image/png"/>
  <Default Extension="bin" ContentType="application/vnd.openxmlformats-officedocument.spreadsheetml.printerSettings"/>
  <Override PartName="/xl/drawings/drawing9.xml" ContentType="application/vnd.openxmlformats-officedocument.drawing+xml"/>
  <Override PartName="/xl/pivotTables/pivotTable3.xml" ContentType="application/vnd.openxmlformats-officedocument.spreadsheetml.pivotTable+xml"/>
  <Override PartName="/xl/pivotTables/pivotTable19.xml" ContentType="application/vnd.openxmlformats-officedocument.spreadsheetml.pivotTable+xml"/>
  <Override PartName="/xl/drawings/drawing7.xml" ContentType="application/vnd.openxmlformats-officedocument.drawing+xml"/>
  <Override PartName="/xl/activeX/activeX1.bin" ContentType="application/vnd.ms-office.activeX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17.xml" ContentType="application/vnd.openxmlformats-officedocument.spreadsheetml.pivotTable+xml"/>
  <Override PartName="/xl/theme/themeOverride1.xml" ContentType="application/vnd.openxmlformats-officedocument.themeOverride+xml"/>
  <Default Extension="jpeg" ContentType="image/jpeg"/>
  <Override PartName="/xl/drawings/drawing5.xml" ContentType="application/vnd.openxmlformats-officedocument.drawing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Tables/pivotTable15.xml" ContentType="application/vnd.openxmlformats-officedocument.spreadsheetml.pivot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pivotCache/pivotCacheDefinition3.xml" ContentType="application/vnd.openxmlformats-officedocument.spreadsheetml.pivotCacheDefinition+xml"/>
  <Override PartName="/xl/pivotTables/pivotTable13.xml" ContentType="application/vnd.openxmlformats-officedocument.spreadsheetml.pivotTable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สมุดงานนี้" defaultThemeVersion="124226"/>
  <bookViews>
    <workbookView xWindow="240" yWindow="75" windowWidth="20115" windowHeight="7995" firstSheet="9" activeTab="9"/>
  </bookViews>
  <sheets>
    <sheet name="PV_infer1" sheetId="9" state="hidden" r:id="rId1"/>
    <sheet name="PV_infer2" sheetId="10" state="hidden" r:id="rId2"/>
    <sheet name="data" sheetId="2" state="hidden" r:id="rId3"/>
    <sheet name="list_other" sheetId="3" state="hidden" r:id="rId4"/>
    <sheet name="cal" sheetId="4" state="hidden" r:id="rId5"/>
    <sheet name="Summary" sheetId="5" state="hidden" r:id="rId6"/>
    <sheet name="Report_value" sheetId="6" state="hidden" r:id="rId7"/>
    <sheet name="Cost_Summary" sheetId="7" state="hidden" r:id="rId8"/>
    <sheet name="Cost_Detail" sheetId="8" state="hidden" r:id="rId9"/>
    <sheet name="Log" sheetId="11" r:id="rId10"/>
    <sheet name="information" sheetId="13" state="hidden" r:id="rId11"/>
    <sheet name="instruments_list" sheetId="12" state="hidden" r:id="rId12"/>
    <sheet name="EX" sheetId="1" state="hidden" r:id="rId13"/>
  </sheets>
  <externalReferences>
    <externalReference r:id="rId14"/>
    <externalReference r:id="rId15"/>
  </externalReferences>
  <definedNames>
    <definedName name="_______________vi1">[1]!changefont</definedName>
    <definedName name="______________vi1">"[1]!changefont"</definedName>
    <definedName name="_____________vi1">"[1]!changefont"</definedName>
    <definedName name="____________vi1">"[1]!changefont"</definedName>
    <definedName name="___________vi1">"[1]!changefont"</definedName>
    <definedName name="__________vi1">"[1]!changefont"</definedName>
    <definedName name="_________vi1">"[1]!changefont"</definedName>
    <definedName name="________vi1">"[1]!changefont"</definedName>
    <definedName name="_______vi1">"[1]!changefont"</definedName>
    <definedName name="______vi1">"[1]!changefont"</definedName>
    <definedName name="_____vi1">"[1]!changefont"</definedName>
    <definedName name="____vi1">"[1]!changefont"</definedName>
    <definedName name="___vi1">"[1]!changefont"</definedName>
    <definedName name="__vi1">"[1]!changefont"</definedName>
    <definedName name="_xlnm._FilterDatabase" localSheetId="2" hidden="1">data!$B$2:$AC$126</definedName>
    <definedName name="_xlnm._FilterDatabase" localSheetId="10" hidden="1">information!$A$5:$Y$1272</definedName>
    <definedName name="_xlnm._FilterDatabase" localSheetId="11" hidden="1">instruments_list!$A$5:$E$2000</definedName>
    <definedName name="_xlnm._FilterDatabase" localSheetId="3" hidden="1">list_other!$B$5:$C$2000</definedName>
    <definedName name="_xlnm._FilterDatabase" localSheetId="9" hidden="1">Log!$B$5:$C$2000</definedName>
    <definedName name="_vi1">"[1]!changefont"</definedName>
    <definedName name="a">"[2]!changefont"</definedName>
    <definedName name="ACQGRAND">"#ref!"</definedName>
    <definedName name="ad">"[3]!changefont"</definedName>
    <definedName name="ant">#N/A</definedName>
    <definedName name="bil">"[3]!changefont"</definedName>
    <definedName name="changefont">"[3]!changefont"</definedName>
    <definedName name="changefont1">"[2]!changefont"</definedName>
    <definedName name="changefont2">"[2]!changefont"</definedName>
    <definedName name="changefont3">"[2]!changefont"</definedName>
    <definedName name="changefont4">"[2]!changefont"</definedName>
    <definedName name="_xlnm.Criteria" localSheetId="10">information!$A$2:$A$3</definedName>
    <definedName name="_xlnm.Criteria" localSheetId="11">instruments_list!$A$2:$E$3</definedName>
    <definedName name="_xlnm.Criteria" localSheetId="3">list_other!$A$2:$D$3</definedName>
    <definedName name="_xlnm.Criteria" localSheetId="9">Log!$A$2:$D$3</definedName>
    <definedName name="data">#N/A</definedName>
    <definedName name="dsfsd">"[2]!changefont"</definedName>
    <definedName name="_xlnm.Extract" localSheetId="10">information!$AT$5:$BR$5</definedName>
    <definedName name="_xlnm.Extract" localSheetId="11">instruments_list!$T$5:$X$5</definedName>
    <definedName name="_xlnm.Extract" localSheetId="3">list_other!$O$5:$P$5</definedName>
    <definedName name="_xlnm.Extract" localSheetId="9">Log!$P$5:$Q$5</definedName>
    <definedName name="fgfg">"[3]!changefont"</definedName>
    <definedName name="List_County">OFFSET(list_other!$X$2,0,0,COUNTA(list_other!$X$2:$X$100))</definedName>
    <definedName name="List_IO">OFFSET(list_other!$L$2,0,0,COUNTA(list_other!$L$2:$L$100))</definedName>
    <definedName name="List_name">OFFSET(list_other!$B$2,0,0,COUNTA(list_other!$B$2:$B$100))</definedName>
    <definedName name="na">"[6]!changefont"</definedName>
    <definedName name="name">[2]idnumber!$C$1:$C$65536</definedName>
    <definedName name="_xlnm.Print_Area" localSheetId="8">Cost_Detail!$B$2:$J$109</definedName>
    <definedName name="_xlnm.Print_Area" localSheetId="7">Cost_Summary!$B$2:$L$57</definedName>
    <definedName name="_xlnm.Print_Titles" localSheetId="8">Cost_Detail!$3:$6</definedName>
    <definedName name="_xlnm.Print_Titles" localSheetId="7">Cost_Summary!$3:$6</definedName>
    <definedName name="sd">"[1]!changefont"</definedName>
    <definedName name="sds">"[2]!changefont"</definedName>
    <definedName name="ss">"[1]!changefont"</definedName>
    <definedName name="table_detail_Imperial_Qeen_Park_Hotel_Split_airก่อน_List">"#ref!"</definedName>
    <definedName name="vi">"[7]!changefont"</definedName>
    <definedName name="ก">"[8]!changefont"</definedName>
    <definedName name="กหดหก">"[1]!changefont"</definedName>
    <definedName name="ตัวแบ่งส่วนข้อมูล_ชื่อ">#N/A</definedName>
    <definedName name="แสดงผล2">"[9]!changefont"</definedName>
  </definedNames>
  <calcPr calcId="152511"/>
  <pivotCaches>
    <pivotCache cacheId="0" r:id="rId16"/>
    <pivotCache cacheId="1" r:id="rId17"/>
    <pivotCache cacheId="2" r:id="rId18"/>
    <pivotCache cacheId="3" r:id="rId19"/>
  </pivotCaches>
  <fileRecoveryPr repairLoad="1"/>
</workbook>
</file>

<file path=xl/calcChain.xml><?xml version="1.0" encoding="utf-8"?>
<calcChain xmlns="http://schemas.openxmlformats.org/spreadsheetml/2006/main">
  <c r="J4" i="12"/>
  <c r="H6"/>
  <c r="I6" a="1"/>
  <c r="I6" s="1"/>
  <c r="H7"/>
  <c r="I7" a="1"/>
  <c r="I7" s="1"/>
  <c r="H8"/>
  <c r="I8" a="1"/>
  <c r="I8" s="1"/>
  <c r="H9"/>
  <c r="I9" a="1"/>
  <c r="I9" s="1"/>
  <c r="H10"/>
  <c r="I10" a="1"/>
  <c r="I10" s="1"/>
  <c r="H11"/>
  <c r="I11" a="1"/>
  <c r="I11" s="1"/>
  <c r="H12"/>
  <c r="I12" a="1"/>
  <c r="I12" s="1"/>
  <c r="H13"/>
  <c r="I13" a="1"/>
  <c r="I13" s="1"/>
  <c r="H14"/>
  <c r="I14" a="1"/>
  <c r="I14" s="1"/>
  <c r="H15"/>
  <c r="I15" a="1"/>
  <c r="I15" s="1"/>
  <c r="H16"/>
  <c r="I16" a="1"/>
  <c r="I16" s="1"/>
  <c r="H17"/>
  <c r="I17" a="1"/>
  <c r="I17" s="1"/>
  <c r="H18"/>
  <c r="I18" a="1"/>
  <c r="I18" s="1"/>
  <c r="H19"/>
  <c r="I19" a="1"/>
  <c r="I19" s="1"/>
  <c r="H20"/>
  <c r="I20" a="1"/>
  <c r="I20" s="1"/>
  <c r="H21"/>
  <c r="I21" a="1"/>
  <c r="I21" s="1"/>
  <c r="H22"/>
  <c r="I22" a="1"/>
  <c r="I22" s="1"/>
  <c r="H23"/>
  <c r="I23" a="1"/>
  <c r="I23" s="1"/>
  <c r="H24"/>
  <c r="I24" a="1"/>
  <c r="I24" s="1"/>
  <c r="H25"/>
  <c r="I25" a="1"/>
  <c r="I25" s="1"/>
  <c r="H26"/>
  <c r="I26" a="1"/>
  <c r="I26" s="1"/>
  <c r="H27"/>
  <c r="I27" a="1"/>
  <c r="I27" s="1"/>
  <c r="H28"/>
  <c r="I28" a="1"/>
  <c r="I28" s="1"/>
  <c r="H29"/>
  <c r="I29" a="1"/>
  <c r="I29" s="1"/>
  <c r="H30"/>
  <c r="I30" a="1"/>
  <c r="I30" s="1"/>
  <c r="H31"/>
  <c r="I31" a="1"/>
  <c r="I31" s="1"/>
  <c r="H32"/>
  <c r="I32" a="1"/>
  <c r="I32" s="1"/>
  <c r="H33"/>
  <c r="I33" a="1"/>
  <c r="I33" s="1"/>
  <c r="H34"/>
  <c r="I34" a="1"/>
  <c r="I34" s="1"/>
  <c r="H35"/>
  <c r="I35" a="1"/>
  <c r="I35" s="1"/>
  <c r="H36"/>
  <c r="I36" a="1"/>
  <c r="I36" s="1"/>
  <c r="H37"/>
  <c r="I37" a="1"/>
  <c r="I37" s="1"/>
  <c r="H38"/>
  <c r="I38" a="1"/>
  <c r="I38" s="1"/>
  <c r="H39"/>
  <c r="I39" a="1"/>
  <c r="I39" s="1"/>
  <c r="H40"/>
  <c r="I40" a="1"/>
  <c r="I40" s="1"/>
  <c r="H41"/>
  <c r="I41" a="1"/>
  <c r="I41" s="1"/>
  <c r="H42"/>
  <c r="I42" a="1"/>
  <c r="I42" s="1"/>
  <c r="H43"/>
  <c r="I43" a="1"/>
  <c r="I43" s="1"/>
  <c r="H44"/>
  <c r="I44" a="1"/>
  <c r="I44" s="1"/>
  <c r="H45"/>
  <c r="I45" a="1"/>
  <c r="I45" s="1"/>
  <c r="H46"/>
  <c r="I46" a="1"/>
  <c r="I46" s="1"/>
  <c r="H47"/>
  <c r="I47" a="1"/>
  <c r="I47" s="1"/>
  <c r="H48"/>
  <c r="I48" a="1"/>
  <c r="I48" s="1"/>
  <c r="J48" s="1"/>
  <c r="H49"/>
  <c r="I49" a="1"/>
  <c r="I49" s="1"/>
  <c r="K49" s="1"/>
  <c r="H50"/>
  <c r="I50" a="1"/>
  <c r="I50" s="1"/>
  <c r="J50" s="1"/>
  <c r="H51"/>
  <c r="I51" a="1"/>
  <c r="I51" s="1"/>
  <c r="K51" s="1"/>
  <c r="H52"/>
  <c r="I52" a="1"/>
  <c r="I52" s="1"/>
  <c r="J52" s="1"/>
  <c r="H53"/>
  <c r="I53" a="1"/>
  <c r="I53" s="1"/>
  <c r="K53" s="1"/>
  <c r="H54"/>
  <c r="I54" a="1"/>
  <c r="I54" s="1"/>
  <c r="H55"/>
  <c r="I55" a="1"/>
  <c r="I55" s="1"/>
  <c r="K55" s="1"/>
  <c r="H56"/>
  <c r="I56" a="1"/>
  <c r="I56" s="1"/>
  <c r="J56" s="1"/>
  <c r="H57"/>
  <c r="I57" a="1"/>
  <c r="I57" s="1"/>
  <c r="K57" s="1"/>
  <c r="H58"/>
  <c r="I58" a="1"/>
  <c r="I58" s="1"/>
  <c r="H59"/>
  <c r="I59" a="1"/>
  <c r="I59" s="1"/>
  <c r="K59" s="1"/>
  <c r="H60"/>
  <c r="I60" a="1"/>
  <c r="I60" s="1"/>
  <c r="J60" s="1"/>
  <c r="H61"/>
  <c r="I61" a="1"/>
  <c r="I61" s="1"/>
  <c r="K61" s="1"/>
  <c r="J61"/>
  <c r="H62"/>
  <c r="I62" a="1"/>
  <c r="I62" s="1"/>
  <c r="H63"/>
  <c r="I63" a="1"/>
  <c r="I63" s="1"/>
  <c r="H64"/>
  <c r="I64" a="1"/>
  <c r="I64" s="1"/>
  <c r="H65"/>
  <c r="I65" a="1"/>
  <c r="I65" s="1"/>
  <c r="H66"/>
  <c r="I66" a="1"/>
  <c r="I66" s="1"/>
  <c r="H67"/>
  <c r="I67" a="1"/>
  <c r="I67" s="1"/>
  <c r="H68"/>
  <c r="I68" a="1"/>
  <c r="I68" s="1"/>
  <c r="H69"/>
  <c r="I69" a="1"/>
  <c r="I69" s="1"/>
  <c r="H70"/>
  <c r="I70" a="1"/>
  <c r="I70" s="1"/>
  <c r="H71"/>
  <c r="I71" a="1"/>
  <c r="I71" s="1"/>
  <c r="H72"/>
  <c r="I72" a="1"/>
  <c r="I72" s="1"/>
  <c r="H73"/>
  <c r="I73" a="1"/>
  <c r="I73" s="1"/>
  <c r="H74"/>
  <c r="I74" a="1"/>
  <c r="I74" s="1"/>
  <c r="H75"/>
  <c r="I75" a="1"/>
  <c r="I75" s="1"/>
  <c r="H76"/>
  <c r="I76" a="1"/>
  <c r="I76" s="1"/>
  <c r="H77"/>
  <c r="I77" a="1"/>
  <c r="I77" s="1"/>
  <c r="H78"/>
  <c r="I78" a="1"/>
  <c r="I78" s="1"/>
  <c r="H79"/>
  <c r="I79" a="1"/>
  <c r="I79" s="1"/>
  <c r="H80"/>
  <c r="I80" a="1"/>
  <c r="I80" s="1"/>
  <c r="H81"/>
  <c r="I81" a="1"/>
  <c r="I81" s="1"/>
  <c r="H82"/>
  <c r="I82" a="1"/>
  <c r="I82" s="1"/>
  <c r="H83"/>
  <c r="I83" a="1"/>
  <c r="I83" s="1"/>
  <c r="H84"/>
  <c r="I84" a="1"/>
  <c r="I84" s="1"/>
  <c r="H85"/>
  <c r="I85" a="1"/>
  <c r="I85" s="1"/>
  <c r="H86"/>
  <c r="I86" a="1"/>
  <c r="I86" s="1"/>
  <c r="H87"/>
  <c r="I87" a="1"/>
  <c r="I87" s="1"/>
  <c r="H88"/>
  <c r="I88" a="1"/>
  <c r="I88" s="1"/>
  <c r="H89"/>
  <c r="I89" a="1"/>
  <c r="I89" s="1"/>
  <c r="H90"/>
  <c r="I90" a="1"/>
  <c r="I90" s="1"/>
  <c r="H91"/>
  <c r="I91" a="1"/>
  <c r="I91" s="1"/>
  <c r="H92"/>
  <c r="I92" a="1"/>
  <c r="I92" s="1"/>
  <c r="H93"/>
  <c r="I93" a="1"/>
  <c r="I93" s="1"/>
  <c r="H94"/>
  <c r="I94" a="1"/>
  <c r="I94" s="1"/>
  <c r="H95"/>
  <c r="I95" a="1"/>
  <c r="I95" s="1"/>
  <c r="H96"/>
  <c r="I96" a="1"/>
  <c r="I96" s="1"/>
  <c r="H97"/>
  <c r="I97" a="1"/>
  <c r="I97" s="1"/>
  <c r="H98"/>
  <c r="I98" a="1"/>
  <c r="I98" s="1"/>
  <c r="H99"/>
  <c r="I99" a="1"/>
  <c r="I99" s="1"/>
  <c r="H100"/>
  <c r="I100" a="1"/>
  <c r="I100" s="1"/>
  <c r="H101"/>
  <c r="I101" a="1"/>
  <c r="I101" s="1"/>
  <c r="H102"/>
  <c r="I102" a="1"/>
  <c r="I102" s="1"/>
  <c r="H103"/>
  <c r="I103" a="1"/>
  <c r="I103" s="1"/>
  <c r="H104"/>
  <c r="I104" a="1"/>
  <c r="I104" s="1"/>
  <c r="H105"/>
  <c r="I105" a="1"/>
  <c r="I105" s="1"/>
  <c r="H106"/>
  <c r="I106" a="1"/>
  <c r="I106" s="1"/>
  <c r="H107"/>
  <c r="I107" a="1"/>
  <c r="I107" s="1"/>
  <c r="H108"/>
  <c r="I108" a="1"/>
  <c r="I108" s="1"/>
  <c r="H109"/>
  <c r="I109" a="1"/>
  <c r="I109" s="1"/>
  <c r="H110"/>
  <c r="I110" a="1"/>
  <c r="I110" s="1"/>
  <c r="H111"/>
  <c r="I111" a="1"/>
  <c r="I111" s="1"/>
  <c r="H112"/>
  <c r="I112" a="1"/>
  <c r="I112" s="1"/>
  <c r="H113"/>
  <c r="I113" a="1"/>
  <c r="I113" s="1"/>
  <c r="H114"/>
  <c r="I114" a="1"/>
  <c r="I114" s="1"/>
  <c r="H115"/>
  <c r="I115" a="1"/>
  <c r="I115" s="1"/>
  <c r="H116"/>
  <c r="I116" a="1"/>
  <c r="I116" s="1"/>
  <c r="H117"/>
  <c r="I117" a="1"/>
  <c r="I117" s="1"/>
  <c r="H118"/>
  <c r="I118" a="1"/>
  <c r="I118" s="1"/>
  <c r="H119"/>
  <c r="I119" a="1"/>
  <c r="I119" s="1"/>
  <c r="H120"/>
  <c r="I120" a="1"/>
  <c r="I120" s="1"/>
  <c r="H121"/>
  <c r="I121" a="1"/>
  <c r="I121" s="1"/>
  <c r="H122"/>
  <c r="I122" a="1"/>
  <c r="I122" s="1"/>
  <c r="H123"/>
  <c r="I123" a="1"/>
  <c r="I123" s="1"/>
  <c r="H124"/>
  <c r="I124" a="1"/>
  <c r="I124" s="1"/>
  <c r="H125"/>
  <c r="I125" a="1"/>
  <c r="I125" s="1"/>
  <c r="H126"/>
  <c r="I126" a="1"/>
  <c r="I126" s="1"/>
  <c r="H127"/>
  <c r="I127" a="1"/>
  <c r="I127" s="1"/>
  <c r="H128"/>
  <c r="I128" a="1"/>
  <c r="I128" s="1"/>
  <c r="H129"/>
  <c r="I129" a="1"/>
  <c r="I129" s="1"/>
  <c r="J9" i="9"/>
  <c r="K9"/>
  <c r="L9"/>
  <c r="J10"/>
  <c r="K10"/>
  <c r="L10"/>
  <c r="J11"/>
  <c r="K11"/>
  <c r="L11"/>
  <c r="J12"/>
  <c r="K12"/>
  <c r="L12"/>
  <c r="J13"/>
  <c r="K13"/>
  <c r="L13"/>
  <c r="J14"/>
  <c r="K14"/>
  <c r="L14"/>
  <c r="H21"/>
  <c r="I21"/>
  <c r="J21"/>
  <c r="H22"/>
  <c r="I22"/>
  <c r="J22"/>
  <c r="G26" i="8" s="1"/>
  <c r="J26" s="1"/>
  <c r="J30" s="1"/>
  <c r="L10" i="7" s="1"/>
  <c r="H29" i="9"/>
  <c r="I29"/>
  <c r="J29"/>
  <c r="H30"/>
  <c r="I30"/>
  <c r="J30"/>
  <c r="G29" i="8" s="1"/>
  <c r="J29" s="1"/>
  <c r="H37" i="9"/>
  <c r="J38"/>
  <c r="K38"/>
  <c r="L38"/>
  <c r="J39"/>
  <c r="K39"/>
  <c r="I36" i="8" s="1"/>
  <c r="L39" i="9"/>
  <c r="J40"/>
  <c r="K40"/>
  <c r="L40"/>
  <c r="J41"/>
  <c r="K41"/>
  <c r="L41"/>
  <c r="J42"/>
  <c r="K42"/>
  <c r="L42"/>
  <c r="J43"/>
  <c r="K43"/>
  <c r="L43"/>
  <c r="H50"/>
  <c r="J51"/>
  <c r="K51"/>
  <c r="L51"/>
  <c r="J52"/>
  <c r="K52"/>
  <c r="I42" i="8" s="1"/>
  <c r="L52" i="9"/>
  <c r="J42" i="8" s="1"/>
  <c r="J53" i="9"/>
  <c r="K53"/>
  <c r="L53"/>
  <c r="J43" i="8" s="1"/>
  <c r="J54" i="9"/>
  <c r="K54"/>
  <c r="L54"/>
  <c r="J55"/>
  <c r="K55"/>
  <c r="I41" i="8" s="1"/>
  <c r="L55" i="9"/>
  <c r="J56"/>
  <c r="K56"/>
  <c r="L56"/>
  <c r="J45" i="8" s="1"/>
  <c r="H63" i="9"/>
  <c r="J64"/>
  <c r="K64"/>
  <c r="L64"/>
  <c r="J65"/>
  <c r="K65"/>
  <c r="L65"/>
  <c r="J66"/>
  <c r="K66"/>
  <c r="L66"/>
  <c r="J67"/>
  <c r="K67"/>
  <c r="L67"/>
  <c r="J68"/>
  <c r="H49" i="8" s="1"/>
  <c r="K68" i="9"/>
  <c r="L68"/>
  <c r="J69"/>
  <c r="K69"/>
  <c r="I53" i="8" s="1"/>
  <c r="L69" i="9"/>
  <c r="H77"/>
  <c r="J78"/>
  <c r="K78"/>
  <c r="L78"/>
  <c r="J79"/>
  <c r="H56" i="8" s="1"/>
  <c r="K79" i="9"/>
  <c r="L79"/>
  <c r="J80"/>
  <c r="K80"/>
  <c r="I57" i="8" s="1"/>
  <c r="L80" i="9"/>
  <c r="J81"/>
  <c r="H58" i="8" s="1"/>
  <c r="K81" i="9"/>
  <c r="L81"/>
  <c r="J82"/>
  <c r="K82"/>
  <c r="I55" i="8" s="1"/>
  <c r="L82" i="9"/>
  <c r="J83"/>
  <c r="H59" i="8" s="1"/>
  <c r="K83" i="9"/>
  <c r="L83"/>
  <c r="H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H104"/>
  <c r="I104"/>
  <c r="I105"/>
  <c r="I106"/>
  <c r="I107"/>
  <c r="I108"/>
  <c r="I109"/>
  <c r="I110"/>
  <c r="J115"/>
  <c r="K115"/>
  <c r="M115"/>
  <c r="E120" s="1"/>
  <c r="I76" i="8" s="1"/>
  <c r="B117" i="9"/>
  <c r="E121"/>
  <c r="I77" i="8" s="1"/>
  <c r="E123" i="9"/>
  <c r="I79" i="8" s="1"/>
  <c r="J79" s="1"/>
  <c r="E124" i="9"/>
  <c r="I133"/>
  <c r="C150"/>
  <c r="L54" i="7" s="1"/>
  <c r="J3" i="8"/>
  <c r="L3" i="7" s="1"/>
  <c r="G11" i="8"/>
  <c r="F11" s="1"/>
  <c r="I11"/>
  <c r="I17" s="1"/>
  <c r="G12"/>
  <c r="F12" s="1"/>
  <c r="I12"/>
  <c r="G13"/>
  <c r="F13" s="1"/>
  <c r="I13"/>
  <c r="I19" s="1"/>
  <c r="G14"/>
  <c r="F14" s="1"/>
  <c r="I14"/>
  <c r="I20" s="1"/>
  <c r="G15"/>
  <c r="F15" s="1"/>
  <c r="I15"/>
  <c r="G18"/>
  <c r="I18"/>
  <c r="J25"/>
  <c r="I26"/>
  <c r="J27"/>
  <c r="J28"/>
  <c r="I29"/>
  <c r="G35"/>
  <c r="F35" s="1"/>
  <c r="I35"/>
  <c r="G36"/>
  <c r="F36" s="1"/>
  <c r="G37"/>
  <c r="F37" s="1"/>
  <c r="I37"/>
  <c r="G38"/>
  <c r="F38" s="1"/>
  <c r="I38"/>
  <c r="G39"/>
  <c r="F39" s="1"/>
  <c r="I39"/>
  <c r="G41"/>
  <c r="F41" s="1"/>
  <c r="J41"/>
  <c r="G42"/>
  <c r="F42" s="1"/>
  <c r="G43"/>
  <c r="F43" s="1"/>
  <c r="I43"/>
  <c r="G44"/>
  <c r="F44" s="1"/>
  <c r="I44"/>
  <c r="J44"/>
  <c r="G45"/>
  <c r="F45" s="1"/>
  <c r="I45"/>
  <c r="G49"/>
  <c r="G50"/>
  <c r="H50"/>
  <c r="I50"/>
  <c r="G51"/>
  <c r="H51"/>
  <c r="I51"/>
  <c r="G52"/>
  <c r="H52"/>
  <c r="I52"/>
  <c r="G53"/>
  <c r="H53"/>
  <c r="G55"/>
  <c r="H55"/>
  <c r="G56"/>
  <c r="I56"/>
  <c r="G57"/>
  <c r="H57"/>
  <c r="G58"/>
  <c r="I58"/>
  <c r="G59"/>
  <c r="I59"/>
  <c r="J62"/>
  <c r="J63"/>
  <c r="J64"/>
  <c r="J68"/>
  <c r="J72"/>
  <c r="J73" s="1"/>
  <c r="L17" i="7" s="1"/>
  <c r="F75" i="8"/>
  <c r="J75"/>
  <c r="F76"/>
  <c r="G79"/>
  <c r="F79" s="1"/>
  <c r="G80"/>
  <c r="F80" s="1"/>
  <c r="J84"/>
  <c r="J85"/>
  <c r="J86"/>
  <c r="J87"/>
  <c r="J108"/>
  <c r="L4" i="7"/>
  <c r="L38" s="1"/>
  <c r="B34"/>
  <c r="E40"/>
  <c r="B42"/>
  <c r="J45"/>
  <c r="J46"/>
  <c r="J47"/>
  <c r="J48"/>
  <c r="J49"/>
  <c r="J50"/>
  <c r="B51"/>
  <c r="J51"/>
  <c r="G52"/>
  <c r="J52"/>
  <c r="G53"/>
  <c r="J53"/>
  <c r="J54"/>
  <c r="G55"/>
  <c r="J55"/>
  <c r="J5" i="6"/>
  <c r="K9"/>
  <c r="K15" s="1"/>
  <c r="K16" s="1"/>
  <c r="K10"/>
  <c r="K11"/>
  <c r="K17" s="1"/>
  <c r="K18"/>
  <c r="J26"/>
  <c r="K27"/>
  <c r="K28"/>
  <c r="K30"/>
  <c r="K36" s="1"/>
  <c r="K31"/>
  <c r="K32"/>
  <c r="K39"/>
  <c r="AC1" i="3"/>
  <c r="AD1"/>
  <c r="AE1"/>
  <c r="AF1"/>
  <c r="AG1"/>
  <c r="AH1"/>
  <c r="AI1"/>
  <c r="AJ1"/>
  <c r="AK1"/>
  <c r="R2"/>
  <c r="N3"/>
  <c r="O3"/>
  <c r="N4"/>
  <c r="O4"/>
  <c r="N5"/>
  <c r="O5"/>
  <c r="N6"/>
  <c r="O6"/>
  <c r="N7"/>
  <c r="O7"/>
  <c r="N8"/>
  <c r="O8"/>
  <c r="N9"/>
  <c r="O9"/>
  <c r="N10"/>
  <c r="O10"/>
  <c r="N11"/>
  <c r="O11"/>
  <c r="N12"/>
  <c r="O12"/>
  <c r="N13"/>
  <c r="O13"/>
  <c r="P3" i="2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AA38"/>
  <c r="AB38"/>
  <c r="P39"/>
  <c r="AA39"/>
  <c r="AB39" s="1"/>
  <c r="P40"/>
  <c r="AA40"/>
  <c r="AB40" s="1"/>
  <c r="P41"/>
  <c r="AA41"/>
  <c r="AB41" s="1"/>
  <c r="P42"/>
  <c r="AA42"/>
  <c r="AB42"/>
  <c r="P43"/>
  <c r="AA43"/>
  <c r="AB43" s="1"/>
  <c r="P44"/>
  <c r="AA44"/>
  <c r="AB44" s="1"/>
  <c r="P45"/>
  <c r="AA45"/>
  <c r="AB45" s="1"/>
  <c r="P46"/>
  <c r="AA46"/>
  <c r="AB46"/>
  <c r="P47"/>
  <c r="AA47"/>
  <c r="AB47" s="1"/>
  <c r="P48"/>
  <c r="AA48"/>
  <c r="AB48" s="1"/>
  <c r="P49"/>
  <c r="AA49"/>
  <c r="AB49" s="1"/>
  <c r="P78"/>
  <c r="P79"/>
  <c r="P80"/>
  <c r="P81"/>
  <c r="P82"/>
  <c r="P83"/>
  <c r="P84"/>
  <c r="P85"/>
  <c r="P86"/>
  <c r="AA86"/>
  <c r="AB86"/>
  <c r="P87"/>
  <c r="AA87"/>
  <c r="AB87" s="1"/>
  <c r="P88"/>
  <c r="AA88"/>
  <c r="AB88" s="1"/>
  <c r="P89"/>
  <c r="AA89"/>
  <c r="AB89" s="1"/>
  <c r="P90"/>
  <c r="AA90"/>
  <c r="AB90"/>
  <c r="P91"/>
  <c r="AA91"/>
  <c r="AB91" s="1"/>
  <c r="P92"/>
  <c r="AA92"/>
  <c r="AB92" s="1"/>
  <c r="P93"/>
  <c r="AA93"/>
  <c r="AB93" s="1"/>
  <c r="P94"/>
  <c r="AA94"/>
  <c r="AB94"/>
  <c r="P95"/>
  <c r="AA95"/>
  <c r="AB95" s="1"/>
  <c r="P96"/>
  <c r="AA96"/>
  <c r="AB96" s="1"/>
  <c r="P97"/>
  <c r="AA97"/>
  <c r="AB97" s="1"/>
  <c r="P98"/>
  <c r="AA98"/>
  <c r="AB98"/>
  <c r="P99"/>
  <c r="AA99"/>
  <c r="AB99" s="1"/>
  <c r="P100"/>
  <c r="AA100"/>
  <c r="AB100" s="1"/>
  <c r="P101"/>
  <c r="AA101"/>
  <c r="AB101" s="1"/>
  <c r="P102"/>
  <c r="AA102"/>
  <c r="AB102"/>
  <c r="AI2" i="1"/>
  <c r="AI3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F123" i="9"/>
  <c r="F122"/>
  <c r="F121"/>
  <c r="F124"/>
  <c r="F120"/>
  <c r="K20" i="6" l="1"/>
  <c r="K38"/>
  <c r="G17" i="8"/>
  <c r="C151" i="9"/>
  <c r="L55" i="7" s="1"/>
  <c r="J53" i="12"/>
  <c r="J57"/>
  <c r="J58"/>
  <c r="K58"/>
  <c r="J128"/>
  <c r="K128"/>
  <c r="J126"/>
  <c r="K126"/>
  <c r="J124"/>
  <c r="K124"/>
  <c r="J122"/>
  <c r="K122"/>
  <c r="J120"/>
  <c r="K120"/>
  <c r="J118"/>
  <c r="K118"/>
  <c r="J116"/>
  <c r="K116"/>
  <c r="J114"/>
  <c r="K114"/>
  <c r="J112"/>
  <c r="K112"/>
  <c r="J110"/>
  <c r="K110"/>
  <c r="J108"/>
  <c r="K108"/>
  <c r="J106"/>
  <c r="K106"/>
  <c r="J104"/>
  <c r="K104"/>
  <c r="J102"/>
  <c r="K102"/>
  <c r="J100"/>
  <c r="K100"/>
  <c r="J98"/>
  <c r="K98"/>
  <c r="J96"/>
  <c r="K96"/>
  <c r="J94"/>
  <c r="K94"/>
  <c r="J92"/>
  <c r="K92"/>
  <c r="J90"/>
  <c r="K90"/>
  <c r="J88"/>
  <c r="K88"/>
  <c r="J86"/>
  <c r="K86"/>
  <c r="J84"/>
  <c r="K84"/>
  <c r="J82"/>
  <c r="K82"/>
  <c r="J80"/>
  <c r="K80"/>
  <c r="J78"/>
  <c r="K78"/>
  <c r="J76"/>
  <c r="K76"/>
  <c r="J74"/>
  <c r="K74"/>
  <c r="J72"/>
  <c r="K72"/>
  <c r="J70"/>
  <c r="K70"/>
  <c r="J68"/>
  <c r="K68"/>
  <c r="J66"/>
  <c r="K66"/>
  <c r="J64"/>
  <c r="K64"/>
  <c r="J62"/>
  <c r="K62"/>
  <c r="J54"/>
  <c r="K54"/>
  <c r="J46"/>
  <c r="K46"/>
  <c r="J44"/>
  <c r="K44"/>
  <c r="J42"/>
  <c r="K42"/>
  <c r="J40"/>
  <c r="K40"/>
  <c r="J38"/>
  <c r="K38"/>
  <c r="J36"/>
  <c r="K36"/>
  <c r="J34"/>
  <c r="K34"/>
  <c r="J32"/>
  <c r="K32"/>
  <c r="J30"/>
  <c r="K30"/>
  <c r="J28"/>
  <c r="K28"/>
  <c r="J26"/>
  <c r="K26"/>
  <c r="J24"/>
  <c r="K24"/>
  <c r="J70" i="9"/>
  <c r="L44"/>
  <c r="C143" s="1"/>
  <c r="L46" i="7" s="1"/>
  <c r="J44" i="9"/>
  <c r="K84"/>
  <c r="L70"/>
  <c r="C145" s="1"/>
  <c r="L48" i="7" s="1"/>
  <c r="J15" i="9"/>
  <c r="G21" i="8"/>
  <c r="J18"/>
  <c r="J17"/>
  <c r="J15"/>
  <c r="J12"/>
  <c r="J11"/>
  <c r="K70" i="9"/>
  <c r="K44"/>
  <c r="L57"/>
  <c r="C144" s="1"/>
  <c r="L47" i="7" s="1"/>
  <c r="J57" i="9"/>
  <c r="K57"/>
  <c r="K15"/>
  <c r="J36" i="8"/>
  <c r="J35"/>
  <c r="I21"/>
  <c r="J21" s="1"/>
  <c r="G20"/>
  <c r="J20" s="1"/>
  <c r="G19"/>
  <c r="J19" s="1"/>
  <c r="J13"/>
  <c r="I111" i="9"/>
  <c r="C148" s="1"/>
  <c r="L51" i="7" s="1"/>
  <c r="K98" i="9"/>
  <c r="G65" i="8" s="1"/>
  <c r="J65" s="1"/>
  <c r="J66" s="1"/>
  <c r="L15" i="7" s="1"/>
  <c r="I98" i="9"/>
  <c r="J98"/>
  <c r="I65" i="8" s="1"/>
  <c r="L84" i="9"/>
  <c r="C146" s="1"/>
  <c r="L49" i="7" s="1"/>
  <c r="J84" i="9"/>
  <c r="L15"/>
  <c r="J14" i="8"/>
  <c r="G69"/>
  <c r="J69" s="1"/>
  <c r="I49"/>
  <c r="J49" s="1"/>
  <c r="K129" i="12"/>
  <c r="J129"/>
  <c r="K127"/>
  <c r="J127"/>
  <c r="K125"/>
  <c r="J125"/>
  <c r="K123"/>
  <c r="J123"/>
  <c r="K121"/>
  <c r="J121"/>
  <c r="K119"/>
  <c r="J119"/>
  <c r="K117"/>
  <c r="J117"/>
  <c r="K115"/>
  <c r="J115"/>
  <c r="K113"/>
  <c r="J113"/>
  <c r="K111"/>
  <c r="J111"/>
  <c r="K109"/>
  <c r="J109"/>
  <c r="K107"/>
  <c r="J107"/>
  <c r="K105"/>
  <c r="J105"/>
  <c r="K103"/>
  <c r="J103"/>
  <c r="K101"/>
  <c r="J101"/>
  <c r="K99"/>
  <c r="J99"/>
  <c r="K97"/>
  <c r="J97"/>
  <c r="K95"/>
  <c r="J95"/>
  <c r="K93"/>
  <c r="J93"/>
  <c r="K91"/>
  <c r="J91"/>
  <c r="K89"/>
  <c r="J89"/>
  <c r="K87"/>
  <c r="J87"/>
  <c r="K85"/>
  <c r="J85"/>
  <c r="K83"/>
  <c r="J83"/>
  <c r="K81"/>
  <c r="J81"/>
  <c r="K79"/>
  <c r="J79"/>
  <c r="K77"/>
  <c r="J77"/>
  <c r="K75"/>
  <c r="J75"/>
  <c r="K73"/>
  <c r="J73"/>
  <c r="K71"/>
  <c r="J71"/>
  <c r="K69"/>
  <c r="J69"/>
  <c r="K67"/>
  <c r="J67"/>
  <c r="K65"/>
  <c r="J65"/>
  <c r="K63"/>
  <c r="J63"/>
  <c r="K50"/>
  <c r="J49"/>
  <c r="K60"/>
  <c r="J59"/>
  <c r="K56"/>
  <c r="J55"/>
  <c r="K52"/>
  <c r="J51"/>
  <c r="K48"/>
  <c r="K47"/>
  <c r="J47"/>
  <c r="K45"/>
  <c r="J45"/>
  <c r="K43"/>
  <c r="J43"/>
  <c r="K41"/>
  <c r="J41"/>
  <c r="K39"/>
  <c r="J39"/>
  <c r="K37"/>
  <c r="J37"/>
  <c r="K35"/>
  <c r="J35"/>
  <c r="K33"/>
  <c r="J33"/>
  <c r="K31"/>
  <c r="J31"/>
  <c r="K29"/>
  <c r="J29"/>
  <c r="K27"/>
  <c r="J27"/>
  <c r="K25"/>
  <c r="J25"/>
  <c r="K23"/>
  <c r="J23"/>
  <c r="J22"/>
  <c r="K22"/>
  <c r="K21"/>
  <c r="J21"/>
  <c r="J20"/>
  <c r="K20"/>
  <c r="K19"/>
  <c r="J19"/>
  <c r="J18"/>
  <c r="K18"/>
  <c r="K17"/>
  <c r="J17"/>
  <c r="J16"/>
  <c r="K16"/>
  <c r="K15"/>
  <c r="J15"/>
  <c r="J14"/>
  <c r="K14"/>
  <c r="K13"/>
  <c r="J13"/>
  <c r="J12"/>
  <c r="K12"/>
  <c r="K11"/>
  <c r="J11"/>
  <c r="J10"/>
  <c r="K10"/>
  <c r="K9"/>
  <c r="J9"/>
  <c r="J8"/>
  <c r="K8"/>
  <c r="K7"/>
  <c r="J7"/>
  <c r="J6"/>
  <c r="K6"/>
  <c r="G77" i="8"/>
  <c r="J77" s="1"/>
  <c r="F126" i="9"/>
  <c r="C152" s="1"/>
  <c r="L53" i="7" s="1"/>
  <c r="G76" i="8"/>
  <c r="J76" s="1"/>
  <c r="G78"/>
  <c r="J78" s="1"/>
  <c r="C147" i="9"/>
  <c r="L50" i="7" s="1"/>
  <c r="J59" i="8"/>
  <c r="J70"/>
  <c r="L16" i="7" s="1"/>
  <c r="J58" i="8"/>
  <c r="J56"/>
  <c r="J53"/>
  <c r="J51"/>
  <c r="J39"/>
  <c r="J38"/>
  <c r="J37"/>
  <c r="J57"/>
  <c r="J55"/>
  <c r="J52"/>
  <c r="J50"/>
  <c r="K37" i="6"/>
  <c r="K41" s="1"/>
  <c r="G56" i="7" s="1"/>
  <c r="G54"/>
  <c r="J80" i="8"/>
  <c r="G57" i="7" l="1"/>
  <c r="M21" i="8"/>
  <c r="M15"/>
  <c r="J22"/>
  <c r="C142" i="9"/>
  <c r="J60" i="8"/>
  <c r="L14" i="7" s="1"/>
  <c r="J81" i="8"/>
  <c r="L18" i="7" s="1"/>
  <c r="J46" i="8"/>
  <c r="G44" i="7"/>
  <c r="G46"/>
  <c r="G43"/>
  <c r="G45"/>
  <c r="G47"/>
  <c r="L13"/>
  <c r="K43" i="6"/>
  <c r="C134" i="9" s="1"/>
  <c r="I134" l="1"/>
  <c r="C149"/>
  <c r="C154"/>
  <c r="M22" i="8"/>
  <c r="L9" i="7"/>
  <c r="L11" s="1"/>
  <c r="J31" i="8"/>
  <c r="G48" i="7"/>
  <c r="L52" l="1"/>
  <c r="G83" i="8"/>
  <c r="J83" s="1"/>
  <c r="J88" s="1"/>
  <c r="L19" i="7" l="1"/>
  <c r="L20" s="1"/>
  <c r="J89" i="8"/>
  <c r="L45" i="7"/>
  <c r="L57" s="1"/>
  <c r="J92" i="8" l="1"/>
  <c r="J94"/>
  <c r="J91"/>
  <c r="J93"/>
  <c r="J95"/>
  <c r="J96" l="1"/>
  <c r="J97" l="1"/>
  <c r="J98" s="1"/>
  <c r="L22" i="7"/>
  <c r="L27" s="1"/>
  <c r="L28" s="1"/>
  <c r="J99" i="8" l="1"/>
  <c r="J101" l="1"/>
  <c r="J102" s="1"/>
  <c r="L29" i="7"/>
  <c r="L31" s="1"/>
  <c r="L32" s="1"/>
  <c r="E39" l="1"/>
  <c r="J103" i="8"/>
  <c r="L33" i="7" s="1"/>
  <c r="L35" s="1"/>
  <c r="B109" i="8"/>
  <c r="J105" l="1"/>
  <c r="L36" i="7"/>
  <c r="L37" s="1"/>
  <c r="J106" i="8"/>
  <c r="J107" s="1"/>
</calcChain>
</file>

<file path=xl/sharedStrings.xml><?xml version="1.0" encoding="utf-8"?>
<sst xmlns="http://schemas.openxmlformats.org/spreadsheetml/2006/main" count="4629" uniqueCount="1221">
  <si>
    <t>K101040</t>
  </si>
  <si>
    <t>ES05B0003014</t>
  </si>
  <si>
    <t>(ชื่อสถานประกอบการ)</t>
  </si>
  <si>
    <t>ฉะเชิงเทรา</t>
  </si>
  <si>
    <t>นายบุญสิน  เหรียญกิจการ</t>
  </si>
  <si>
    <t>K101042</t>
  </si>
  <si>
    <t>พขร</t>
  </si>
  <si>
    <t>นายศุภกฤต  ประสิทธิ์พร</t>
  </si>
  <si>
    <t>นายชัชชล  แย้มกระโทก</t>
  </si>
  <si>
    <t>นายวิชัย  สุขสุวรรณ</t>
  </si>
  <si>
    <t>K101041</t>
  </si>
  <si>
    <t>นายฐิติวัฒน์   ฉันสำราญ</t>
  </si>
  <si>
    <t>นายพีรพัชร์  วงษ์ภมร</t>
  </si>
  <si>
    <t>K101043</t>
  </si>
  <si>
    <t>นายยอดเผ่า  บัวชุม</t>
  </si>
  <si>
    <t>นายสุธากร  แทบศรี</t>
  </si>
  <si>
    <t>นายโยธิน  ภู่ทอง</t>
  </si>
  <si>
    <t>นายชุมพล  วรรณภักตร์</t>
  </si>
  <si>
    <t>ส่วนกลาง กฟผ.</t>
  </si>
  <si>
    <t>นายประเสริฐ  น้ำผึ้ง</t>
  </si>
  <si>
    <t>นายนฤนาถ  ล่ำสัน</t>
  </si>
  <si>
    <t>นายเกรียงไกร  หอมสุวรรณ์</t>
  </si>
  <si>
    <t>นายกฤษฎา  ศรียานนท์</t>
  </si>
  <si>
    <t>นายฉลอง  ขาวผ่อง</t>
  </si>
  <si>
    <t>-เก็บอุปกรณ์ตรวจวัดพลังงาน Chiller</t>
  </si>
  <si>
    <t>ตรวจวัดหลังการปรับปรุง</t>
  </si>
  <si>
    <t>ขั้นตอน5. จัดทำรายงานหลังปรับปรุง</t>
  </si>
  <si>
    <t>-ติดตั้งอุปกรณ์ตรวจวัดพลังงาน Chiller</t>
  </si>
  <si>
    <t>ขั้นตอน4. ตรวจวัดหลังการปรับปรุง</t>
  </si>
  <si>
    <t>มาตรการอนุรักษ์พลังงาน</t>
  </si>
  <si>
    <t>ส่งรายงานผลการตรวจวัดและประเมินศักยภาพ</t>
  </si>
  <si>
    <t>ขั้นตอน3. จัดทำรายงานก่อนปรับปรุง</t>
  </si>
  <si>
    <t>จัดทำรายงานผลการตรวจวัดและประเมินศักยภาพ</t>
  </si>
  <si>
    <t>-ตรวจวัดประสิทธิภาพ Chiller (ต่อ)</t>
  </si>
  <si>
    <t>ตรวจวัดก่อนการปรับปรุง</t>
  </si>
  <si>
    <t>ขั้นตอน2. ตรวจวัดก่อนการปรับปรุง</t>
  </si>
  <si>
    <t>-ตรวจวัดประสิทธิภาพ Chiller</t>
  </si>
  <si>
    <t>บริษัทหลอดไฟ</t>
  </si>
  <si>
    <t>-ตรวจวัดแสงสว่างและพลังงานร่วมกับ</t>
  </si>
  <si>
    <t>-สำรวจระบบแสงสว่าง</t>
  </si>
  <si>
    <t>-การใช้ไฟฟ้ารวม</t>
  </si>
  <si>
    <t>-ระบบแสงสว่าง</t>
  </si>
  <si>
    <t>นายธนภพ  เพชรมุนี</t>
  </si>
  <si>
    <t>ม.ล.ชไมทิพ  เทวกุล</t>
  </si>
  <si>
    <t>Walk-through Audit</t>
  </si>
  <si>
    <t>นายสมศักดิ์  ปรางทอง</t>
  </si>
  <si>
    <t>ติดต่อประสานงาน</t>
  </si>
  <si>
    <t>ขั้นตอน1. ติดต่อประสานงาน และ Walk-through Audit</t>
  </si>
  <si>
    <t>7</t>
  </si>
  <si>
    <t>ค่าน้ำมันที่ไม่มีคำสั่งเดินทาง</t>
  </si>
  <si>
    <t>OT 1.5 เท่า</t>
  </si>
  <si>
    <t>OT 1 เท่า</t>
  </si>
  <si>
    <t>ก.ม./บาท</t>
  </si>
  <si>
    <t>จำนวน ก.ม.</t>
  </si>
  <si>
    <t>ค่าอื่นๆ</t>
  </si>
  <si>
    <t>ค่าเบี้ยเสี่ยงภัย</t>
  </si>
  <si>
    <t>ค่าทางด่วน</t>
  </si>
  <si>
    <t>ค่าน้ำมัน</t>
  </si>
  <si>
    <t>ค่าTaxi</t>
  </si>
  <si>
    <t>ค่าที่พักจริง</t>
  </si>
  <si>
    <t>ค่าที่พักเหมา</t>
  </si>
  <si>
    <t>ค่าเบี้ยเลี้ยง</t>
  </si>
  <si>
    <t>Cost Center(CC)</t>
  </si>
  <si>
    <t>Internal Order(IO)</t>
  </si>
  <si>
    <t>สถานที่ปฏิบัติงาน</t>
  </si>
  <si>
    <t>ปฏิบัติงานที่จังหวัด</t>
  </si>
  <si>
    <t>คำสั่งเลขที่</t>
  </si>
  <si>
    <t>จำนวนคืน</t>
  </si>
  <si>
    <t>จำนวนวัน</t>
  </si>
  <si>
    <t>วันสิ้นสุด</t>
  </si>
  <si>
    <t>วันเริ่ม</t>
  </si>
  <si>
    <t>เลขประจำตัว</t>
  </si>
  <si>
    <t>ชื่อ</t>
  </si>
  <si>
    <t>ปฏิบัติงานครั้งที่</t>
  </si>
  <si>
    <t>เป้าหมาย</t>
  </si>
  <si>
    <t>ระดับขั้นตอน
การทำงาน</t>
  </si>
  <si>
    <t>จำนวนเครื่องมือ(ชิ้น)</t>
  </si>
  <si>
    <t>จำนวนคน</t>
  </si>
  <si>
    <r>
      <t>วันที่กลับ</t>
    </r>
    <r>
      <rPr>
        <sz val="8"/>
        <color theme="1"/>
        <rFont val="Tahoma"/>
        <family val="2"/>
        <scheme val="minor"/>
      </rPr>
      <t>(dd-mm-yyyy)</t>
    </r>
  </si>
  <si>
    <r>
      <t xml:space="preserve">วันที่ไป
</t>
    </r>
    <r>
      <rPr>
        <sz val="8"/>
        <color theme="1"/>
        <rFont val="Tahoma"/>
        <family val="2"/>
        <scheme val="minor"/>
      </rPr>
      <t>(dd-mm-yyyy)</t>
    </r>
  </si>
  <si>
    <t>ครั้งที่</t>
  </si>
  <si>
    <t>89-6000522-29/06/60 </t>
  </si>
  <si>
    <t>01.02.2004 </t>
  </si>
  <si>
    <t>171398 </t>
  </si>
  <si>
    <t>CYBERSCAN PC10 </t>
  </si>
  <si>
    <t>EUTECH </t>
  </si>
  <si>
    <t>METER,PH.METER (เครื่องวัดความเป็นกรด,ด่างและกลางของสารละลาย) </t>
  </si>
  <si>
    <t>990100112272-0000 </t>
  </si>
  <si>
    <t>1925-20-7999 B0047 </t>
  </si>
  <si>
    <t>เครื่องมือเครื่องใช้</t>
  </si>
  <si>
    <t>หปธ-ย.</t>
  </si>
  <si>
    <t>EUTECH  / CYBERSCAN PC10 </t>
  </si>
  <si>
    <t>เครื่องวัดความเป็นกรด PH.METER</t>
  </si>
  <si>
    <t>เครื่องมืออื่นๆ</t>
  </si>
  <si>
    <t>1028583560 </t>
  </si>
  <si>
    <t>TESTOSTER1752 </t>
  </si>
  <si>
    <t>TESTO </t>
  </si>
  <si>
    <t>TEMPERATURE,DIGITAL TEMPERATURE &amp; HUMIDITY METER (วัดอุณหภูมิและความชื้น) </t>
  </si>
  <si>
    <t>990100112271-0000 </t>
  </si>
  <si>
    <t>1925-20-7693 B0077 </t>
  </si>
  <si>
    <t>TESTO  / TESTOSTER1752 </t>
  </si>
  <si>
    <t>วัดอุณหภูมิและความชื้น แบบติดผนัง</t>
  </si>
  <si>
    <t>เครื่องมือวัดทางกล</t>
  </si>
  <si>
    <t>1028583488 </t>
  </si>
  <si>
    <t>990100112270-0000 </t>
  </si>
  <si>
    <t>1925-20-7693 B0071 </t>
  </si>
  <si>
    <t>1028583412 </t>
  </si>
  <si>
    <t>990100112269-0000 </t>
  </si>
  <si>
    <t>1925-20-7693 B0070 </t>
  </si>
  <si>
    <t>1028583388 </t>
  </si>
  <si>
    <t>990100112268-0000 </t>
  </si>
  <si>
    <t>1925-20-7693 B0069 </t>
  </si>
  <si>
    <t>1028583360 </t>
  </si>
  <si>
    <t>990100112267-0000 </t>
  </si>
  <si>
    <t>1925-20-7693 B0067 </t>
  </si>
  <si>
    <t>1028583352 </t>
  </si>
  <si>
    <t>990100112266-0000 </t>
  </si>
  <si>
    <t>1925-20-7693 B0066 </t>
  </si>
  <si>
    <t>104200 </t>
  </si>
  <si>
    <t>F05 </t>
  </si>
  <si>
    <t>CHAUVIN </t>
  </si>
  <si>
    <t>CLAMP ON,DIGITAL CLAMP-ON METER OR TESTER </t>
  </si>
  <si>
    <t>990100112265-0000 </t>
  </si>
  <si>
    <t>1925-20-7247 B0144 </t>
  </si>
  <si>
    <t>CHAUVIN  / F05 </t>
  </si>
  <si>
    <t>CLAMP ON CHAUVIN F05</t>
  </si>
  <si>
    <t>เครื่องมือวัดทางไฟฟ้า</t>
  </si>
  <si>
    <t>11917 </t>
  </si>
  <si>
    <t>4AAEX </t>
  </si>
  <si>
    <t>ELCONTROL </t>
  </si>
  <si>
    <t>ANALYZER,DIGITAL POWER ANALYZER OR AC LOW POWER WATT AND WATTHOUR METER </t>
  </si>
  <si>
    <t>990100112264-0000 </t>
  </si>
  <si>
    <t>1925-20-6994 B0002 </t>
  </si>
  <si>
    <t>ELCONTROL  / 4AAEX </t>
  </si>
  <si>
    <t>ELCONTROL 4AAEX</t>
  </si>
  <si>
    <t>89-6000521-29/06/60 </t>
  </si>
  <si>
    <t>28.11.2014 </t>
  </si>
  <si>
    <t>PO.4150159389 </t>
  </si>
  <si>
    <t>LD080P </t>
  </si>
  <si>
    <t>MAKITA </t>
  </si>
  <si>
    <t>เครื่องวัดระยะเลเซอร์ </t>
  </si>
  <si>
    <t>990100100089-0000 </t>
  </si>
  <si>
    <t>100099010010008900 </t>
  </si>
  <si>
    <t>MAKITA  / LD080P </t>
  </si>
  <si>
    <t>เครื่องวัดระยะเลเซอร์ MAKITA</t>
  </si>
  <si>
    <t>03.10.2011 </t>
  </si>
  <si>
    <t>PO.4150064265 </t>
  </si>
  <si>
    <t>SX130 IS </t>
  </si>
  <si>
    <t>CANON </t>
  </si>
  <si>
    <t>กล้องถ่ายภาพระบบดิจิตอล </t>
  </si>
  <si>
    <t>990100078579-0000 </t>
  </si>
  <si>
    <t>990100078579 </t>
  </si>
  <si>
    <t>CANON  / SX130 IS </t>
  </si>
  <si>
    <t>กล้องถ่ายภาพระบบดิจิตอล CANON</t>
  </si>
  <si>
    <t>990100059516-0000 </t>
  </si>
  <si>
    <t>1925-20-7693 B0044 </t>
  </si>
  <si>
    <t>990100059514-0000 </t>
  </si>
  <si>
    <t>1925-20-7693 B0042 </t>
  </si>
  <si>
    <t>1028583594 </t>
  </si>
  <si>
    <t>990100059500-0000 </t>
  </si>
  <si>
    <t>1925-20-7693 B0078 </t>
  </si>
  <si>
    <t>990100059452-0000 </t>
  </si>
  <si>
    <t>1925-20-7693 B0054 </t>
  </si>
  <si>
    <t>990100059450-0000 </t>
  </si>
  <si>
    <t>1925-20-7693 B0052 </t>
  </si>
  <si>
    <t>1028583613 </t>
  </si>
  <si>
    <t>990100059442-0000 </t>
  </si>
  <si>
    <t>1925-20-7693 B0080 </t>
  </si>
  <si>
    <t>9707013 </t>
  </si>
  <si>
    <t>PK2 </t>
  </si>
  <si>
    <t>TLV </t>
  </si>
  <si>
    <t>PEN CHECK (เครื่องมือวัดกับดักไอน้ำ) </t>
  </si>
  <si>
    <t>990100029256-0000 </t>
  </si>
  <si>
    <t>1925-20-6698 B0006 </t>
  </si>
  <si>
    <t>TLV  / PK2 </t>
  </si>
  <si>
    <t>เครื่องมือวัดกับดักไอน้ำ PEN CHECK</t>
  </si>
  <si>
    <t>82020189 </t>
  </si>
  <si>
    <t>189 </t>
  </si>
  <si>
    <t>FLUKE </t>
  </si>
  <si>
    <t>MULTIMETER,DIGITAL MULTIMETER RANGE AC. 1,000 V.,DC.1,000 V. </t>
  </si>
  <si>
    <t>990100028297-0000 </t>
  </si>
  <si>
    <t>1925-20-8154 B0338 </t>
  </si>
  <si>
    <t>FLUKE  / 189 </t>
  </si>
  <si>
    <t>FLUKE 189</t>
  </si>
  <si>
    <t>171394 </t>
  </si>
  <si>
    <t>990100026297-0000 </t>
  </si>
  <si>
    <t>1925-20-7999 B0046 </t>
  </si>
  <si>
    <t>10.09.2004 </t>
  </si>
  <si>
    <t>003751Y </t>
  </si>
  <si>
    <t>HR2410 </t>
  </si>
  <si>
    <t>DRILL,ELECTRIC ROTARY HAMMER DRILL CAP.1/2-1 IN.(13-25 ตค) </t>
  </si>
  <si>
    <t>990100017939-0000 </t>
  </si>
  <si>
    <t>1910-20-5085 B0097 </t>
  </si>
  <si>
    <t>MAKITA  / HR2410 </t>
  </si>
  <si>
    <t>สว่าน ROTARY MAKITA</t>
  </si>
  <si>
    <t>89-6000578-29/06/60 </t>
  </si>
  <si>
    <t>81910037 </t>
  </si>
  <si>
    <t>1520 </t>
  </si>
  <si>
    <t>DIGITAL INSULATION TESTER 3-1/2 DIGIT RANGE 2000 MOHM DC 1000 V AC 600 V </t>
  </si>
  <si>
    <t>990100016746-0000 </t>
  </si>
  <si>
    <t>1925-20-8644 B0023 </t>
  </si>
  <si>
    <t>FLUKE  / 1520 </t>
  </si>
  <si>
    <t>FLUKE 1520</t>
  </si>
  <si>
    <t>104198 </t>
  </si>
  <si>
    <t>990100012438-0000 </t>
  </si>
  <si>
    <t>1925-20-7247 B0143 </t>
  </si>
  <si>
    <t>102866 </t>
  </si>
  <si>
    <t>990100012437-0000 </t>
  </si>
  <si>
    <t>1925-20-7247 B0142 </t>
  </si>
  <si>
    <t>10 ปี</t>
  </si>
  <si>
    <t>66-6107671-21/09/61 </t>
  </si>
  <si>
    <t>07.09.2018 </t>
  </si>
  <si>
    <t>133792 </t>
  </si>
  <si>
    <t>DXNP-E-F-S-N-N </t>
  </si>
  <si>
    <t>BADGER|DYNASONICS </t>
  </si>
  <si>
    <t>เครื่องมือวัดการไหลของของเหลว </t>
  </si>
  <si>
    <t>111400175498-0000 </t>
  </si>
  <si>
    <t>1000-111400175498-00 </t>
  </si>
  <si>
    <t>ครุภัณฑ์</t>
  </si>
  <si>
    <t>BADGER|DYNASONICS  / DXNP-E-F-S-N-N </t>
  </si>
  <si>
    <t>BADGER|DYNASONICS</t>
  </si>
  <si>
    <t>66-6007933-15/12/60 </t>
  </si>
  <si>
    <t>27.06.2017 </t>
  </si>
  <si>
    <t>60913145 </t>
  </si>
  <si>
    <t>435-2 </t>
  </si>
  <si>
    <t>เครื่องวัดอุณหภูมิ,ความชื้น,ลม </t>
  </si>
  <si>
    <t>111400149003-0000 </t>
  </si>
  <si>
    <t>1000-111400149003-00 </t>
  </si>
  <si>
    <t>TESTO  / 435-2 </t>
  </si>
  <si>
    <t>TESTO 435-2</t>
  </si>
  <si>
    <t>40226872 </t>
  </si>
  <si>
    <t>175T3 </t>
  </si>
  <si>
    <t>เครื่องมือวัดและบันทึกอุณหภูมิ </t>
  </si>
  <si>
    <t>111400149002-0000 </t>
  </si>
  <si>
    <t>1000-111400149002-00 </t>
  </si>
  <si>
    <t>TESTO  / 175T3 </t>
  </si>
  <si>
    <t>TESTO 175 T3</t>
  </si>
  <si>
    <t>26.06.2017 </t>
  </si>
  <si>
    <t>09100853 </t>
  </si>
  <si>
    <t>HELIO-STROB MIC </t>
  </si>
  <si>
    <t>ELMED </t>
  </si>
  <si>
    <t>เครื่องวัดความเร็วรอบ </t>
  </si>
  <si>
    <t>111400149000-0000 </t>
  </si>
  <si>
    <t>1000-111400149000-00 </t>
  </si>
  <si>
    <t>ELMED  / HELIO-STROB MIC </t>
  </si>
  <si>
    <t>ELMED HELIO</t>
  </si>
  <si>
    <t>14.07.2017 </t>
  </si>
  <si>
    <t>131740QFH </t>
  </si>
  <si>
    <t>เครื่องมือ+อุปกรณ์บันทึก 200 Amp </t>
  </si>
  <si>
    <t>111400148999-0000 </t>
  </si>
  <si>
    <t>1000-111400148999-00 </t>
  </si>
  <si>
    <t xml:space="preserve"> / </t>
  </si>
  <si>
    <t>MICROVIP3</t>
  </si>
  <si>
    <t>XC1704010 </t>
  </si>
  <si>
    <t>ELITEPRO XC </t>
  </si>
  <si>
    <t>Dent Instruments, Inc. </t>
  </si>
  <si>
    <t>เครื่องวัดกำลังไฟฟ้าและพลังงาน </t>
  </si>
  <si>
    <t>111400148996-0000 </t>
  </si>
  <si>
    <t>1000-111400148996-00 </t>
  </si>
  <si>
    <t>Dent Instruments, Inc.  / ELITEPRO XC </t>
  </si>
  <si>
    <t>ELITE PRO XC CLAMP METER</t>
  </si>
  <si>
    <t>29.06.2017 </t>
  </si>
  <si>
    <t>60108284 </t>
  </si>
  <si>
    <t>F601 </t>
  </si>
  <si>
    <t>Flexim </t>
  </si>
  <si>
    <t>111400148995-0000 </t>
  </si>
  <si>
    <t>1000-111400148995-00 </t>
  </si>
  <si>
    <t>Flexim  / F601 </t>
  </si>
  <si>
    <t>Flexim</t>
  </si>
  <si>
    <t>66-6002932-14/07/60 </t>
  </si>
  <si>
    <t>24.12.2014 </t>
  </si>
  <si>
    <t>141214010 </t>
  </si>
  <si>
    <t>FT3424 </t>
  </si>
  <si>
    <t>HIOKI </t>
  </si>
  <si>
    <t>ซื้อเครื่องมือวัดค่าความสว่างของแสง </t>
  </si>
  <si>
    <t>111400120159-0000 </t>
  </si>
  <si>
    <t>1000-111400120159-00 </t>
  </si>
  <si>
    <t>HIOKI  / FT3424 </t>
  </si>
  <si>
    <t>HIOKI FT3424</t>
  </si>
  <si>
    <t>141214009 </t>
  </si>
  <si>
    <t>111400120158-0000 </t>
  </si>
  <si>
    <t>1000-111400120158-00 </t>
  </si>
  <si>
    <t>17.09.2013 </t>
  </si>
  <si>
    <t>00306898 </t>
  </si>
  <si>
    <t>C.A 8332B+A193+ </t>
  </si>
  <si>
    <t>CHAUVIN ARNOUX </t>
  </si>
  <si>
    <t>เครื่องวัดกำลังไฟฟ้าและพลังงานไฟฟ้า </t>
  </si>
  <si>
    <t>111400103440-0000 </t>
  </si>
  <si>
    <t>1000-111400103440-00 </t>
  </si>
  <si>
    <t>CHAUVIN ARNOUX  / C.A 8332B+A193+ </t>
  </si>
  <si>
    <t>CHAUVIN ARNOUX C.A 8332B</t>
  </si>
  <si>
    <t>00306997 </t>
  </si>
  <si>
    <t>111400103439-0000 </t>
  </si>
  <si>
    <t>1000-111400103439-00 </t>
  </si>
  <si>
    <t>19.08.2013 </t>
  </si>
  <si>
    <t>102200060292 </t>
  </si>
  <si>
    <t>MR275 </t>
  </si>
  <si>
    <t>PROMAX </t>
  </si>
  <si>
    <t>111400103436-0000 </t>
  </si>
  <si>
    <t>1000-111400103436-00 </t>
  </si>
  <si>
    <t>PROMAX  / MR275 </t>
  </si>
  <si>
    <t>PROMAX MR275</t>
  </si>
  <si>
    <t>20.09.2013 </t>
  </si>
  <si>
    <t>02012473 </t>
  </si>
  <si>
    <t>TESTO330-2LL </t>
  </si>
  <si>
    <t>TESTO</t>
  </si>
  <si>
    <t>เครืองวัดประสิทธิภาพการเผาไหม้(เครื่องวัดฯ,Sensorวัดก๊าซ,ชุดกรองฝุ่น,โปรแกรม,แบตเตอรี่,เครื่องพิมพ์ </t>
  </si>
  <si>
    <t>111400103434-0000 </t>
  </si>
  <si>
    <t>1000-111400103434-00 </t>
  </si>
  <si>
    <t>TESTO / TESTO330-2LL </t>
  </si>
  <si>
    <t>เครื่องมือวัดการเผาไหม้ TESTO 330-2LL</t>
  </si>
  <si>
    <t>30.11.2012 </t>
  </si>
  <si>
    <t>02444220 </t>
  </si>
  <si>
    <t>TESTO 875 1I </t>
  </si>
  <si>
    <t>TESTO AG </t>
  </si>
  <si>
    <t>กล้องถ่ายภาพความร้อน (Thermal Imager) </t>
  </si>
  <si>
    <t>111400097593-0000 </t>
  </si>
  <si>
    <t>1000-111400097593-00 </t>
  </si>
  <si>
    <t>TESTO AG  / TESTO 875 1I </t>
  </si>
  <si>
    <t>กล้องถ่ายภาพความร้อน TESTO AG</t>
  </si>
  <si>
    <t>14.12.2011 </t>
  </si>
  <si>
    <t>SI1310 </t>
  </si>
  <si>
    <t>S7-7000 </t>
  </si>
  <si>
    <t>TAIK </t>
  </si>
  <si>
    <t>เครืองบันทึกข้อมุล Data Logger 1 ชุดประกอบด้วย:1.แคลมป์วัดกระแส(Hook amp)500/5 3 ตัว 2.สายวัดแรงดัน </t>
  </si>
  <si>
    <t>111400084947-0000 </t>
  </si>
  <si>
    <t>1000-111400084947-00 </t>
  </si>
  <si>
    <t>TAIK  / S7-7000 </t>
  </si>
  <si>
    <t>DATA Logger TAIK S7-7000</t>
  </si>
  <si>
    <t>SI1311 </t>
  </si>
  <si>
    <t>111400084944-0000 </t>
  </si>
  <si>
    <t>1000-111400084944-00 </t>
  </si>
  <si>
    <t>TESTO 175 H </t>
  </si>
  <si>
    <t>เครื่องวัดอุณหภูมิความชื้นสัมพัทธ์แบบไร้สาย เครื่องวัดและบันทึกอุณหภูมิ8 EA,USB cable COMPUTER 2 EA </t>
  </si>
  <si>
    <t>111400084937-0000 </t>
  </si>
  <si>
    <t>1000-111400084937-00 </t>
  </si>
  <si>
    <t>TESTO  / TESTO 175 H </t>
  </si>
  <si>
    <t>TESTO 175 H</t>
  </si>
  <si>
    <t>คิดค่าเสื่อมเต็มแล้ว</t>
  </si>
  <si>
    <t>10.06.1997 </t>
  </si>
  <si>
    <t>2541 </t>
  </si>
  <si>
    <t>PT868 </t>
  </si>
  <si>
    <t>PANAMETRICS </t>
  </si>
  <si>
    <t>เครื่องวัด,บันทึกการไหลของน้ำ </t>
  </si>
  <si>
    <t>111400004866-0000 </t>
  </si>
  <si>
    <t>1925-20-8705-E0010 </t>
  </si>
  <si>
    <t>PANAMETRICS  / PT868 </t>
  </si>
  <si>
    <t>PANAMETRICS</t>
  </si>
  <si>
    <t>18.09.2007 </t>
  </si>
  <si>
    <t>01403216, 01397211 </t>
  </si>
  <si>
    <t>435-1 </t>
  </si>
  <si>
    <t>เครื่องวัดความเร็วลม </t>
  </si>
  <si>
    <t>111400004861-0000 </t>
  </si>
  <si>
    <t>1925-20-6461-L0008 </t>
  </si>
  <si>
    <t>TESTO  / 435-1 </t>
  </si>
  <si>
    <t>TESTO 435-1</t>
  </si>
  <si>
    <t>09.07.1997 </t>
  </si>
  <si>
    <t>A3651 </t>
  </si>
  <si>
    <t>RSS-214 </t>
  </si>
  <si>
    <t>IST </t>
  </si>
  <si>
    <t>เครื่องวัดการแผ่รังสี </t>
  </si>
  <si>
    <t>111400004721-0000 </t>
  </si>
  <si>
    <t>1925-20-6703-E0007 </t>
  </si>
  <si>
    <t>IST  / RSS-214 </t>
  </si>
  <si>
    <t>เครื่องวัดการแผ่รังสี RSS-214</t>
  </si>
  <si>
    <t>42009703133,45112 </t>
  </si>
  <si>
    <t>HHF710 </t>
  </si>
  <si>
    <t>OMEGA </t>
  </si>
  <si>
    <t>111400004719-0000 </t>
  </si>
  <si>
    <t>1925-20-6454-E0014 </t>
  </si>
  <si>
    <t>OMEGA  / HHF710 </t>
  </si>
  <si>
    <t>OMEGA HHF710</t>
  </si>
  <si>
    <t>42009703154,45102 </t>
  </si>
  <si>
    <t>111400004718-0000 </t>
  </si>
  <si>
    <t>1925-20-6454-E0003 </t>
  </si>
  <si>
    <t>20.09.2007 </t>
  </si>
  <si>
    <t>#00297321 </t>
  </si>
  <si>
    <t>CA8332 </t>
  </si>
  <si>
    <t>เครื่องวัดและบันทึกพลังไฟฟ้า </t>
  </si>
  <si>
    <t>111400004582-0000 </t>
  </si>
  <si>
    <t>1925-20-6615-L0009 </t>
  </si>
  <si>
    <t>CHAUVIN ARNOUX  / CA8332 </t>
  </si>
  <si>
    <t>CHAUVIN ARNOUX CA8332</t>
  </si>
  <si>
    <t>15.09.2004 </t>
  </si>
  <si>
    <t>#00220196 </t>
  </si>
  <si>
    <t>CA8334 </t>
  </si>
  <si>
    <t>เครื่องมือวัดพลังงานไฟฟ้า </t>
  </si>
  <si>
    <t>111400004223-0000 </t>
  </si>
  <si>
    <t>1925-20-6615-E0010 </t>
  </si>
  <si>
    <t>CHAUVIN ARNOUX  / CA8334 </t>
  </si>
  <si>
    <t>CHAUVIN ARNOUX CA8334</t>
  </si>
  <si>
    <t>66-6002932-14/07/6</t>
  </si>
  <si>
    <t>28.07.1997 </t>
  </si>
  <si>
    <t>7063166-0021GB </t>
  </si>
  <si>
    <t>TESTO 475 </t>
  </si>
  <si>
    <t>111400004113-0000 </t>
  </si>
  <si>
    <t>1925-20-8182-E0019 </t>
  </si>
  <si>
    <t>TESTO  / TESTO 475 </t>
  </si>
  <si>
    <t>TESTO 475</t>
  </si>
  <si>
    <t>87-0097527-12/12/14 </t>
  </si>
  <si>
    <t>990100100088-0000 </t>
  </si>
  <si>
    <t>100099010010008800 </t>
  </si>
  <si>
    <t>หปภ-ย.</t>
  </si>
  <si>
    <t>87-0053548-16/07/12 </t>
  </si>
  <si>
    <t>83480079 </t>
  </si>
  <si>
    <t>990100028343-0000 </t>
  </si>
  <si>
    <t>1925-20-8154 B0380 </t>
  </si>
  <si>
    <t>FLUKE 189  DIGITAL MULTIMETER</t>
  </si>
  <si>
    <t>87-0053548-16/07/12</t>
  </si>
  <si>
    <t>83480077 </t>
  </si>
  <si>
    <t>990100028342-0000 </t>
  </si>
  <si>
    <t>1925-20-8154 B0379 </t>
  </si>
  <si>
    <t>87-0053690-06/08/10 </t>
  </si>
  <si>
    <t>171392 </t>
  </si>
  <si>
    <t>990100026296-0000 </t>
  </si>
  <si>
    <t>1925-20-7999 B0045 </t>
  </si>
  <si>
    <t>87-0053609-06/08/10 </t>
  </si>
  <si>
    <t>171391 </t>
  </si>
  <si>
    <t>990100026293-0000 </t>
  </si>
  <si>
    <t>1925-20-7999 B0042 </t>
  </si>
  <si>
    <t>87-0097509-09/04/14 </t>
  </si>
  <si>
    <t>21.09.2004 </t>
  </si>
  <si>
    <t>PML-METER-0287 </t>
  </si>
  <si>
    <t>6200 </t>
  </si>
  <si>
    <t>ION </t>
  </si>
  <si>
    <t>ENERGY METER TESTER 10 MA-5A </t>
  </si>
  <si>
    <t>990100018806-0000 </t>
  </si>
  <si>
    <t>1925-20-7138 B0298 </t>
  </si>
  <si>
    <t>ION  / 6200 </t>
  </si>
  <si>
    <t>ION ENERGY METER</t>
  </si>
  <si>
    <t>87-0097508-09/04/14 </t>
  </si>
  <si>
    <t>PML-METER-0284 </t>
  </si>
  <si>
    <t>990100018805-0000 </t>
  </si>
  <si>
    <t>1925-20-7138 B0295 </t>
  </si>
  <si>
    <t>87-0097507-09/04/14 </t>
  </si>
  <si>
    <t>PML-METER-0281 </t>
  </si>
  <si>
    <t>990100018804-0000 </t>
  </si>
  <si>
    <t>1925-20-7138 B0292 </t>
  </si>
  <si>
    <t>87-0053425-12/11/12 </t>
  </si>
  <si>
    <t>PML-METER-0404 </t>
  </si>
  <si>
    <t>990100018770-0000 </t>
  </si>
  <si>
    <t>1925-20-7138 B0415 </t>
  </si>
  <si>
    <t>87-0053424-12/11/12 </t>
  </si>
  <si>
    <t>PML-METER-0406 </t>
  </si>
  <si>
    <t>990100018768-0000 </t>
  </si>
  <si>
    <t>1925-20-7138 B0417 </t>
  </si>
  <si>
    <t>87-0053423-12/11/12 </t>
  </si>
  <si>
    <t>PML-METER-0407 </t>
  </si>
  <si>
    <t>990100018767-0000 </t>
  </si>
  <si>
    <t>1925-20-7138 B0418 </t>
  </si>
  <si>
    <t>87-0065057-27/08/13 </t>
  </si>
  <si>
    <t>PML-METER-0380 </t>
  </si>
  <si>
    <t>990100018696-0000 </t>
  </si>
  <si>
    <t>1925-20-7138 B0391 </t>
  </si>
  <si>
    <t>87-0065056-27/08/13 </t>
  </si>
  <si>
    <t>PML-METER-0418 </t>
  </si>
  <si>
    <t>990100018695-0000 </t>
  </si>
  <si>
    <t>1925-20-7138 B0429 </t>
  </si>
  <si>
    <t>87-0065055-27/03/14 </t>
  </si>
  <si>
    <t>PML-METER-0357 </t>
  </si>
  <si>
    <t>990100018694-0000 </t>
  </si>
  <si>
    <t>1925-20-7138 B0368 </t>
  </si>
  <si>
    <t>87-0065054-27/03/14 </t>
  </si>
  <si>
    <t>PML-METER-0420 </t>
  </si>
  <si>
    <t>990100018689-0000 </t>
  </si>
  <si>
    <t>1925-20-7138 B0431 </t>
  </si>
  <si>
    <t>87-0065053-27/08/13 </t>
  </si>
  <si>
    <t>PML-METER-0396 </t>
  </si>
  <si>
    <t>990100018687-0000 </t>
  </si>
  <si>
    <t>1925-20-7138 B0407 </t>
  </si>
  <si>
    <t>87-0053422-12/11/12 </t>
  </si>
  <si>
    <t>PML-METER-0051 </t>
  </si>
  <si>
    <t>990100018596-0000 </t>
  </si>
  <si>
    <t>1925-20-7138 B0062 </t>
  </si>
  <si>
    <t>87-0053420-12/11/12 </t>
  </si>
  <si>
    <t>PML-METER-0048 </t>
  </si>
  <si>
    <t>990100018595-0000 </t>
  </si>
  <si>
    <t>1925-20-7138 B0059 </t>
  </si>
  <si>
    <t>87-0053686-06/08/10 </t>
  </si>
  <si>
    <t>2171201 </t>
  </si>
  <si>
    <t>PB230 </t>
  </si>
  <si>
    <t>MONARCH </t>
  </si>
  <si>
    <t>DIGITAL TACHOMETER SOKKIMOD </t>
  </si>
  <si>
    <t>990100017033-0000 </t>
  </si>
  <si>
    <t>1925-20-8198 B0007 </t>
  </si>
  <si>
    <t>MONARCH  / PB230 </t>
  </si>
  <si>
    <t>MONARCH PB230</t>
  </si>
  <si>
    <t>87-0053408-04/10/12 </t>
  </si>
  <si>
    <t>160852 </t>
  </si>
  <si>
    <t>990100012444-0000 </t>
  </si>
  <si>
    <t>1925-20-7247 B0149 </t>
  </si>
  <si>
    <t>CHAUVIN F05</t>
  </si>
  <si>
    <t>87-0053407-04/10/12 </t>
  </si>
  <si>
    <t>160850 </t>
  </si>
  <si>
    <t>990100012443-0000 </t>
  </si>
  <si>
    <t>1925-20-7247 B0148 </t>
  </si>
  <si>
    <t>87-0053684-06/08/10 </t>
  </si>
  <si>
    <t>160826 </t>
  </si>
  <si>
    <t>990100012442-0000 </t>
  </si>
  <si>
    <t>1925-20-7247 B0147 </t>
  </si>
  <si>
    <t>87-0053683-06/08/10 </t>
  </si>
  <si>
    <t>160789 </t>
  </si>
  <si>
    <t>990100012441-0000 </t>
  </si>
  <si>
    <t>1925-20-7247 B0146 </t>
  </si>
  <si>
    <t>87-0053682-06/08/10 </t>
  </si>
  <si>
    <t>159612 </t>
  </si>
  <si>
    <t>990100012440-0000 </t>
  </si>
  <si>
    <t>1925-20-7247 B0145 </t>
  </si>
  <si>
    <t>87-0053623-12/11/10 </t>
  </si>
  <si>
    <t>111189 </t>
  </si>
  <si>
    <t>D30CN </t>
  </si>
  <si>
    <t>CLAMP METER FOR A.C.MEASUREMENTS CURRENTPROBE 3000/1A. </t>
  </si>
  <si>
    <t>990100012373-0000 </t>
  </si>
  <si>
    <t>1925-20-7247 B0052 </t>
  </si>
  <si>
    <t>CHAUVIN ARNOUX  / D30CN </t>
  </si>
  <si>
    <t>CHAUVIN ARNOUX D30CN</t>
  </si>
  <si>
    <t>87-0053622-12/11/10 </t>
  </si>
  <si>
    <t>111209 </t>
  </si>
  <si>
    <t>990100012372-0000 </t>
  </si>
  <si>
    <t>1925-20-7247 B0051 </t>
  </si>
  <si>
    <t>87-0053621-12/11/10 </t>
  </si>
  <si>
    <t>111205 </t>
  </si>
  <si>
    <t>990100012371-0000 </t>
  </si>
  <si>
    <t>1925-20-7247 B0050 </t>
  </si>
  <si>
    <t>87-0053409-04/10/12 </t>
  </si>
  <si>
    <t>160853 </t>
  </si>
  <si>
    <t>990100012280-0000 </t>
  </si>
  <si>
    <t>1925-20-7247 B0150 </t>
  </si>
  <si>
    <t>66-6007936-27/11/60 </t>
  </si>
  <si>
    <t>27.07.2017 </t>
  </si>
  <si>
    <t>131735QFH </t>
  </si>
  <si>
    <t>CA8230 </t>
  </si>
  <si>
    <t>Chauvin Arnoux </t>
  </si>
  <si>
    <t>KWHR CLAMP METER </t>
  </si>
  <si>
    <t>111400154164-0000 </t>
  </si>
  <si>
    <t>1000-111400154164-00 </t>
  </si>
  <si>
    <t>Chauvin Arnoux  / CA8230 </t>
  </si>
  <si>
    <t>Chauvin Arnoux CA8230</t>
  </si>
  <si>
    <t>XC1705019 </t>
  </si>
  <si>
    <t>111400148998-0000 </t>
  </si>
  <si>
    <t>1000-111400148998-00 </t>
  </si>
  <si>
    <t>66-6002841-22/06/60 </t>
  </si>
  <si>
    <t>141214008 </t>
  </si>
  <si>
    <t>เครื่องมือวัดค่าความสว่างของแสง </t>
  </si>
  <si>
    <t>111400120157-0000 </t>
  </si>
  <si>
    <t>1000-111400120157-00 </t>
  </si>
  <si>
    <t>141214007 </t>
  </si>
  <si>
    <t>111400120156-0000 </t>
  </si>
  <si>
    <t>1000-111400120156-00 </t>
  </si>
  <si>
    <t>20.12.2012 </t>
  </si>
  <si>
    <t>21234032 </t>
  </si>
  <si>
    <t>LS-100 </t>
  </si>
  <si>
    <t>KONICA MINALTA </t>
  </si>
  <si>
    <t>เครื่องวัดความเข้มแสง </t>
  </si>
  <si>
    <t>111400097819-0000 </t>
  </si>
  <si>
    <t>1000-111400097819-00 </t>
  </si>
  <si>
    <t>KONICA MINALTA  / LS-100 </t>
  </si>
  <si>
    <t>KONICA MINALTA</t>
  </si>
  <si>
    <t>SI1302 </t>
  </si>
  <si>
    <t>111400084949-0000 </t>
  </si>
  <si>
    <t>1000-111400084949-00 </t>
  </si>
  <si>
    <t>SI1329 </t>
  </si>
  <si>
    <t>111400084946-0000 </t>
  </si>
  <si>
    <t>1000-111400084946-00 </t>
  </si>
  <si>
    <t>SI1303 </t>
  </si>
  <si>
    <t>111400084945-0000 </t>
  </si>
  <si>
    <t>1000-111400084945-00 </t>
  </si>
  <si>
    <t>SI1319 </t>
  </si>
  <si>
    <t>เครืองบันทึกข้อมุล Data Logger 1 ชุด(แคลมป์วัดกระแส(Hook amp)500/5 3 EA 2.สายวัดแรงดัน+ปากคีบ 4เส้น </t>
  </si>
  <si>
    <t>111400084943-0000 </t>
  </si>
  <si>
    <t>1000-111400084943-00 </t>
  </si>
  <si>
    <t>20.10.2010 </t>
  </si>
  <si>
    <t>RT-0549 </t>
  </si>
  <si>
    <t>S7-330 </t>
  </si>
  <si>
    <t>เครื่องมือบันทึกข้อมูล DATA Logger(แคลมป์วัดกระแสHook amp ขนาด500/5 3 EA สายวัดแรงดัน+ปากคีบ 4เส้น) </t>
  </si>
  <si>
    <t>111400065308-0000 </t>
  </si>
  <si>
    <t>1000-111400065308-00 </t>
  </si>
  <si>
    <t>TAIK  / S7-330 </t>
  </si>
  <si>
    <t>DATA Logger TAIK S7-330</t>
  </si>
  <si>
    <t>RI-0513 </t>
  </si>
  <si>
    <t>111400065307-0000 </t>
  </si>
  <si>
    <t>1000-111400065307-00 </t>
  </si>
  <si>
    <t>28.09.2010 </t>
  </si>
  <si>
    <t>00304175 </t>
  </si>
  <si>
    <t>C.A 8332B </t>
  </si>
  <si>
    <t>เครื่องมือวัดกำลังไฟฟ้าและพลังงาน(แคลมป์วัดกระแส Hook amp ขนาด 0.1-5 AAC/100 AAC 3 EA) </t>
  </si>
  <si>
    <t>111400065304-0000 </t>
  </si>
  <si>
    <t>1000-111400065304-00 </t>
  </si>
  <si>
    <t>CHAUVIN  / C.A 8332B </t>
  </si>
  <si>
    <t>16.09.2003 </t>
  </si>
  <si>
    <t>#0832090 </t>
  </si>
  <si>
    <t>MICRODUST </t>
  </si>
  <si>
    <t>CASELLACEL </t>
  </si>
  <si>
    <t>เครื่องมือวัดฝุ่น </t>
  </si>
  <si>
    <t>111400004887-0000 </t>
  </si>
  <si>
    <t>1925-20-6953-E0002 </t>
  </si>
  <si>
    <t>CASELLACEL  / MICRODUST </t>
  </si>
  <si>
    <t>เครื่องมือวัดฝุ่น MICRODUST</t>
  </si>
  <si>
    <t>21.08.2007 </t>
  </si>
  <si>
    <t>3453 </t>
  </si>
  <si>
    <t>PT 878 </t>
  </si>
  <si>
    <t>GE-PANAMETRICS </t>
  </si>
  <si>
    <t>เครื่องมือวัดการไหลของเหลว </t>
  </si>
  <si>
    <t>111400004871-0000 </t>
  </si>
  <si>
    <t>1925-20-8705-L0010 </t>
  </si>
  <si>
    <t>GE-PANAMETRICS  / PT 878 </t>
  </si>
  <si>
    <t>GE-PANAMETRICS</t>
  </si>
  <si>
    <t>07.08.2006 </t>
  </si>
  <si>
    <t>683 </t>
  </si>
  <si>
    <t>DIGISONIC E+ </t>
  </si>
  <si>
    <t>ULTRAFLUX </t>
  </si>
  <si>
    <t>เครื่องมือวัดและบันทึกของเหลว </t>
  </si>
  <si>
    <t>111400004870-0000 </t>
  </si>
  <si>
    <t>1925-20-8705-L0005 </t>
  </si>
  <si>
    <t>ULTRAFLUX  / DIGISONIC E+ </t>
  </si>
  <si>
    <t>ULTRAFLUX</t>
  </si>
  <si>
    <t>#01394112/708 </t>
  </si>
  <si>
    <t>111400004863-0000 </t>
  </si>
  <si>
    <t>1925-20-6461-L0010 </t>
  </si>
  <si>
    <t>#01403229 </t>
  </si>
  <si>
    <t>111400004862-0000 </t>
  </si>
  <si>
    <t>1925-20-6461-L0009 </t>
  </si>
  <si>
    <t>#03030043 </t>
  </si>
  <si>
    <t>G-750 </t>
  </si>
  <si>
    <t>GFG </t>
  </si>
  <si>
    <t>เครื่องก๊าซไวไฟ </t>
  </si>
  <si>
    <t>111400004843-0000 </t>
  </si>
  <si>
    <t>1925-20-6679-E0007 </t>
  </si>
  <si>
    <t>GFG  / G-750 </t>
  </si>
  <si>
    <t>เครื่องก๊าซไวไฟ G-750</t>
  </si>
  <si>
    <t>20.12.2007 </t>
  </si>
  <si>
    <t>#0602008 </t>
  </si>
  <si>
    <t>OXIDIRECL </t>
  </si>
  <si>
    <t>AQUALYTIC </t>
  </si>
  <si>
    <t>เครื่องมือวัดคุณภาพน้ำเสีย </t>
  </si>
  <si>
    <t>111400004833-0000 </t>
  </si>
  <si>
    <t>1925-20-7936-L0001 </t>
  </si>
  <si>
    <t>AQUALYTIC  / OXIDIRECL </t>
  </si>
  <si>
    <t>เครื่องมือวัดคุณภาพน้ำเสีย OXIDIRECL</t>
  </si>
  <si>
    <t>31.07.2008 </t>
  </si>
  <si>
    <t>01557694/806 </t>
  </si>
  <si>
    <t>545 </t>
  </si>
  <si>
    <t>เครื่องมือวัดความเข้มแสง </t>
  </si>
  <si>
    <t>111400004774-0000 </t>
  </si>
  <si>
    <t>1925-20-7331-L0005 </t>
  </si>
  <si>
    <t>TESTO  / 545 </t>
  </si>
  <si>
    <t>TESTO-545</t>
  </si>
  <si>
    <t>30.07.2003 </t>
  </si>
  <si>
    <t>00829098/305 </t>
  </si>
  <si>
    <t>TESTO-545 </t>
  </si>
  <si>
    <t>เครื่องมือวัดความเข็มของแสง </t>
  </si>
  <si>
    <t>111400004769-0000 </t>
  </si>
  <si>
    <t>1925-20-7331-E0007 </t>
  </si>
  <si>
    <t>TESTO  / TESTO-545 </t>
  </si>
  <si>
    <t>#073423 </t>
  </si>
  <si>
    <t>CEL440 C1 </t>
  </si>
  <si>
    <t>เครื่องวัดเสียงแบบแยกความถี่ </t>
  </si>
  <si>
    <t>111400004758-0000 </t>
  </si>
  <si>
    <t>1925-20-7611-E0018 </t>
  </si>
  <si>
    <t>CASELLACEL  / CEL440 C1 </t>
  </si>
  <si>
    <t>เครื่องวัดเสียงแบบแยกความถี่ CEL440</t>
  </si>
  <si>
    <t>01564584/807 </t>
  </si>
  <si>
    <t>435-4 </t>
  </si>
  <si>
    <t>เครื่องวัดและบันทึกอุณหภูมิ </t>
  </si>
  <si>
    <t>111400004739-0000 </t>
  </si>
  <si>
    <t>1925-20-6461-L0011 </t>
  </si>
  <si>
    <t>TESTO  / 435-4 </t>
  </si>
  <si>
    <t>TESTO 435-4</t>
  </si>
  <si>
    <t>66-6002841-22/06/60</t>
  </si>
  <si>
    <t>15.05.2002 </t>
  </si>
  <si>
    <t>P01#103101 </t>
  </si>
  <si>
    <t>P01.1205.05 </t>
  </si>
  <si>
    <t>AC FLEXIBLE CURRENT CLAMP </t>
  </si>
  <si>
    <t>111400004712-0000 </t>
  </si>
  <si>
    <t>1925-20-8818-E0005 </t>
  </si>
  <si>
    <t>CHAUVIN ARNOUX  / P01.1205.05 </t>
  </si>
  <si>
    <t>CHAUVIN ARNOUX P01</t>
  </si>
  <si>
    <t>P01#103087 </t>
  </si>
  <si>
    <t>111400004711-0000 </t>
  </si>
  <si>
    <t>1925-20-8818-E0004 </t>
  </si>
  <si>
    <t>P01# 103090 </t>
  </si>
  <si>
    <t>111400004710-0000 </t>
  </si>
  <si>
    <t>1925-20-8818-E0001 </t>
  </si>
  <si>
    <t>14.01.1998 </t>
  </si>
  <si>
    <t>4567 </t>
  </si>
  <si>
    <t>MICROVIP3 </t>
  </si>
  <si>
    <t>เครื่องมือ+อุปกรณ์บันทึก200Amp </t>
  </si>
  <si>
    <t>111400004622-0000 </t>
  </si>
  <si>
    <t>1925-20-6891-E0079 </t>
  </si>
  <si>
    <t>ELCONTROL  / MICROVIP3 </t>
  </si>
  <si>
    <t>4566 </t>
  </si>
  <si>
    <t>111400004621-0000 </t>
  </si>
  <si>
    <t>1925-20-6891-E0078 </t>
  </si>
  <si>
    <t>26.06.2008 </t>
  </si>
  <si>
    <t>#080202695 </t>
  </si>
  <si>
    <t>3286-20 </t>
  </si>
  <si>
    <t>HIOKI JAPAN </t>
  </si>
  <si>
    <t>เครื่องวัดพลังงานไฟฟ้าCLAMP ON </t>
  </si>
  <si>
    <t>111400004585-0000 </t>
  </si>
  <si>
    <t>1925-20-7247-L0048 </t>
  </si>
  <si>
    <t>HIOKI JAPAN  / 3286-20 </t>
  </si>
  <si>
    <t>CLAMP ON HIOKI JAPAN</t>
  </si>
  <si>
    <t>#00297325 </t>
  </si>
  <si>
    <t>เครื่องวัดและบันทึกพลังไฟฟ้าพร้อมAC FLEXIBLE CURRENT CLAMP </t>
  </si>
  <si>
    <t>111400004584-0000 </t>
  </si>
  <si>
    <t>1925-20-6615-L0011 </t>
  </si>
  <si>
    <t>CHAUVIN ARNOUX CA8332</t>
  </si>
  <si>
    <t>#00297329 </t>
  </si>
  <si>
    <t>111400004583-0000 </t>
  </si>
  <si>
    <t>1925-20-6615-L0010 </t>
  </si>
  <si>
    <t>150861EGV </t>
  </si>
  <si>
    <t>F09 </t>
  </si>
  <si>
    <t>เครื่องวัดพลังงานไฟฟ้าแบบCLAMP ON 400 AMP. </t>
  </si>
  <si>
    <t>111400004581-0000 </t>
  </si>
  <si>
    <t>1925-20-7247-L0038 </t>
  </si>
  <si>
    <t>CHAUVIN ARNOUX  / F09 </t>
  </si>
  <si>
    <t>CHAUVIN ARNOUX F09</t>
  </si>
  <si>
    <t>150074EGV </t>
  </si>
  <si>
    <t>เครื่องวัดพลังงานไฟฟ้า </t>
  </si>
  <si>
    <t>111400004580-0000 </t>
  </si>
  <si>
    <t>1925-20-7247-L0037 </t>
  </si>
  <si>
    <t>30.11.2005 </t>
  </si>
  <si>
    <t>DM9000175 </t>
  </si>
  <si>
    <t>434 </t>
  </si>
  <si>
    <t>เครื่องมือวิเคราะห์คุณภาพไฟฟ้า 3 เฟสพร้อม AC CURRENT CLAMP รุ่น I400S 4 EA </t>
  </si>
  <si>
    <t>111400004522-0000 </t>
  </si>
  <si>
    <t>1925-20-6615-L0003 </t>
  </si>
  <si>
    <t>FLUKE  / 434 </t>
  </si>
  <si>
    <t>FLUKE 434</t>
  </si>
  <si>
    <t>E4835 </t>
  </si>
  <si>
    <t>ELITE PRO </t>
  </si>
  <si>
    <t>DENT INSTRUMENT </t>
  </si>
  <si>
    <t>111400004231-0000 </t>
  </si>
  <si>
    <t>1925-20-8816-E0035 </t>
  </si>
  <si>
    <t>DENT INSTRUMENT  / ELITE PRO </t>
  </si>
  <si>
    <t>ELITE PRO CLAMP METER</t>
  </si>
  <si>
    <t>E4834 </t>
  </si>
  <si>
    <t>111400004230-0000 </t>
  </si>
  <si>
    <t>1925-20-8816-E0034 </t>
  </si>
  <si>
    <t>E4832 </t>
  </si>
  <si>
    <t>111400004229-0000 </t>
  </si>
  <si>
    <t>1925-20-8816-E0033 </t>
  </si>
  <si>
    <t>E4831 </t>
  </si>
  <si>
    <t>111400004228-0000 </t>
  </si>
  <si>
    <t>1925-20-8816-E0032 </t>
  </si>
  <si>
    <t>E4825 </t>
  </si>
  <si>
    <t>111400004227-0000 </t>
  </si>
  <si>
    <t>1925-20-8816-E0031 </t>
  </si>
  <si>
    <t>#00220197 </t>
  </si>
  <si>
    <t>เครื่องมือวัดพลังงานไฟฟ้า 3 เฟส </t>
  </si>
  <si>
    <t>111400004222-0000 </t>
  </si>
  <si>
    <t>1925-20-6615-E0011 </t>
  </si>
  <si>
    <t>CHAUVIN ARNOUX CA8334</t>
  </si>
  <si>
    <t>#00220193 </t>
  </si>
  <si>
    <t>111400004221-0000 </t>
  </si>
  <si>
    <t>1925-20-6615-E0012 </t>
  </si>
  <si>
    <t>17.09.2003 </t>
  </si>
  <si>
    <t>#00192959 </t>
  </si>
  <si>
    <t>เครื่องมือวัดพลังงานไฟฟ้าแบบเคลื่อนที่ </t>
  </si>
  <si>
    <t>111400004220-0000 </t>
  </si>
  <si>
    <t>1925-20-6615-E0007 </t>
  </si>
  <si>
    <t>25.09.2002 </t>
  </si>
  <si>
    <t>6050 </t>
  </si>
  <si>
    <t>MICROVIP-3 PLUS </t>
  </si>
  <si>
    <t>111400004187-0000 </t>
  </si>
  <si>
    <t>1925-20-6891-E0098 </t>
  </si>
  <si>
    <t>ELCONTROL  / MICROVIP-3 PLUS </t>
  </si>
  <si>
    <t>MICROVIP-3 PLUS</t>
  </si>
  <si>
    <t>6047 </t>
  </si>
  <si>
    <t>111400004184-0000 </t>
  </si>
  <si>
    <t>1925-20-6891-E0095 </t>
  </si>
  <si>
    <t>#01412628 </t>
  </si>
  <si>
    <t>350S </t>
  </si>
  <si>
    <t>เครื่องมือและบันทึกการเผาไหม้ </t>
  </si>
  <si>
    <t>111400004133-0000 </t>
  </si>
  <si>
    <t>1925-20-7194-L0001 </t>
  </si>
  <si>
    <t>TESTO / 350S </t>
  </si>
  <si>
    <t>เครื่องมือวัดการเผาไหม้ TESTO 350S</t>
  </si>
  <si>
    <t>12.02.2003 </t>
  </si>
  <si>
    <t>DI8140011 </t>
  </si>
  <si>
    <t>867B </t>
  </si>
  <si>
    <t>GRAPHICAL MULTIMETER </t>
  </si>
  <si>
    <t>111400003852-0000 </t>
  </si>
  <si>
    <t>1925-20-7616-E0004 </t>
  </si>
  <si>
    <t>FLUKE  / 867B </t>
  </si>
  <si>
    <t>GRAPHICAL MULTIMETER FLUKE</t>
  </si>
  <si>
    <t>DM8220090 </t>
  </si>
  <si>
    <t>192/008S </t>
  </si>
  <si>
    <t>สโคปมิเตอร์ </t>
  </si>
  <si>
    <t>111400003851-0000 </t>
  </si>
  <si>
    <t>1925-20-6473-E0009 </t>
  </si>
  <si>
    <t>FLUKE  / 192/008S </t>
  </si>
  <si>
    <t>FLUKE สโคปมิเตอร์</t>
  </si>
  <si>
    <t>ค่าบำรุงรักษาต่อวัน</t>
  </si>
  <si>
    <t>ค่าเสื่อมราคารายวัน</t>
  </si>
  <si>
    <t>ค่าเสื่อมราคารายปี</t>
  </si>
  <si>
    <t>อายุการใช้งาน</t>
  </si>
  <si>
    <t>ราคาสุทธิ 31/10/18</t>
  </si>
  <si>
    <t>ค่าเสื่อมสะสม</t>
  </si>
  <si>
    <t>มูลค่า</t>
  </si>
  <si>
    <t>ใบเอกสาร2</t>
  </si>
  <si>
    <t>ใบเอกสาร1</t>
  </si>
  <si>
    <t>No.</t>
  </si>
  <si>
    <t>รุ่น</t>
  </si>
  <si>
    <t>ยี่ห้อ</t>
  </si>
  <si>
    <t>รายการ</t>
  </si>
  <si>
    <t>รหัส3</t>
  </si>
  <si>
    <t>รหัส2</t>
  </si>
  <si>
    <t>รหัส1</t>
  </si>
  <si>
    <t>ประเภท1</t>
  </si>
  <si>
    <t>ผู้รับผิดชอบ</t>
  </si>
  <si>
    <t>ลำดับ</t>
  </si>
  <si>
    <t>ค่าบำรุงรักษา</t>
  </si>
  <si>
    <t>ค่าเสื่อม/เช่า</t>
  </si>
  <si>
    <t>ยี่ห้อ/รุ่น</t>
  </si>
  <si>
    <t>ชื่อเครื่องมือ(ตั้งเอง)</t>
  </si>
  <si>
    <t>ประเภท2(ตั้งเอง)</t>
  </si>
  <si>
    <t>ข้อมูลที่ได้จากระบบ Lan   นำข้อมูลสีเหลืองมาใส่ใน Sheet list_other</t>
  </si>
  <si>
    <t>อุบลราชธานี</t>
  </si>
  <si>
    <t>อุทัยธานี</t>
  </si>
  <si>
    <t>อุตรดิตถ์</t>
  </si>
  <si>
    <t>อุดรธานี</t>
  </si>
  <si>
    <t>อำนาจเจริญ</t>
  </si>
  <si>
    <t>อ่างทอง</t>
  </si>
  <si>
    <t>หนองบัวลำภู</t>
  </si>
  <si>
    <t>หนองคาย</t>
  </si>
  <si>
    <t>สุรินทร์</t>
  </si>
  <si>
    <t>สุราษฎร์ธานี</t>
  </si>
  <si>
    <t>สุพรรณบุรี</t>
  </si>
  <si>
    <t>สุโขทัย</t>
  </si>
  <si>
    <t>สิงห์บุรี</t>
  </si>
  <si>
    <t>สระบุรี</t>
  </si>
  <si>
    <t>สระแก้ว</t>
  </si>
  <si>
    <t>สมุทรสาคร</t>
  </si>
  <si>
    <t>สมุทรสงคราม</t>
  </si>
  <si>
    <t>สมุทรปราการ</t>
  </si>
  <si>
    <t>สตูล</t>
  </si>
  <si>
    <t>สงขลา</t>
  </si>
  <si>
    <t>สกลนคร</t>
  </si>
  <si>
    <t>ศรีสะเกษ</t>
  </si>
  <si>
    <t>เลย</t>
  </si>
  <si>
    <t>ลำพูน</t>
  </si>
  <si>
    <t>ลำปาง</t>
  </si>
  <si>
    <t>ลพบุรี</t>
  </si>
  <si>
    <t>ราชบุรี</t>
  </si>
  <si>
    <t>ระยอง</t>
  </si>
  <si>
    <t>ระนอง</t>
  </si>
  <si>
    <t>ร้อยเอ็ด</t>
  </si>
  <si>
    <t>ยโสธร</t>
  </si>
  <si>
    <t>แม่ฮ่องสอน</t>
  </si>
  <si>
    <t>มุกดาหาร</t>
  </si>
  <si>
    <t>มหาสารคาม</t>
  </si>
  <si>
    <t>ภูเก็ต</t>
  </si>
  <si>
    <t>แพร่</t>
  </si>
  <si>
    <t>เพชรบูรณ์</t>
  </si>
  <si>
    <t>เพชรบุรี</t>
  </si>
  <si>
    <t>พิษณุโลก</t>
  </si>
  <si>
    <t>พิจิตร</t>
  </si>
  <si>
    <t>พัทลุง</t>
  </si>
  <si>
    <t>พังงา</t>
  </si>
  <si>
    <t>พะเยา</t>
  </si>
  <si>
    <t>กสช-ย.</t>
  </si>
  <si>
    <t>พระนครศรีอยุธยา</t>
  </si>
  <si>
    <t>หบป-ย.</t>
  </si>
  <si>
    <t>นายวรา  กุศลธรรมรัตน์</t>
  </si>
  <si>
    <t>ปัตตานี</t>
  </si>
  <si>
    <t>นายนภัทร  เตชวุฒิกร</t>
  </si>
  <si>
    <t>ปราจีนบุรี</t>
  </si>
  <si>
    <t>ประจวบคีรีขันธ์</t>
  </si>
  <si>
    <t>นายศุภศิลป์  ฉัตรมณีเวช</t>
  </si>
  <si>
    <t>ปทุมธานี</t>
  </si>
  <si>
    <t>นายจารุเดช  วรสีห์</t>
  </si>
  <si>
    <t>บุรีรัมย์</t>
  </si>
  <si>
    <t>บึงกาฬ</t>
  </si>
  <si>
    <t>น่าน</t>
  </si>
  <si>
    <t>นราธิวาส</t>
  </si>
  <si>
    <t>นนทบุรี</t>
  </si>
  <si>
    <t>นครสวรรค์</t>
  </si>
  <si>
    <t>นครศรีธรรมราช</t>
  </si>
  <si>
    <t>นครราชสีมา</t>
  </si>
  <si>
    <t>นครพนม</t>
  </si>
  <si>
    <t>นครปฐม</t>
  </si>
  <si>
    <t>นครนายก</t>
  </si>
  <si>
    <t>นายวิทวัต  วิเวกาภิรัต</t>
  </si>
  <si>
    <t>ตาก</t>
  </si>
  <si>
    <t>ตราด</t>
  </si>
  <si>
    <t>นางสาวธาริณี  เปี่ยมพงศ์สานต์</t>
  </si>
  <si>
    <t>ตรัง</t>
  </si>
  <si>
    <t>เชียงใหม่</t>
  </si>
  <si>
    <t>เชียงราย</t>
  </si>
  <si>
    <t>ชุมพร</t>
  </si>
  <si>
    <t>นายปิยะ  ออมสิน</t>
  </si>
  <si>
    <t>ชัยภูมิ</t>
  </si>
  <si>
    <t>ระดับ 10-11</t>
  </si>
  <si>
    <t>ไม่เกิน 1300</t>
  </si>
  <si>
    <t>นายปรีชา  ไกรลักษณวราภา</t>
  </si>
  <si>
    <t>ชัยนาท</t>
  </si>
  <si>
    <t>นายประสิทธิ์  ยนตรา</t>
  </si>
  <si>
    <t>ชลบุรี</t>
  </si>
  <si>
    <t>ระดับ 7-9</t>
  </si>
  <si>
    <t>ไม่เกิน 1000</t>
  </si>
  <si>
    <t>นายเจษฎา   ด่านตระกูล</t>
  </si>
  <si>
    <t>นายธำรงณ์  วงษ์สง่า</t>
  </si>
  <si>
    <t>จันทบุรี</t>
  </si>
  <si>
    <t>นางสาวศัลสนีย์  บัวชัย</t>
  </si>
  <si>
    <t>ขอนแก่น</t>
  </si>
  <si>
    <t>ระดับ 4-6</t>
  </si>
  <si>
    <t>ไม่เกิน 800</t>
  </si>
  <si>
    <t>นายธัฎชรพงษ์  เมืองแก่น</t>
  </si>
  <si>
    <t>กำแพงเพชร</t>
  </si>
  <si>
    <t>นางสาวสุวิมล   คงจับ</t>
  </si>
  <si>
    <t>กาฬสินธุ์</t>
  </si>
  <si>
    <t>นายมนตรี  จิตรบำรุง</t>
  </si>
  <si>
    <t>กาญจนบุรี</t>
  </si>
  <si>
    <t>ระดับ 1-3</t>
  </si>
  <si>
    <t>ไม่เกิน 700</t>
  </si>
  <si>
    <t>ES05B0003016</t>
  </si>
  <si>
    <t>กรุงเทพมหานคร</t>
  </si>
  <si>
    <t>นายณพภณ  กุลภัสราสร</t>
  </si>
  <si>
    <t>ES05B0003015</t>
  </si>
  <si>
    <t>กระบี่</t>
  </si>
  <si>
    <t>ไม่เกิน 450</t>
  </si>
  <si>
    <t>ระดับขั้นตอนการทำงาน</t>
  </si>
  <si>
    <t>Internal Order (IO)</t>
  </si>
  <si>
    <t>จังหวัด</t>
  </si>
  <si>
    <t>จัดระดับกลุ่ม</t>
  </si>
  <si>
    <t>ค่าบำรุงรักษารถ</t>
  </si>
  <si>
    <t>ค่าเช่ารถยนต์</t>
  </si>
  <si>
    <t>ค่าล่วงเวลา 1 เท่า/2 เท่า</t>
  </si>
  <si>
    <t>ค่าล่วงเวลา 1.5 เท่า</t>
  </si>
  <si>
    <t>ค่าแรง บาท/วัน</t>
  </si>
  <si>
    <t>ที่พักเหมาจ่าย</t>
  </si>
  <si>
    <t>ที่พักจ่ายจริง</t>
  </si>
  <si>
    <t>เบี้ยเลี้ยง</t>
  </si>
  <si>
    <t>ระดับ</t>
  </si>
  <si>
    <t>สังกัด</t>
  </si>
  <si>
    <t>Cost Center</t>
  </si>
  <si>
    <t>ค่าเบี้ย
เสี่ยงภัย</t>
  </si>
  <si>
    <t>Cost Center
(CC)</t>
  </si>
  <si>
    <t>Internal Order
(IO)</t>
  </si>
  <si>
    <t>จำนวน
คืน</t>
  </si>
  <si>
    <t>จำนวน
วัน</t>
  </si>
  <si>
    <t>ปฏิบัติงาน
ครั้งที่</t>
  </si>
  <si>
    <t>% ประหยัด</t>
  </si>
  <si>
    <t>Baht/y</t>
  </si>
  <si>
    <t>kWh/y</t>
  </si>
  <si>
    <t>kW</t>
  </si>
  <si>
    <t>ผลประหยัดที่เกิดขึ้นจริงต่อปี</t>
  </si>
  <si>
    <t>ประเมินผลประหยัดต่อปี</t>
  </si>
  <si>
    <t>จำนวน</t>
  </si>
  <si>
    <t>มาตราการ</t>
  </si>
  <si>
    <t>รวมราคาทั้ง 2 เล่ม</t>
  </si>
  <si>
    <t>รวมเป็นจำนวนเงิน</t>
  </si>
  <si>
    <t>ราคาข้อมูลทั่วไป</t>
  </si>
  <si>
    <t>ราคารวมมาตรการ</t>
  </si>
  <si>
    <t>ราคาตามเล่มที่ถ่ายเอกสาร</t>
  </si>
  <si>
    <t>ราคาตามจำนวนหน้า</t>
  </si>
  <si>
    <t>สรุปค่าใช้จ่าย</t>
  </si>
  <si>
    <t>ข้อมูลทั่วไป</t>
  </si>
  <si>
    <t>จำนวนมาตรการ</t>
  </si>
  <si>
    <t>จำนวนเล่มที่ถ่ายเอกสาร</t>
  </si>
  <si>
    <t>จำนวนหน้า</t>
  </si>
  <si>
    <t>มาตรการละ</t>
  </si>
  <si>
    <t>ถ่ายเอกสารหน้าละ</t>
  </si>
  <si>
    <t>M&amp;V</t>
  </si>
  <si>
    <t>ชื่อมาตรการ</t>
  </si>
  <si>
    <t>จำนวนมาตราการ</t>
  </si>
  <si>
    <t>ชื่อผู้ทำ</t>
  </si>
  <si>
    <t>ค่าใช้จ่ายในการทำรายงาน</t>
  </si>
  <si>
    <t>ค่าใช้จ่ายในการทำรายงานตามมาตรการ</t>
  </si>
  <si>
    <t>จำนวนเล่มที่
ถ่ายเอกสาร(ชุด)</t>
  </si>
  <si>
    <t>จำนวนหน้าต่อเล่ม</t>
  </si>
  <si>
    <t>ชื่อ/เล่มที่</t>
  </si>
  <si>
    <t>NO.</t>
  </si>
  <si>
    <t>ผลประหยัดประมาณการ</t>
  </si>
  <si>
    <t>กรอกข้อมูลการทำรายงานทั้งสองฉบับ</t>
  </si>
  <si>
    <t>รวมค่าใช้จ่าย</t>
  </si>
  <si>
    <t>รวมราคางาน/บริการ</t>
  </si>
  <si>
    <t>จำนวนเงิน</t>
  </si>
  <si>
    <t>ผลรวมทั้งหมด</t>
  </si>
  <si>
    <t>รวมระยะเวลาดำเนินงาน</t>
  </si>
  <si>
    <t>บาท</t>
  </si>
  <si>
    <t>(ว่าง)</t>
  </si>
  <si>
    <t xml:space="preserve"> summary_total1</t>
  </si>
  <si>
    <t>จำนวน(วัน)</t>
  </si>
  <si>
    <t>ผลรวม ของ ราคา(บาท)</t>
  </si>
  <si>
    <t>ป้ายชื่อแถว</t>
  </si>
  <si>
    <t>Sum of Values</t>
  </si>
  <si>
    <t>รายละเอียดค่าใช้จ่าย</t>
  </si>
  <si>
    <t>ระยะเวลาดำเนินงาน</t>
  </si>
  <si>
    <t>หมายเหตุ :</t>
  </si>
  <si>
    <r>
      <t>7.รวมราคางาน/บริการทั้งหมด</t>
    </r>
    <r>
      <rPr>
        <sz val="16"/>
        <rFont val="TH SarabunPSK"/>
        <family val="2"/>
      </rPr>
      <t xml:space="preserve">   ( 5 + 6 )</t>
    </r>
  </si>
  <si>
    <t>6.ภาษีมูลค่าเพิ่ม 7 % (ให้คิดตามอัตราที่กรมสรรพากรกำหนด)</t>
  </si>
  <si>
    <r>
      <t>5.รวมราคางาน/บริการ</t>
    </r>
    <r>
      <rPr>
        <sz val="16"/>
        <rFont val="TH SarabunPSK"/>
        <family val="2"/>
      </rPr>
      <t xml:space="preserve">   ( 3 + 4 )</t>
    </r>
  </si>
  <si>
    <t>4.กำไร (ให้คิดเป็นร้อยละของราคางานโดยให้คำนึงว่าจะต้องแบ่งนำส่งรัฐ</t>
  </si>
  <si>
    <r>
      <t>3.รวมต้นทุนงาน/บริการ และ ค่าวิชาการ</t>
    </r>
    <r>
      <rPr>
        <sz val="16"/>
        <rFont val="TH SarabunPSK"/>
        <family val="2"/>
      </rPr>
      <t xml:space="preserve">   ( 1 + 2 )</t>
    </r>
  </si>
  <si>
    <t>รวมค่าวิชาการ</t>
  </si>
  <si>
    <t>2.ค่าวิชาการ (ตามความเหมาะสมของลักษณะงาน ความยากง่าย ความเชี่ยวชาญหรือเทคนิคที่ใช้)</t>
  </si>
  <si>
    <r>
      <t xml:space="preserve">รวมต้นทุนงาน/บริการทั้งหมด   </t>
    </r>
    <r>
      <rPr>
        <sz val="16"/>
        <rFont val="TH SarabunPSK"/>
        <family val="2"/>
      </rPr>
      <t>( 1.1 + 1.2 + 1.3 )</t>
    </r>
  </si>
  <si>
    <t>รวมต้นทุนทางอ้อม</t>
  </si>
  <si>
    <t xml:space="preserve"> - ค่าใช้จ่ายของหน่วยงานสนับสนุน</t>
  </si>
  <si>
    <t xml:space="preserve"> - ค่าใช้จ่ายด้านการประสานงาน</t>
  </si>
  <si>
    <t xml:space="preserve"> - ค่าใช้จ่ายในการบริหาร</t>
  </si>
  <si>
    <t xml:space="preserve"> - ค่าใช้จ่ายในการขาย</t>
  </si>
  <si>
    <t>ค่าใช้จ่ายอำนวยการ</t>
  </si>
  <si>
    <t>1.3.1</t>
  </si>
  <si>
    <t>ต้นทุนทางอ้อม</t>
  </si>
  <si>
    <t>รวมต้นทุนผันแปร</t>
  </si>
  <si>
    <t>ค่าใช้จ่ายดำเนินการอื่น</t>
  </si>
  <si>
    <t>1.2.7</t>
  </si>
  <si>
    <t>ค่าใช้จ่ายยานพาหนะ</t>
  </si>
  <si>
    <t>1.2.6</t>
  </si>
  <si>
    <t>ค่าจ้างเหมาบุคคลภายนอก</t>
  </si>
  <si>
    <t>1.2.5</t>
  </si>
  <si>
    <t>วัสดุและของใช้สิ้นเปลือง</t>
  </si>
  <si>
    <t>1.2.4</t>
  </si>
  <si>
    <t>เงินพิเศษ</t>
  </si>
  <si>
    <t>1.2.3</t>
  </si>
  <si>
    <t>ค่าล่วงเวลา</t>
  </si>
  <si>
    <t>1.2.2</t>
  </si>
  <si>
    <t>ค่าใช้จ่ายในการเดินทาง</t>
  </si>
  <si>
    <t>1.2.1</t>
  </si>
  <si>
    <t>ต้นทุนผันแปร</t>
  </si>
  <si>
    <t>รวมต้นทุนคงที่</t>
  </si>
  <si>
    <t>ค่าใช้เครื่องจักรอุปกรณ์เครื่องมือทดสอบ</t>
  </si>
  <si>
    <t>1.1.2</t>
  </si>
  <si>
    <t>เงินเดือน/ค่าแรง/สวัสดิการ</t>
  </si>
  <si>
    <t>1.1.1</t>
  </si>
  <si>
    <t>ต้นทุนคงที่</t>
  </si>
  <si>
    <t>1.ต้นทุนงาน/บริการ</t>
  </si>
  <si>
    <t>(บาท)</t>
  </si>
  <si>
    <t>คิดเป็นเงิน</t>
  </si>
  <si>
    <t>เงินลงทุน (บาท)</t>
  </si>
  <si>
    <t>ราคางาน/บริการ ประกอบด้วย</t>
  </si>
  <si>
    <t>การประเมินราคางานที่ปรึกษาพลังงานรองรับ EERS</t>
  </si>
  <si>
    <t>ได้เอง ( ให้คิดเป็นร้อยละของรายการ 3 )</t>
  </si>
  <si>
    <t>เป็นอัตราร้อยละของกำไรตามที่กระทรวงกำหนด)</t>
  </si>
  <si>
    <t>อัตรากำไรควรให้แต่ละสายงานมีอำนาจในการกำหนด</t>
  </si>
  <si>
    <t>รวมค่าวิชาการ   ( 2 )</t>
  </si>
  <si>
    <t>เปรียบเทียบกับราคาตลาด</t>
  </si>
  <si>
    <t>ให้คิดเป็นร้อยละของต้นทุนงาน/บริการทั้งหมดและ</t>
  </si>
  <si>
    <t>รวมต้นทุนงาน/บริการทั้งหมด   ( 1.1 + 1.2 + 1.3 )</t>
  </si>
  <si>
    <t>รวมต้นทุนทางอ้อมหรือค่าใช้จ่ายอื่นที่ไม่สามารถระบุเป็นต้นทุนทางตรงได้   ( 1.3.1  )</t>
  </si>
  <si>
    <t>รวม ค่าใช้จ่ายอำนวยการ</t>
  </si>
  <si>
    <t>หรือคิดเป็นร้อยละของต้นทุนงาน/บริการ</t>
  </si>
  <si>
    <t>คำนวณจากอัตราตามที่กำหนดไว้ในระบบ ERP</t>
  </si>
  <si>
    <t>ต้นทุนทางอ้อมหรือค่าใช้จ่ายอื่นที่ไม่สามารถระบุเป็นต้นทุนทางตรงได้</t>
  </si>
  <si>
    <t>รวมต้นทุนผันแปร   ( 1.2.1 + 1.2.2 + 1.2.3 + 1.2.4 + 1.2.5 + 1.2.6 + 1.2.7 )</t>
  </si>
  <si>
    <t>รวม ค่าใช้จ่ายดำเนินการอื่น</t>
  </si>
  <si>
    <t xml:space="preserve"> - ค่าธรรมเนียมการทำสัญญา</t>
  </si>
  <si>
    <t xml:space="preserve"> - ค่าธรรมเนียมการทำหนังสือค้ำประกันกับธนาคาร</t>
  </si>
  <si>
    <t xml:space="preserve"> - ค่าอากรแสตป์</t>
  </si>
  <si>
    <t xml:space="preserve"> - ค่าเบี้ยประกัน</t>
  </si>
  <si>
    <t xml:space="preserve"> - ค่าใช้จ่ายในการทำรายงาน ค่าไฟฟ้า ค่าโทรศัพท์</t>
  </si>
  <si>
    <t>ค่าใช้จ่ายดำเนินการอื่นๆ ที่ระบุงานได้กับบริษัท</t>
  </si>
  <si>
    <t>รวม ค่าใช้จ่ายยานพาหนะ</t>
  </si>
  <si>
    <t xml:space="preserve"> - ค่าบำรุงรักษารถ</t>
  </si>
  <si>
    <t xml:space="preserve"> - ค่าเช่ารถยนต์</t>
  </si>
  <si>
    <t>-</t>
  </si>
  <si>
    <t xml:space="preserve"> - ค่ารถรับจ้างหรือTaxi</t>
  </si>
  <si>
    <t>ไป-กลับ</t>
  </si>
  <si>
    <t xml:space="preserve"> - ค่าทางด่วน</t>
  </si>
  <si>
    <t xml:space="preserve"> - ค่าน้ำมัน</t>
  </si>
  <si>
    <t xml:space="preserve"> - ค่าตั๋วโดยสารเครื่องบิน/รถปรับอากาศ</t>
  </si>
  <si>
    <t>อัตราค่าเช่ารถจากฝ่ายขนส่งหรือบริษัทคู่สัญญา</t>
  </si>
  <si>
    <t>รวม ค่าจ้างเหมาบุคคลภายนอก</t>
  </si>
  <si>
    <t>กับ บริษัท…………………</t>
  </si>
  <si>
    <t xml:space="preserve"> - ค่าจ้างบุคคลภายนอกอื่นมาช่วยงานที่ กฟผ.</t>
  </si>
  <si>
    <t>ให้คิดค่าจ้างเหมาตามที่ กฟผ.ถูกเก็บจากบุคลภายนอก</t>
  </si>
  <si>
    <t>รวม วัสดุและของใช้สิ้นเปลือง</t>
  </si>
  <si>
    <t>เทปพันสายไฟ,สายรัด,กระดาษ,อื่น</t>
  </si>
  <si>
    <t xml:space="preserve"> - ที่เป็นวัสดุเบิกจากคลังหรือสั่งซื้องานตรง</t>
  </si>
  <si>
    <t>วัสดุสั่งซื้อ</t>
  </si>
  <si>
    <t xml:space="preserve"> - ที่เป็นวัสดุสั่งซื้อจากต่างประเทศ</t>
  </si>
  <si>
    <t>รวมค่าขนส่ง,ประกัน.ภาษีศุลกากร.ค่าในการออกของ</t>
  </si>
  <si>
    <t>รวม เงินพิเศษ</t>
  </si>
  <si>
    <t>อัตราตามระเบียบ กฟผ. กำหนด</t>
  </si>
  <si>
    <t xml:space="preserve"> - ค่าเบี้ยเสี่ยงภัย</t>
  </si>
  <si>
    <t xml:space="preserve"> - ค่าฝีมือช่างเชื่อมประดาน้ำ</t>
  </si>
  <si>
    <t xml:space="preserve"> - ค่าปฏิบัติการในที่สูง</t>
  </si>
  <si>
    <t xml:space="preserve"> - ค่าขับเครื่องจักรกล</t>
  </si>
  <si>
    <t>รวม ค่าล่วงเวลา</t>
  </si>
  <si>
    <t>อัตราตามระเบียบ กฟผ. 1 เท่าของค่าแรงต่อชั่วโมง</t>
  </si>
  <si>
    <t>พขร.</t>
  </si>
  <si>
    <t>ผู้ปฏิบัติงานระดับ 1-3</t>
  </si>
  <si>
    <t>ผู้ปฏิบัติงานระดับ 4-6</t>
  </si>
  <si>
    <t>ผู้ปฏิบัติงานระดับ 7-9</t>
  </si>
  <si>
    <t>ผู้ปฏิบัติงานระดับ 10-11</t>
  </si>
  <si>
    <t>คำนวณตามประมาณการที่ต้องให้ผู้ปฏิบัติงานทำงาน</t>
  </si>
  <si>
    <t xml:space="preserve"> - ค่าล่วงเวลาในวันหยุด</t>
  </si>
  <si>
    <t>อัตราตามระเบียบ กฟผ. 1.5 เท่าของค่าแรงต่อชั่วโมง</t>
  </si>
  <si>
    <t xml:space="preserve"> - ค่าล่วงเวลาในวันจันทร์-ศุกร์</t>
  </si>
  <si>
    <t>รวม ค่าใช้จ่ายในการเดินทาง</t>
  </si>
  <si>
    <t>ใช้อัตราตามระเบียบ กฟผ.เกียวกับค่าใช้จ่ายเดินทาง</t>
  </si>
  <si>
    <t xml:space="preserve"> - ค่าเช่าที่พัก</t>
  </si>
  <si>
    <t xml:space="preserve"> - ค่าเบี้ยเลี้ยง</t>
  </si>
  <si>
    <t>รวมต้นทุนคงที่   ( 1.1.1 + 1.1.2 )</t>
  </si>
  <si>
    <t>รวม ค่าใช้เครื่องจักรอุปกรณ์เครื่องมือทดสอบ</t>
  </si>
  <si>
    <t>หน่วยงานต้องประมาณการค่าบำรุงรักษาในแต่ละปี</t>
  </si>
  <si>
    <t xml:space="preserve"> - ค่าบำรุงรักษา</t>
  </si>
  <si>
    <t>ในกรณีที่หน่วยงานไม่ได้กำหนดอัตราในระบบ</t>
  </si>
  <si>
    <t>ในกรณีที่ต้องใช้เครื่องมือตรวจวัดที่มีประสิทธิภาพในการทำงานสูงกว่างานที่รับทำ</t>
  </si>
  <si>
    <t>ในกรณีที่หน่วยงานมีเครื่องมือตรวจวัดทั้งเก่าและใหม่</t>
  </si>
  <si>
    <t>ในกรณีที่เครื่องมือตรวจวัดตัดค่าความเสื่อมราคาหมดแล้ว</t>
  </si>
  <si>
    <t>คำนวณจากราคาอุปกรณ์หารด้วยอายุการใช้งาน</t>
  </si>
  <si>
    <t xml:space="preserve"> - ค่าเสื่อมราคา</t>
  </si>
  <si>
    <t>อัตราการใช้เครื่องจักรเตรียมไว้ในระบบ ERP</t>
  </si>
  <si>
    <t>รวม เงินเดือน/ค่าแรง/สวัสดิการ</t>
  </si>
  <si>
    <t>อัตราตามระเบียบ กฟผ. 40% ของ ค่าแรง/คน/วัน</t>
  </si>
  <si>
    <t>ใช้อัตราตามระเบียบ กฟผ.</t>
  </si>
  <si>
    <t xml:space="preserve"> - สวัสดิการ</t>
  </si>
  <si>
    <t>และอัตราเงินเดือนในระบบ HR</t>
  </si>
  <si>
    <t xml:space="preserve"> - ค่าแรง</t>
  </si>
  <si>
    <t>ใช้อัตราตามที่สายงานกำหนดไว้ในระบบ ERP</t>
  </si>
  <si>
    <t>เงินเดือน/ค่าแรง</t>
  </si>
  <si>
    <t>(หน่วย)</t>
  </si>
  <si>
    <t>ราคา/หน่วย</t>
  </si>
  <si>
    <t>อัตราการคิดราคา</t>
  </si>
  <si>
    <t>การประเมินราคาการรับงานบุคคลภายนอกฉบับเต็ม (ที่ปรึกษาพลังงานรองรับ EERS)</t>
  </si>
  <si>
    <t>ค่าบำรุงรักษาเครื่องมือ</t>
  </si>
  <si>
    <t>ค่าเสื่อมเครื่องมือ</t>
  </si>
  <si>
    <t>ค่าทำรายงาน</t>
  </si>
  <si>
    <t>ค่าของใช้สิ้นเปลืองและอื่นๆ</t>
  </si>
  <si>
    <t>ค่าล่วงเวลาวันหยุด</t>
  </si>
  <si>
    <t>ค่าล่วงเวลาวันทำงาน</t>
  </si>
  <si>
    <t>ค่าเช่าที่พัก</t>
  </si>
  <si>
    <t>ค่าแรง/ค่าสวัสดิการ</t>
  </si>
  <si>
    <t>สรุปค่าใช้จ่ายใน Project</t>
  </si>
  <si>
    <t>ผลรวม</t>
  </si>
  <si>
    <t>ค่าใช้จ่ายในการทำรายงาน  บาท</t>
  </si>
  <si>
    <t>1.2.7 ค่าใช้จ่ายดำเนินการอื่น  ค่าใช้จ่ายในการทำรายงาน ค่าไฟฟ้า ค่าโทรศัพท์</t>
  </si>
  <si>
    <t xml:space="preserve"> - ค่าน้ำมัน แบบคิดตามระยะทางและเติมเป็นถัง</t>
  </si>
  <si>
    <t xml:space="preserve"> จำนวนที่ใช้รถ(วัน)</t>
  </si>
  <si>
    <t xml:space="preserve"> ค่าบำรุงรักษารถ(บาท)</t>
  </si>
  <si>
    <t xml:space="preserve"> ค่าเช่ารถยนต์(บาท)</t>
  </si>
  <si>
    <t>จำนวนค่าทางด่วน(รอบ)</t>
  </si>
  <si>
    <t xml:space="preserve"> ค่าทางด่วน(บาท)</t>
  </si>
  <si>
    <t xml:space="preserve"> จำนวน(ก.ม.)</t>
  </si>
  <si>
    <t>ค่าน้ำมันตามระยะทาง(บาท)</t>
  </si>
  <si>
    <t>จำนวนถังน้ำมัน(ถัง)</t>
  </si>
  <si>
    <t>ค่าน้ำมันเติมเป็นถัง(บาท)</t>
  </si>
  <si>
    <t xml:space="preserve"> ค่าTaxi(บาท)</t>
  </si>
  <si>
    <t>หน่วย (บาท)</t>
  </si>
  <si>
    <t>รายการ ค่าใช้จ่ายยานพาหนะ</t>
  </si>
  <si>
    <t>Sum of Values (บาท)</t>
  </si>
  <si>
    <t>1.2.6 ค่าใช้จ่ายยานพาหนะ</t>
  </si>
  <si>
    <t>ของใช้สิ้นเปลือง(บาท)</t>
  </si>
  <si>
    <t>1.2.4 วัสดุและของใช้สิ้นเปลือง</t>
  </si>
  <si>
    <t xml:space="preserve"> ค่าเบี้ยเสี่ยงภัย(บาท)</t>
  </si>
  <si>
    <t>จำนวน(คน)</t>
  </si>
  <si>
    <t>1.2.3 เงินพิเศษ  ค่าเบี้ยเสี่ยงภัย</t>
  </si>
  <si>
    <t>หมายเหตุ  พนักงาน กฟผ. 1 เท่า , พขร. 1 เท่า</t>
  </si>
  <si>
    <t>ค่าล่วงเวลา 1 เท่า/2 เท่า (บาท/ชั่วโมง)</t>
  </si>
  <si>
    <t>ค่าล่วงเวลา(บาท)</t>
  </si>
  <si>
    <t>จำนวนOT(ชม.)</t>
  </si>
  <si>
    <t>1.2.2 ค่าล่วงเวลา ในวันหยุด</t>
  </si>
  <si>
    <t>หมายเหตุ  พนักงาน กฟผ. 1.5 เท่า , พขร. 1 เท่า</t>
  </si>
  <si>
    <t>ค่าล่วงเวลา 1.5 เท่า (บาท/ชั่วโมง)</t>
  </si>
  <si>
    <t>1.2.2 ค่าล่วงเวลา ในวันจันทร์-ศุกร์</t>
  </si>
  <si>
    <t>ที่พักจ่ายจริง (บาท/วัน)</t>
  </si>
  <si>
    <t>ค่าเช่าที่พัก(บาท)</t>
  </si>
  <si>
    <t>จำนวน(คืน)</t>
  </si>
  <si>
    <r>
      <t xml:space="preserve">1.2.1 ค่าใช้จ่ายในการเดินทาง  </t>
    </r>
    <r>
      <rPr>
        <b/>
        <sz val="10"/>
        <color rgb="FF7030A0"/>
        <rFont val="Tahoma"/>
        <family val="2"/>
        <scheme val="minor"/>
      </rPr>
      <t>ค่าเช่าที่พัก</t>
    </r>
  </si>
  <si>
    <t>เบี้ยเลี้ยง (บาท/วัน)</t>
  </si>
  <si>
    <t>ค่าเบี้ยเลี้ยง(บาท)</t>
  </si>
  <si>
    <r>
      <t xml:space="preserve">1.2.1 ค่าใช้จ่ายในการเดินทาง  </t>
    </r>
    <r>
      <rPr>
        <b/>
        <sz val="10"/>
        <color rgb="FF7030A0"/>
        <rFont val="Tahoma"/>
        <family val="2"/>
        <scheme val="minor"/>
      </rPr>
      <t>ค่าเบี้ยเลี้ยง</t>
    </r>
  </si>
  <si>
    <t xml:space="preserve"> ค่าบำรุงรักษา(บาท)</t>
  </si>
  <si>
    <t xml:space="preserve"> สรุปจำนวนครั้ง</t>
  </si>
  <si>
    <t>ค่า</t>
  </si>
  <si>
    <t>1.1.2 ค่าใช้เครื่องจักรอุปกรณ์เครื่องมือทดสอบ  ค่าบำรุงรักษา (รายละเอียด PV_tabel3)</t>
  </si>
  <si>
    <t xml:space="preserve"> ค่าใช้จ่ายค่าเสื่อม/เช่า(บาท)</t>
  </si>
  <si>
    <t>จำนวนครั้ง</t>
  </si>
  <si>
    <t>1.1.2 ค่าใช้เครื่องจักรอุปกรณ์เครื่องมือทดสอบ  ค่าเสื่อมราคา (รายละเอียด PV_tabel3)</t>
  </si>
  <si>
    <t>ค่าเฉลี่ย ของ ค่าแรง บาท/วัน</t>
  </si>
  <si>
    <t>ค่าแรง(บาท)</t>
  </si>
  <si>
    <t>สำหรับ Link ไปไฟล์อื่น</t>
  </si>
  <si>
    <t>ให้เลือกสถานะ "ทั้งหมด"</t>
  </si>
  <si>
    <t>(ทั้งหมด)</t>
  </si>
  <si>
    <t>สถานะที่ทำงาน</t>
  </si>
  <si>
    <t>1.1.1 เงินเดือน/ค่าแรง</t>
  </si>
  <si>
    <t>สรุป ราคางาน/บริการ ตมหัวข้อประกอบด้วย (สำหรับ Link ไปไฟล์อื่น)</t>
  </si>
  <si>
    <t>สรุป ราคางาน/บริการ ตมหัวข้อประกอบด้วย</t>
  </si>
  <si>
    <t xml:space="preserve"> จำนวนวัน</t>
  </si>
  <si>
    <t>Sum of Values Day,Night</t>
  </si>
  <si>
    <t>สรุปจำนวนคน จัดกลุ่มตามจำนวนครั้งที่ออกปฏิบัติงาน</t>
  </si>
  <si>
    <t>จัดกลุ่มตามระดับที่ออกปฏิบัติงาน</t>
  </si>
  <si>
    <t>แผนกที่รับผิดชอบ</t>
  </si>
  <si>
    <t>xxxxxxxxxxx</t>
  </si>
  <si>
    <t>ชื่อผู้ปฏิบัติงานที่รับผิดชอบ</t>
  </si>
  <si>
    <t>อัตราค่าไฟฟ้าเฉลี่ย(บาท/หน่วย)</t>
  </si>
  <si>
    <t>เบอร์โทร</t>
  </si>
  <si>
    <t>ตำแหน่ง</t>
  </si>
  <si>
    <t>ชื่อ-สกุล</t>
  </si>
  <si>
    <t>รายชื่อผู้ติดต่อ</t>
  </si>
  <si>
    <t xml:space="preserve"> </t>
  </si>
  <si>
    <t>รูปภาพ</t>
  </si>
  <si>
    <t>หมายเหตุ</t>
  </si>
  <si>
    <t>ผลการปฏิบัติงาน</t>
  </si>
  <si>
    <t>ค่าใช้จ่ายค่าบำรุงรักษา</t>
  </si>
  <si>
    <t>ค่าใช้จ่ายค่าเสื่อม/เช่า</t>
  </si>
  <si>
    <t>สรุปจำนวนวัน</t>
  </si>
  <si>
    <t>สรุปจำนวนครั้ง</t>
  </si>
  <si>
    <t>แผนก</t>
  </si>
  <si>
    <t>รหัสครุภัณฑ์</t>
  </si>
  <si>
    <t>ชื่อเครื่อง</t>
  </si>
  <si>
    <t>ประเภทเครื่องวัด</t>
  </si>
  <si>
    <t>รหัสตัวเลข
เครื่องมือ</t>
  </si>
  <si>
    <t>รหัสเครื่องมือตัวเลขเบิกสูงสุด 52 ชิ้น</t>
  </si>
  <si>
    <t>ขั้นตอน</t>
  </si>
  <si>
    <t>ราคา(บาท)</t>
  </si>
  <si>
    <t>สวัสดิการ</t>
  </si>
  <si>
    <t>จำนวนที่ใช้รถ(วัน)</t>
  </si>
  <si>
    <t>ค่า OT 1.5 เท่า</t>
  </si>
  <si>
    <t>ค่า OT 1 เท่า</t>
  </si>
  <si>
    <t>ค่าแรง</t>
  </si>
  <si>
    <t>จำนวนวันจากเบี้ยเสี่ยงภัย</t>
  </si>
  <si>
    <t>จำนวนคืนจากค่าที่พัก</t>
  </si>
  <si>
    <t>จำนวนวันจากค่าเบี้ยเลี้ยง</t>
  </si>
  <si>
    <t>ค่าล่วงเวลา (ชั่วโมง)</t>
  </si>
  <si>
    <t>ในกรุงเทพ/ปริมณฑล</t>
  </si>
  <si>
    <t>aaaaaaa</t>
  </si>
</sst>
</file>

<file path=xl/styles.xml><?xml version="1.0" encoding="utf-8"?>
<styleSheet xmlns="http://schemas.openxmlformats.org/spreadsheetml/2006/main">
  <numFmts count="34">
    <numFmt numFmtId="187" formatCode="_(* #,##0.00_);_(* \(#,##0.00\);_(* &quot;-&quot;??_);_(@_)"/>
    <numFmt numFmtId="188" formatCode="dd\ mmm\ bb"/>
    <numFmt numFmtId="189" formatCode="dd\-mm\-bbbb"/>
    <numFmt numFmtId="190" formatCode="[$-1070000]d/m/yy;@"/>
    <numFmt numFmtId="191" formatCode="0.0"/>
    <numFmt numFmtId="192" formatCode="[$-187041E]d\ mmm\ yy;@"/>
    <numFmt numFmtId="193" formatCode="#,##0\ &quot;บาท&quot;"/>
    <numFmt numFmtId="194" formatCode="General\ &quot;มาตรการ&quot;"/>
    <numFmt numFmtId="195" formatCode="#,##0\ &quot;เล่ม&quot;"/>
    <numFmt numFmtId="196" formatCode="#,##0\ &quot;หน้า&quot;"/>
    <numFmt numFmtId="197" formatCode="_(* #,##0_);_(* \(#,##0\);_(* &quot;-&quot;_);_(@_)"/>
    <numFmt numFmtId="198" formatCode="_(* #,##0_);_(* \(#,##0\);_(* &quot;-&quot;??_);_(@_)"/>
    <numFmt numFmtId="199" formatCode="0\ &quot;วัน/คน&quot;"/>
    <numFmt numFmtId="200" formatCode="_-* #,##0_-;\-* #,##0_-;_-* &quot;-&quot;??_-;_-@_-"/>
    <numFmt numFmtId="201" formatCode="0.000000000000%"/>
    <numFmt numFmtId="202" formatCode="0.0000000000000%"/>
    <numFmt numFmtId="203" formatCode="#,##0&quot; บาท&quot;"/>
    <numFmt numFmtId="204" formatCode="#,##0&quot; วัน&quot;"/>
    <numFmt numFmtId="205" formatCode="#,##0&quot; คน&quot;"/>
    <numFmt numFmtId="206" formatCode="0.0%"/>
    <numFmt numFmtId="207" formatCode="#,##0\ &quot;วัน&quot;;;\ \-\ "/>
    <numFmt numFmtId="208" formatCode="#,##0\ &quot;EA.&quot;;\ \-\ ;\ \-"/>
    <numFmt numFmtId="209" formatCode="#,##0\ &quot;บาท&quot;;;\ \-\ "/>
    <numFmt numFmtId="210" formatCode="#,##0\ &quot;LOT&quot;;\ \-\ ;\ \-"/>
    <numFmt numFmtId="211" formatCode="#,##0\ &quot;เที่ยว&quot;;;\ \-\ "/>
    <numFmt numFmtId="212" formatCode="#,##0&quot; คน&quot;;\ \-\ ;\ \-"/>
    <numFmt numFmtId="213" formatCode="#,##0.0\ &quot;ชั่วโมง&quot;;;\ \-\ "/>
    <numFmt numFmtId="214" formatCode="#,##0\ &quot;วัน&quot;"/>
    <numFmt numFmtId="215" formatCode="&quot;(&quot;#,##0\ &quot; บาท/คัน/วัน)&quot;"/>
    <numFmt numFmtId="216" formatCode="#,##0\ &quot;ก.ม.&quot;"/>
    <numFmt numFmtId="217" formatCode="#,##0\ &quot;รอบ&quot;"/>
    <numFmt numFmtId="218" formatCode="[$-187041E]dd\-mm\-yyyy;@"/>
    <numFmt numFmtId="219" formatCode="[$-107041E]d\ mmm\ yy;@"/>
    <numFmt numFmtId="220" formatCode="dd\-mm\-yyyy"/>
  </numFmts>
  <fonts count="5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name val="Arial"/>
      <family val="2"/>
    </font>
    <font>
      <sz val="12"/>
      <name val="Angsana New"/>
      <family val="1"/>
    </font>
    <font>
      <sz val="12"/>
      <color indexed="8"/>
      <name val="Angsana New"/>
      <family val="1"/>
    </font>
    <font>
      <sz val="12"/>
      <color rgb="FFFF0000"/>
      <name val="Angsana New"/>
      <family val="1"/>
    </font>
    <font>
      <b/>
      <sz val="10"/>
      <color theme="1"/>
      <name val="Angsana New"/>
      <family val="1"/>
    </font>
    <font>
      <sz val="8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theme="1"/>
      <name val="Tahoma"/>
      <family val="2"/>
      <scheme val="major"/>
    </font>
    <font>
      <sz val="12"/>
      <color theme="1"/>
      <name val="Tahoma"/>
      <family val="2"/>
      <charset val="222"/>
      <scheme val="minor"/>
    </font>
    <font>
      <sz val="10"/>
      <color theme="1"/>
      <name val="Tahoma"/>
      <family val="2"/>
      <scheme val="major"/>
    </font>
    <font>
      <sz val="11"/>
      <name val="Tahoma"/>
      <family val="2"/>
      <scheme val="major"/>
    </font>
    <font>
      <sz val="11"/>
      <name val="Tahoma"/>
      <family val="2"/>
      <scheme val="minor"/>
    </font>
    <font>
      <u/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0"/>
      <color theme="1"/>
      <name val="Tahoma"/>
      <family val="2"/>
      <scheme val="major"/>
    </font>
    <font>
      <b/>
      <sz val="11"/>
      <color theme="1"/>
      <name val="Tahoma"/>
      <family val="2"/>
      <scheme val="major"/>
    </font>
    <font>
      <b/>
      <sz val="10"/>
      <color rgb="FFFF0000"/>
      <name val="Tahoma"/>
      <family val="2"/>
      <scheme val="minor"/>
    </font>
    <font>
      <b/>
      <sz val="10"/>
      <color rgb="FF7030A0"/>
      <name val="Tahoma"/>
      <family val="2"/>
      <scheme val="minor"/>
    </font>
    <font>
      <b/>
      <sz val="10"/>
      <name val="Tahoma"/>
      <family val="2"/>
      <scheme val="minor"/>
    </font>
    <font>
      <b/>
      <sz val="12"/>
      <color theme="0"/>
      <name val="Angsana New"/>
      <family val="1"/>
    </font>
    <font>
      <b/>
      <u/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rgb="FF0070C0"/>
      <name val="Tahoma"/>
      <family val="2"/>
      <charset val="222"/>
      <scheme val="minor"/>
    </font>
    <font>
      <b/>
      <sz val="14"/>
      <name val="Tahoma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b/>
      <sz val="10"/>
      <name val="TH SarabunPSK"/>
      <family val="2"/>
    </font>
    <font>
      <b/>
      <sz val="10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</font>
    <font>
      <b/>
      <u/>
      <sz val="16"/>
      <name val="TH SarabunPSK"/>
      <family val="2"/>
    </font>
    <font>
      <b/>
      <sz val="16"/>
      <color indexed="30"/>
      <name val="TH SarabunPSK"/>
      <family val="2"/>
    </font>
    <font>
      <b/>
      <sz val="16"/>
      <color rgb="FFFF0000"/>
      <name val="TH SarabunPSK"/>
      <family val="2"/>
    </font>
    <font>
      <sz val="9"/>
      <color theme="1"/>
      <name val="Tahoma"/>
      <family val="2"/>
      <charset val="222"/>
      <scheme val="minor"/>
    </font>
    <font>
      <u val="double"/>
      <sz val="11"/>
      <color theme="1"/>
      <name val="Tahoma"/>
      <family val="2"/>
      <charset val="222"/>
      <scheme val="minor"/>
    </font>
    <font>
      <sz val="11"/>
      <name val="TH SarabunPSK"/>
      <family val="2"/>
    </font>
    <font>
      <sz val="10"/>
      <color theme="0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  <font>
      <b/>
      <sz val="14"/>
      <color rgb="FF0070C0"/>
      <name val="Tahoma"/>
      <family val="2"/>
      <scheme val="minor"/>
    </font>
    <font>
      <b/>
      <sz val="12"/>
      <color rgb="FF0070C0"/>
      <name val="Tahoma"/>
      <family val="2"/>
      <scheme val="minor"/>
    </font>
    <font>
      <sz val="10"/>
      <name val="TH SarabunPSK"/>
      <family val="2"/>
    </font>
    <font>
      <sz val="10"/>
      <color rgb="FFFF0000"/>
      <name val="TH SarabunPSK"/>
      <family val="2"/>
    </font>
    <font>
      <sz val="10"/>
      <color rgb="FFFF0000"/>
      <name val="Tahoma"/>
      <family val="2"/>
      <charset val="222"/>
      <scheme val="minor"/>
    </font>
    <font>
      <b/>
      <u/>
      <sz val="10"/>
      <color theme="1"/>
      <name val="Tahoma"/>
      <family val="2"/>
      <scheme val="minor"/>
    </font>
    <font>
      <sz val="12"/>
      <color indexed="44"/>
      <name val="Angsana New"/>
      <family val="1"/>
    </font>
    <font>
      <sz val="10"/>
      <color theme="1"/>
      <name val="Angsana New"/>
      <family val="1"/>
    </font>
    <font>
      <b/>
      <sz val="12"/>
      <color indexed="8"/>
      <name val="Angsana New"/>
      <family val="1"/>
    </font>
    <font>
      <b/>
      <sz val="12"/>
      <name val="Angsana New"/>
      <family val="1"/>
    </font>
    <font>
      <b/>
      <sz val="18"/>
      <name val="TH SarabunPSK"/>
      <family val="2"/>
    </font>
    <font>
      <sz val="14"/>
      <color rgb="FF000000"/>
      <name val="Tahoma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 tint="-0.249977111117893"/>
        <bgColor indexed="64"/>
      </patternFill>
    </fill>
    <fill>
      <gradientFill degree="270">
        <stop position="0">
          <color theme="4"/>
        </stop>
        <stop position="1">
          <color rgb="FFFFFF00"/>
        </stop>
      </gradientFill>
    </fill>
    <fill>
      <gradientFill type="path">
        <stop position="0">
          <color theme="0"/>
        </stop>
        <stop position="1">
          <color theme="4"/>
        </stop>
      </gradientFill>
    </fill>
    <fill>
      <gradientFill degree="45">
        <stop position="0">
          <color theme="0"/>
        </stop>
        <stop position="1">
          <color theme="4"/>
        </stop>
      </gradient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5" tint="-0.24994659260841701"/>
      </top>
      <bottom/>
      <diagonal/>
    </border>
    <border>
      <left/>
      <right/>
      <top/>
      <bottom style="double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theme="5" tint="-0.249977111117893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5" fillId="0" borderId="0"/>
    <xf numFmtId="187" fontId="5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1" fillId="0" borderId="0"/>
    <xf numFmtId="187" fontId="5" fillId="0" borderId="0" applyFont="0" applyFill="0" applyBorder="0" applyAlignment="0" applyProtection="0"/>
    <xf numFmtId="0" fontId="5" fillId="0" borderId="0"/>
    <xf numFmtId="0" fontId="12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</cellStyleXfs>
  <cellXfs count="472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7" fillId="0" borderId="0" xfId="3" applyNumberFormat="1" applyFont="1" applyFill="1" applyBorder="1" applyAlignment="1" applyProtection="1">
      <protection hidden="1"/>
    </xf>
    <xf numFmtId="0" fontId="7" fillId="0" borderId="0" xfId="2" applyNumberFormat="1" applyFont="1" applyFill="1" applyAlignment="1">
      <alignment vertical="center"/>
    </xf>
    <xf numFmtId="0" fontId="7" fillId="0" borderId="0" xfId="2" applyNumberFormat="1" applyFont="1" applyFill="1" applyAlignment="1">
      <alignment horizontal="center" vertical="center"/>
    </xf>
    <xf numFmtId="0" fontId="8" fillId="0" borderId="0" xfId="2" applyNumberFormat="1" applyFont="1" applyFill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/>
    </xf>
    <xf numFmtId="3" fontId="7" fillId="0" borderId="0" xfId="2" applyNumberFormat="1" applyFont="1" applyFill="1" applyAlignment="1">
      <alignment horizontal="center" vertical="center"/>
    </xf>
    <xf numFmtId="188" fontId="7" fillId="0" borderId="0" xfId="2" applyNumberFormat="1" applyFont="1" applyFill="1" applyAlignment="1">
      <alignment horizontal="center" vertical="center"/>
    </xf>
    <xf numFmtId="1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center" vertical="center"/>
    </xf>
    <xf numFmtId="1" fontId="7" fillId="0" borderId="0" xfId="2" quotePrefix="1" applyNumberFormat="1" applyFont="1" applyFill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0" fillId="0" borderId="1" xfId="0" quotePrefix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89" fontId="0" fillId="0" borderId="1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0" fillId="0" borderId="1" xfId="0" quotePrefix="1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90" fontId="9" fillId="0" borderId="0" xfId="2" applyNumberFormat="1" applyFont="1" applyFill="1" applyBorder="1" applyAlignment="1">
      <alignment horizontal="center" vertical="top" wrapText="1"/>
    </xf>
    <xf numFmtId="3" fontId="9" fillId="0" borderId="0" xfId="2" applyNumberFormat="1" applyFont="1" applyFill="1" applyBorder="1" applyAlignment="1">
      <alignment horizontal="center" vertical="top" wrapText="1"/>
    </xf>
    <xf numFmtId="0" fontId="9" fillId="0" borderId="0" xfId="2" applyNumberFormat="1" applyFont="1" applyFill="1" applyBorder="1" applyAlignment="1">
      <alignment horizontal="center" vertical="top" wrapText="1"/>
    </xf>
    <xf numFmtId="191" fontId="9" fillId="0" borderId="0" xfId="2" applyNumberFormat="1" applyFont="1" applyFill="1" applyBorder="1" applyAlignment="1">
      <alignment horizontal="center" vertical="top" wrapText="1"/>
    </xf>
    <xf numFmtId="1" fontId="9" fillId="0" borderId="0" xfId="2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92" fontId="0" fillId="0" borderId="3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3" fillId="0" borderId="0" xfId="6" applyFont="1" applyFill="1" applyBorder="1"/>
    <xf numFmtId="3" fontId="13" fillId="0" borderId="0" xfId="6" applyNumberFormat="1" applyFont="1" applyFill="1" applyBorder="1"/>
    <xf numFmtId="3" fontId="13" fillId="0" borderId="0" xfId="6" applyNumberFormat="1" applyFont="1" applyFill="1" applyBorder="1" applyAlignment="1">
      <alignment horizontal="right"/>
    </xf>
    <xf numFmtId="0" fontId="13" fillId="0" borderId="0" xfId="6" applyFont="1" applyFill="1" applyBorder="1" applyAlignment="1">
      <alignment horizontal="center"/>
    </xf>
    <xf numFmtId="0" fontId="13" fillId="0" borderId="0" xfId="6" applyFont="1" applyFill="1" applyBorder="1" applyAlignment="1"/>
    <xf numFmtId="3" fontId="13" fillId="0" borderId="0" xfId="6" applyNumberFormat="1" applyFont="1" applyFill="1" applyBorder="1" applyAlignment="1">
      <alignment horizontal="center"/>
    </xf>
    <xf numFmtId="0" fontId="13" fillId="0" borderId="0" xfId="6" applyFont="1" applyFill="1" applyBorder="1" applyAlignment="1">
      <alignment horizontal="left"/>
    </xf>
    <xf numFmtId="3" fontId="13" fillId="0" borderId="0" xfId="6" applyNumberFormat="1" applyFont="1" applyFill="1" applyBorder="1" applyAlignment="1">
      <alignment horizontal="left"/>
    </xf>
    <xf numFmtId="0" fontId="13" fillId="0" borderId="0" xfId="6" applyFont="1" applyFill="1" applyBorder="1" applyAlignment="1">
      <alignment horizontal="left" wrapText="1"/>
    </xf>
    <xf numFmtId="0" fontId="13" fillId="0" borderId="0" xfId="6" applyNumberFormat="1" applyFont="1" applyFill="1" applyBorder="1" applyAlignment="1">
      <alignment horizontal="left"/>
    </xf>
    <xf numFmtId="4" fontId="13" fillId="0" borderId="0" xfId="6" applyNumberFormat="1" applyFont="1" applyFill="1" applyBorder="1" applyAlignment="1">
      <alignment horizontal="left"/>
    </xf>
    <xf numFmtId="49" fontId="13" fillId="0" borderId="0" xfId="6" applyNumberFormat="1" applyFont="1" applyFill="1" applyBorder="1" applyAlignment="1">
      <alignment horizontal="left"/>
    </xf>
    <xf numFmtId="187" fontId="13" fillId="0" borderId="0" xfId="4" applyFont="1" applyFill="1" applyBorder="1" applyAlignment="1">
      <alignment horizontal="left"/>
    </xf>
    <xf numFmtId="0" fontId="13" fillId="2" borderId="0" xfId="6" applyFont="1" applyFill="1" applyBorder="1"/>
    <xf numFmtId="0" fontId="14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right"/>
    </xf>
    <xf numFmtId="0" fontId="13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16" fillId="0" borderId="0" xfId="6" applyFont="1" applyFill="1" applyBorder="1" applyAlignment="1">
      <alignment horizontal="left" vertical="top"/>
    </xf>
    <xf numFmtId="0" fontId="16" fillId="0" borderId="0" xfId="6" applyFont="1" applyFill="1" applyBorder="1" applyAlignment="1">
      <alignment horizontal="left" vertical="center"/>
    </xf>
    <xf numFmtId="0" fontId="16" fillId="0" borderId="0" xfId="6" applyFont="1" applyFill="1" applyBorder="1" applyAlignment="1">
      <alignment horizontal="left" vertical="center" wrapText="1"/>
    </xf>
    <xf numFmtId="0" fontId="16" fillId="0" borderId="0" xfId="6" applyFont="1" applyFill="1" applyBorder="1" applyAlignment="1" applyProtection="1">
      <alignment horizontal="left" vertical="center"/>
      <protection locked="0"/>
    </xf>
    <xf numFmtId="0" fontId="13" fillId="0" borderId="0" xfId="6" applyFont="1" applyFill="1" applyBorder="1" applyAlignment="1">
      <alignment vertical="top"/>
    </xf>
    <xf numFmtId="3" fontId="16" fillId="0" borderId="0" xfId="6" applyNumberFormat="1" applyFont="1" applyFill="1" applyBorder="1" applyAlignment="1">
      <alignment vertical="center"/>
    </xf>
    <xf numFmtId="0" fontId="13" fillId="0" borderId="0" xfId="6" applyNumberFormat="1" applyFont="1" applyFill="1" applyBorder="1" applyAlignment="1">
      <alignment horizontal="center"/>
    </xf>
    <xf numFmtId="4" fontId="13" fillId="0" borderId="0" xfId="6" applyNumberFormat="1" applyFont="1" applyFill="1" applyBorder="1"/>
    <xf numFmtId="0" fontId="13" fillId="0" borderId="0" xfId="6" applyFont="1" applyFill="1" applyBorder="1" applyAlignment="1">
      <alignment vertical="center"/>
    </xf>
    <xf numFmtId="0" fontId="16" fillId="0" borderId="0" xfId="6" applyFont="1" applyFill="1" applyBorder="1" applyAlignment="1">
      <alignment horizontal="left"/>
    </xf>
    <xf numFmtId="0" fontId="16" fillId="0" borderId="0" xfId="0" applyFont="1" applyAlignment="1">
      <alignment horizontal="left"/>
    </xf>
    <xf numFmtId="49" fontId="13" fillId="0" borderId="0" xfId="6" applyNumberFormat="1" applyFont="1" applyFill="1" applyBorder="1" applyAlignment="1">
      <alignment horizontal="center"/>
    </xf>
    <xf numFmtId="0" fontId="13" fillId="0" borderId="0" xfId="6" applyNumberFormat="1" applyFont="1" applyFill="1" applyBorder="1"/>
    <xf numFmtId="0" fontId="0" fillId="0" borderId="0" xfId="0" applyAlignment="1">
      <alignment horizontal="right"/>
    </xf>
    <xf numFmtId="3" fontId="16" fillId="0" borderId="0" xfId="6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left"/>
    </xf>
    <xf numFmtId="1" fontId="17" fillId="0" borderId="0" xfId="0" applyNumberFormat="1" applyFont="1" applyAlignment="1">
      <alignment horizontal="right"/>
    </xf>
    <xf numFmtId="3" fontId="0" fillId="0" borderId="0" xfId="0" applyNumberFormat="1" applyFont="1" applyFill="1" applyBorder="1"/>
    <xf numFmtId="1" fontId="0" fillId="0" borderId="0" xfId="0" applyNumberFormat="1" applyAlignment="1">
      <alignment horizontal="right"/>
    </xf>
    <xf numFmtId="0" fontId="2" fillId="0" borderId="0" xfId="0" applyFont="1"/>
    <xf numFmtId="3" fontId="0" fillId="0" borderId="6" xfId="0" applyNumberFormat="1" applyFont="1" applyBorder="1"/>
    <xf numFmtId="0" fontId="18" fillId="0" borderId="0" xfId="0" applyFont="1"/>
    <xf numFmtId="0" fontId="19" fillId="0" borderId="0" xfId="0" applyFont="1"/>
    <xf numFmtId="0" fontId="19" fillId="3" borderId="0" xfId="0" applyFont="1" applyFill="1" applyAlignment="1">
      <alignment horizontal="left"/>
    </xf>
    <xf numFmtId="0" fontId="20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6" fillId="2" borderId="0" xfId="6" applyFont="1" applyFill="1" applyBorder="1" applyAlignment="1">
      <alignment horizontal="left"/>
    </xf>
    <xf numFmtId="0" fontId="19" fillId="3" borderId="0" xfId="0" applyFont="1" applyFill="1"/>
    <xf numFmtId="0" fontId="19" fillId="3" borderId="0" xfId="0" applyFont="1" applyFill="1" applyAlignment="1">
      <alignment horizontal="center"/>
    </xf>
    <xf numFmtId="0" fontId="23" fillId="3" borderId="0" xfId="0" applyFont="1" applyFill="1" applyAlignment="1">
      <alignment horizontal="right"/>
    </xf>
    <xf numFmtId="0" fontId="24" fillId="3" borderId="0" xfId="0" applyFont="1" applyFill="1" applyAlignment="1">
      <alignment horizontal="right"/>
    </xf>
    <xf numFmtId="0" fontId="25" fillId="3" borderId="0" xfId="0" applyFont="1" applyFill="1" applyAlignment="1">
      <alignment horizontal="right"/>
    </xf>
    <xf numFmtId="0" fontId="19" fillId="3" borderId="0" xfId="0" applyFont="1" applyFill="1" applyAlignment="1">
      <alignment horizontal="right"/>
    </xf>
    <xf numFmtId="0" fontId="6" fillId="0" borderId="0" xfId="2" applyFont="1" applyFill="1" applyAlignment="1">
      <alignment vertical="center"/>
    </xf>
    <xf numFmtId="4" fontId="7" fillId="0" borderId="0" xfId="3" applyNumberFormat="1" applyFont="1" applyFill="1" applyAlignment="1" applyProtection="1">
      <alignment horizontal="right" vertical="center" indent="1"/>
      <protection hidden="1"/>
    </xf>
    <xf numFmtId="4" fontId="7" fillId="0" borderId="0" xfId="3" applyNumberFormat="1" applyFont="1" applyFill="1" applyBorder="1" applyAlignment="1" applyProtection="1">
      <alignment horizontal="right" vertical="center" indent="1"/>
      <protection hidden="1"/>
    </xf>
    <xf numFmtId="3" fontId="7" fillId="0" borderId="0" xfId="3" applyNumberFormat="1" applyFont="1" applyFill="1" applyBorder="1" applyAlignment="1" applyProtection="1">
      <alignment horizontal="right" vertical="center" indent="1"/>
      <protection hidden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88" fontId="7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left" vertical="center"/>
    </xf>
    <xf numFmtId="190" fontId="26" fillId="4" borderId="7" xfId="2" applyNumberFormat="1" applyFont="1" applyFill="1" applyBorder="1" applyAlignment="1">
      <alignment horizontal="center" vertical="top" wrapText="1"/>
    </xf>
    <xf numFmtId="3" fontId="26" fillId="4" borderId="7" xfId="2" applyNumberFormat="1" applyFont="1" applyFill="1" applyBorder="1" applyAlignment="1">
      <alignment horizontal="center" vertical="top" wrapText="1"/>
    </xf>
    <xf numFmtId="0" fontId="26" fillId="4" borderId="7" xfId="2" applyFont="1" applyFill="1" applyBorder="1" applyAlignment="1">
      <alignment horizontal="center" vertical="top" wrapText="1"/>
    </xf>
    <xf numFmtId="191" fontId="26" fillId="4" borderId="7" xfId="2" applyNumberFormat="1" applyFont="1" applyFill="1" applyBorder="1" applyAlignment="1">
      <alignment horizontal="center" vertical="top" wrapText="1"/>
    </xf>
    <xf numFmtId="1" fontId="26" fillId="4" borderId="7" xfId="2" applyNumberFormat="1" applyFont="1" applyFill="1" applyBorder="1" applyAlignment="1">
      <alignment horizontal="center" vertical="top" wrapText="1"/>
    </xf>
    <xf numFmtId="191" fontId="26" fillId="4" borderId="8" xfId="2" applyNumberFormat="1" applyFont="1" applyFill="1" applyBorder="1" applyAlignment="1">
      <alignment horizontal="center" vertical="top" wrapText="1"/>
    </xf>
    <xf numFmtId="14" fontId="0" fillId="0" borderId="0" xfId="0" applyNumberFormat="1"/>
    <xf numFmtId="10" fontId="0" fillId="0" borderId="0" xfId="1" applyNumberFormat="1" applyFont="1" applyBorder="1" applyAlignment="1" applyProtection="1">
      <alignment horizontal="center" vertical="center"/>
      <protection locked="0"/>
    </xf>
    <xf numFmtId="4" fontId="0" fillId="0" borderId="0" xfId="0" applyNumberFormat="1" applyBorder="1" applyAlignment="1" applyProtection="1">
      <alignment horizontal="center" vertical="center"/>
      <protection locked="0"/>
    </xf>
    <xf numFmtId="4" fontId="0" fillId="0" borderId="0" xfId="0" applyNumberFormat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left" vertical="center" indent="1"/>
      <protection locked="0"/>
    </xf>
    <xf numFmtId="0" fontId="0" fillId="0" borderId="0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193" fontId="27" fillId="0" borderId="11" xfId="0" applyNumberFormat="1" applyFont="1" applyBorder="1"/>
    <xf numFmtId="0" fontId="28" fillId="0" borderId="12" xfId="0" applyFont="1" applyBorder="1"/>
    <xf numFmtId="0" fontId="0" fillId="0" borderId="1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193" fontId="18" fillId="0" borderId="11" xfId="0" applyNumberFormat="1" applyFont="1" applyBorder="1"/>
    <xf numFmtId="0" fontId="0" fillId="0" borderId="2" xfId="0" applyBorder="1"/>
    <xf numFmtId="0" fontId="0" fillId="0" borderId="11" xfId="0" applyBorder="1"/>
    <xf numFmtId="193" fontId="0" fillId="0" borderId="11" xfId="0" applyNumberFormat="1" applyBorder="1"/>
    <xf numFmtId="193" fontId="29" fillId="0" borderId="11" xfId="0" applyNumberFormat="1" applyFont="1" applyBorder="1" applyProtection="1">
      <protection locked="0"/>
    </xf>
    <xf numFmtId="194" fontId="0" fillId="0" borderId="11" xfId="0" applyNumberFormat="1" applyBorder="1"/>
    <xf numFmtId="195" fontId="0" fillId="0" borderId="11" xfId="0" applyNumberFormat="1" applyBorder="1"/>
    <xf numFmtId="196" fontId="0" fillId="0" borderId="11" xfId="0" applyNumberFormat="1" applyBorder="1"/>
    <xf numFmtId="0" fontId="30" fillId="0" borderId="0" xfId="0" applyFont="1"/>
    <xf numFmtId="0" fontId="31" fillId="0" borderId="0" xfId="8" applyFont="1"/>
    <xf numFmtId="1" fontId="31" fillId="0" borderId="0" xfId="8" applyNumberFormat="1" applyFont="1"/>
    <xf numFmtId="193" fontId="31" fillId="0" borderId="0" xfId="8" applyNumberFormat="1" applyFont="1"/>
    <xf numFmtId="197" fontId="20" fillId="0" borderId="13" xfId="0" applyNumberFormat="1" applyFont="1" applyBorder="1"/>
    <xf numFmtId="0" fontId="31" fillId="0" borderId="4" xfId="8" applyFont="1" applyBorder="1"/>
    <xf numFmtId="3" fontId="20" fillId="0" borderId="4" xfId="0" applyNumberFormat="1" applyFont="1" applyBorder="1" applyAlignment="1"/>
    <xf numFmtId="0" fontId="31" fillId="0" borderId="5" xfId="8" applyFont="1" applyBorder="1"/>
    <xf numFmtId="193" fontId="32" fillId="0" borderId="16" xfId="0" applyNumberFormat="1" applyFont="1" applyBorder="1"/>
    <xf numFmtId="0" fontId="31" fillId="0" borderId="0" xfId="0" applyFont="1"/>
    <xf numFmtId="0" fontId="32" fillId="0" borderId="0" xfId="9" applyFont="1" applyBorder="1"/>
    <xf numFmtId="3" fontId="0" fillId="0" borderId="13" xfId="0" applyNumberFormat="1" applyBorder="1"/>
    <xf numFmtId="0" fontId="31" fillId="0" borderId="0" xfId="8" applyFont="1" applyBorder="1"/>
    <xf numFmtId="3" fontId="0" fillId="0" borderId="0" xfId="0" applyNumberFormat="1" applyBorder="1" applyAlignment="1">
      <alignment horizontal="left"/>
    </xf>
    <xf numFmtId="0" fontId="31" fillId="0" borderId="2" xfId="8" applyFont="1" applyBorder="1"/>
    <xf numFmtId="193" fontId="31" fillId="0" borderId="0" xfId="0" applyNumberFormat="1" applyFont="1"/>
    <xf numFmtId="0" fontId="31" fillId="0" borderId="0" xfId="9" applyFont="1" applyBorder="1"/>
    <xf numFmtId="197" fontId="0" fillId="0" borderId="1" xfId="0" applyNumberFormat="1" applyBorder="1"/>
    <xf numFmtId="0" fontId="33" fillId="0" borderId="0" xfId="8" applyFont="1" applyBorder="1"/>
    <xf numFmtId="3" fontId="34" fillId="0" borderId="0" xfId="0" applyNumberFormat="1" applyFont="1" applyBorder="1" applyAlignment="1"/>
    <xf numFmtId="197" fontId="0" fillId="0" borderId="0" xfId="0" applyNumberFormat="1"/>
    <xf numFmtId="0" fontId="32" fillId="0" borderId="0" xfId="0" applyFont="1" applyAlignment="1">
      <alignment horizontal="right"/>
    </xf>
    <xf numFmtId="0" fontId="32" fillId="0" borderId="0" xfId="0" applyFont="1" applyFill="1" applyBorder="1"/>
    <xf numFmtId="3" fontId="0" fillId="0" borderId="0" xfId="0" applyNumberFormat="1"/>
    <xf numFmtId="199" fontId="31" fillId="0" borderId="0" xfId="2" applyNumberFormat="1" applyFont="1" applyBorder="1" applyAlignment="1">
      <alignment horizontal="right"/>
    </xf>
    <xf numFmtId="0" fontId="32" fillId="0" borderId="0" xfId="0" applyFont="1"/>
    <xf numFmtId="199" fontId="31" fillId="0" borderId="16" xfId="0" applyNumberFormat="1" applyFont="1" applyBorder="1" applyAlignment="1">
      <alignment horizontal="right"/>
    </xf>
    <xf numFmtId="0" fontId="33" fillId="0" borderId="17" xfId="8" applyFont="1" applyBorder="1"/>
    <xf numFmtId="3" fontId="34" fillId="0" borderId="17" xfId="0" applyNumberFormat="1" applyFont="1" applyBorder="1" applyAlignment="1"/>
    <xf numFmtId="0" fontId="31" fillId="0" borderId="12" xfId="8" applyFont="1" applyBorder="1"/>
    <xf numFmtId="0" fontId="0" fillId="0" borderId="0" xfId="0" applyAlignment="1">
      <alignment horizontal="left"/>
    </xf>
    <xf numFmtId="3" fontId="0" fillId="0" borderId="3" xfId="0" applyNumberFormat="1" applyBorder="1" applyAlignment="1">
      <alignment horizontal="right"/>
    </xf>
    <xf numFmtId="0" fontId="0" fillId="0" borderId="0" xfId="0" pivotButton="1"/>
    <xf numFmtId="0" fontId="32" fillId="0" borderId="0" xfId="8" applyFont="1"/>
    <xf numFmtId="0" fontId="35" fillId="0" borderId="0" xfId="0" applyFont="1"/>
    <xf numFmtId="0" fontId="35" fillId="0" borderId="0" xfId="0" pivotButton="1" applyFont="1"/>
    <xf numFmtId="0" fontId="32" fillId="0" borderId="0" xfId="8" applyFont="1" applyFill="1" applyBorder="1"/>
    <xf numFmtId="0" fontId="28" fillId="0" borderId="0" xfId="0" applyFont="1"/>
    <xf numFmtId="0" fontId="32" fillId="0" borderId="0" xfId="8" applyFont="1" applyAlignment="1">
      <alignment horizontal="right"/>
    </xf>
    <xf numFmtId="10" fontId="36" fillId="0" borderId="0" xfId="8" applyNumberFormat="1" applyFont="1" applyAlignment="1">
      <alignment horizontal="right"/>
    </xf>
    <xf numFmtId="187" fontId="31" fillId="0" borderId="0" xfId="8" applyNumberFormat="1" applyFont="1"/>
    <xf numFmtId="187" fontId="32" fillId="8" borderId="3" xfId="7" applyNumberFormat="1" applyFont="1" applyFill="1" applyBorder="1" applyAlignment="1">
      <alignment vertical="center"/>
    </xf>
    <xf numFmtId="0" fontId="32" fillId="9" borderId="4" xfId="8" applyFont="1" applyFill="1" applyBorder="1"/>
    <xf numFmtId="0" fontId="32" fillId="9" borderId="5" xfId="8" applyFont="1" applyFill="1" applyBorder="1"/>
    <xf numFmtId="9" fontId="31" fillId="0" borderId="0" xfId="12" applyFont="1"/>
    <xf numFmtId="187" fontId="32" fillId="0" borderId="3" xfId="7" applyNumberFormat="1" applyFont="1" applyBorder="1" applyAlignment="1">
      <alignment vertical="center"/>
    </xf>
    <xf numFmtId="0" fontId="32" fillId="0" borderId="4" xfId="8" applyFont="1" applyBorder="1"/>
    <xf numFmtId="0" fontId="32" fillId="0" borderId="5" xfId="8" applyFont="1" applyBorder="1"/>
    <xf numFmtId="187" fontId="32" fillId="10" borderId="3" xfId="7" applyNumberFormat="1" applyFont="1" applyFill="1" applyBorder="1" applyAlignment="1">
      <alignment vertical="center"/>
    </xf>
    <xf numFmtId="200" fontId="31" fillId="0" borderId="0" xfId="8" applyNumberFormat="1" applyFont="1"/>
    <xf numFmtId="187" fontId="31" fillId="0" borderId="13" xfId="7" applyNumberFormat="1" applyFont="1" applyBorder="1"/>
    <xf numFmtId="0" fontId="31" fillId="0" borderId="18" xfId="8" applyFont="1" applyBorder="1"/>
    <xf numFmtId="0" fontId="32" fillId="0" borderId="18" xfId="8" applyFont="1" applyBorder="1"/>
    <xf numFmtId="0" fontId="32" fillId="0" borderId="10" xfId="8" applyFont="1" applyBorder="1"/>
    <xf numFmtId="187" fontId="32" fillId="0" borderId="15" xfId="7" applyNumberFormat="1" applyFont="1" applyBorder="1"/>
    <xf numFmtId="0" fontId="31" fillId="0" borderId="17" xfId="8" applyFont="1" applyBorder="1"/>
    <xf numFmtId="0" fontId="32" fillId="0" borderId="17" xfId="8" applyFont="1" applyBorder="1"/>
    <xf numFmtId="0" fontId="32" fillId="0" borderId="12" xfId="8" applyFont="1" applyBorder="1"/>
    <xf numFmtId="10" fontId="31" fillId="0" borderId="0" xfId="12" applyNumberFormat="1" applyFont="1"/>
    <xf numFmtId="187" fontId="31" fillId="0" borderId="0" xfId="7" applyFont="1" applyAlignment="1">
      <alignment horizontal="center"/>
    </xf>
    <xf numFmtId="187" fontId="31" fillId="0" borderId="0" xfId="7" applyFont="1"/>
    <xf numFmtId="187" fontId="32" fillId="11" borderId="3" xfId="7" applyNumberFormat="1" applyFont="1" applyFill="1" applyBorder="1" applyAlignment="1">
      <alignment vertical="center"/>
    </xf>
    <xf numFmtId="187" fontId="32" fillId="9" borderId="3" xfId="7" applyNumberFormat="1" applyFont="1" applyFill="1" applyBorder="1" applyAlignment="1">
      <alignment vertical="center"/>
    </xf>
    <xf numFmtId="201" fontId="31" fillId="0" borderId="0" xfId="12" applyNumberFormat="1" applyFont="1"/>
    <xf numFmtId="187" fontId="31" fillId="0" borderId="1" xfId="7" applyNumberFormat="1" applyFont="1" applyBorder="1" applyAlignment="1">
      <alignment vertical="center"/>
    </xf>
    <xf numFmtId="202" fontId="31" fillId="0" borderId="0" xfId="12" applyNumberFormat="1" applyFont="1"/>
    <xf numFmtId="187" fontId="32" fillId="0" borderId="1" xfId="7" applyNumberFormat="1" applyFont="1" applyBorder="1" applyAlignment="1">
      <alignment vertical="center"/>
    </xf>
    <xf numFmtId="187" fontId="32" fillId="9" borderId="13" xfId="7" applyNumberFormat="1" applyFont="1" applyFill="1" applyBorder="1" applyAlignment="1">
      <alignment vertical="center"/>
    </xf>
    <xf numFmtId="0" fontId="31" fillId="9" borderId="18" xfId="8" applyFont="1" applyFill="1" applyBorder="1" applyAlignment="1"/>
    <xf numFmtId="0" fontId="32" fillId="9" borderId="18" xfId="8" applyFont="1" applyFill="1" applyBorder="1" applyAlignment="1"/>
    <xf numFmtId="0" fontId="31" fillId="9" borderId="18" xfId="8" applyFont="1" applyFill="1" applyBorder="1"/>
    <xf numFmtId="0" fontId="31" fillId="9" borderId="10" xfId="8" applyFont="1" applyFill="1" applyBorder="1"/>
    <xf numFmtId="187" fontId="31" fillId="0" borderId="1" xfId="7" applyNumberFormat="1" applyFont="1" applyFill="1" applyBorder="1" applyAlignment="1">
      <alignment vertical="center"/>
    </xf>
    <xf numFmtId="0" fontId="31" fillId="0" borderId="0" xfId="8" applyFont="1" applyBorder="1" applyAlignment="1">
      <alignment horizontal="right"/>
    </xf>
    <xf numFmtId="187" fontId="31" fillId="0" borderId="1" xfId="8" applyNumberFormat="1" applyFont="1" applyBorder="1" applyAlignment="1">
      <alignment vertical="center"/>
    </xf>
    <xf numFmtId="0" fontId="31" fillId="0" borderId="2" xfId="8" applyFont="1" applyBorder="1" applyAlignment="1">
      <alignment horizontal="right"/>
    </xf>
    <xf numFmtId="187" fontId="32" fillId="9" borderId="13" xfId="8" applyNumberFormat="1" applyFont="1" applyFill="1" applyBorder="1" applyAlignment="1">
      <alignment vertical="center"/>
    </xf>
    <xf numFmtId="187" fontId="31" fillId="0" borderId="1" xfId="8" applyNumberFormat="1" applyFont="1" applyFill="1" applyBorder="1" applyAlignment="1">
      <alignment vertical="center"/>
    </xf>
    <xf numFmtId="0" fontId="31" fillId="0" borderId="1" xfId="8" applyFont="1" applyBorder="1"/>
    <xf numFmtId="0" fontId="31" fillId="0" borderId="15" xfId="8" applyFont="1" applyBorder="1"/>
    <xf numFmtId="0" fontId="31" fillId="0" borderId="13" xfId="8" applyFont="1" applyBorder="1" applyAlignment="1">
      <alignment horizontal="center"/>
    </xf>
    <xf numFmtId="0" fontId="31" fillId="0" borderId="18" xfId="8" applyFont="1" applyBorder="1" applyAlignment="1">
      <alignment horizontal="centerContinuous"/>
    </xf>
    <xf numFmtId="0" fontId="31" fillId="0" borderId="10" xfId="8" applyFont="1" applyBorder="1" applyAlignment="1">
      <alignment horizontal="centerContinuous"/>
    </xf>
    <xf numFmtId="0" fontId="31" fillId="0" borderId="15" xfId="8" applyFont="1" applyBorder="1" applyAlignment="1">
      <alignment horizontal="center"/>
    </xf>
    <xf numFmtId="0" fontId="31" fillId="0" borderId="14" xfId="8" applyFont="1" applyBorder="1" applyAlignment="1">
      <alignment horizontal="centerContinuous"/>
    </xf>
    <xf numFmtId="0" fontId="31" fillId="0" borderId="17" xfId="8" applyFont="1" applyBorder="1" applyAlignment="1">
      <alignment horizontal="centerContinuous"/>
    </xf>
    <xf numFmtId="0" fontId="31" fillId="0" borderId="12" xfId="8" applyFont="1" applyBorder="1" applyAlignment="1">
      <alignment horizontal="centerContinuous"/>
    </xf>
    <xf numFmtId="187" fontId="32" fillId="0" borderId="0" xfId="7" applyFont="1" applyAlignment="1">
      <alignment horizontal="right"/>
    </xf>
    <xf numFmtId="0" fontId="32" fillId="0" borderId="0" xfId="8" applyFont="1" applyAlignment="1">
      <alignment horizontal="center"/>
    </xf>
    <xf numFmtId="0" fontId="32" fillId="0" borderId="0" xfId="8" applyFont="1" applyAlignment="1">
      <alignment horizontal="left"/>
    </xf>
    <xf numFmtId="0" fontId="37" fillId="0" borderId="0" xfId="8" applyFont="1" applyAlignment="1">
      <alignment horizontal="right"/>
    </xf>
    <xf numFmtId="0" fontId="31" fillId="0" borderId="0" xfId="8" applyFont="1" applyAlignment="1"/>
    <xf numFmtId="187" fontId="31" fillId="0" borderId="0" xfId="8" applyNumberFormat="1" applyFont="1" applyAlignment="1"/>
    <xf numFmtId="0" fontId="31" fillId="0" borderId="0" xfId="8" applyFont="1" applyAlignment="1">
      <alignment shrinkToFit="1"/>
    </xf>
    <xf numFmtId="0" fontId="38" fillId="0" borderId="0" xfId="8" applyFont="1" applyAlignment="1">
      <alignment horizontal="right"/>
    </xf>
    <xf numFmtId="0" fontId="32" fillId="0" borderId="0" xfId="8" applyFont="1" applyAlignment="1"/>
    <xf numFmtId="10" fontId="39" fillId="0" borderId="0" xfId="8" applyNumberFormat="1" applyFont="1" applyAlignment="1">
      <alignment horizontal="right"/>
    </xf>
    <xf numFmtId="0" fontId="39" fillId="0" borderId="0" xfId="8" applyFont="1" applyAlignment="1">
      <alignment horizontal="right"/>
    </xf>
    <xf numFmtId="187" fontId="31" fillId="0" borderId="0" xfId="5" applyFont="1" applyAlignment="1"/>
    <xf numFmtId="187" fontId="32" fillId="8" borderId="3" xfId="7" applyNumberFormat="1" applyFont="1" applyFill="1" applyBorder="1" applyAlignment="1"/>
    <xf numFmtId="0" fontId="32" fillId="9" borderId="19" xfId="8" applyFont="1" applyFill="1" applyBorder="1" applyAlignment="1"/>
    <xf numFmtId="0" fontId="32" fillId="9" borderId="4" xfId="8" applyFont="1" applyFill="1" applyBorder="1" applyAlignment="1"/>
    <xf numFmtId="203" fontId="32" fillId="9" borderId="4" xfId="8" applyNumberFormat="1" applyFont="1" applyFill="1" applyBorder="1" applyAlignment="1"/>
    <xf numFmtId="0" fontId="32" fillId="9" borderId="4" xfId="8" applyFont="1" applyFill="1" applyBorder="1" applyAlignment="1">
      <alignment shrinkToFit="1"/>
    </xf>
    <xf numFmtId="0" fontId="32" fillId="9" borderId="5" xfId="8" applyFont="1" applyFill="1" applyBorder="1" applyAlignment="1"/>
    <xf numFmtId="187" fontId="32" fillId="0" borderId="3" xfId="7" applyNumberFormat="1" applyFont="1" applyBorder="1" applyAlignment="1"/>
    <xf numFmtId="0" fontId="32" fillId="0" borderId="19" xfId="8" applyFont="1" applyBorder="1" applyAlignment="1"/>
    <xf numFmtId="0" fontId="32" fillId="0" borderId="4" xfId="8" applyFont="1" applyBorder="1" applyAlignment="1"/>
    <xf numFmtId="203" fontId="32" fillId="0" borderId="4" xfId="8" applyNumberFormat="1" applyFont="1" applyBorder="1" applyAlignment="1"/>
    <xf numFmtId="0" fontId="32" fillId="0" borderId="4" xfId="8" applyFont="1" applyBorder="1" applyAlignment="1">
      <alignment shrinkToFit="1"/>
    </xf>
    <xf numFmtId="0" fontId="32" fillId="0" borderId="5" xfId="8" applyFont="1" applyBorder="1" applyAlignment="1"/>
    <xf numFmtId="187" fontId="32" fillId="10" borderId="3" xfId="7" applyNumberFormat="1" applyFont="1" applyFill="1" applyBorder="1" applyAlignment="1"/>
    <xf numFmtId="187" fontId="31" fillId="0" borderId="13" xfId="7" applyNumberFormat="1" applyFont="1" applyBorder="1" applyAlignment="1"/>
    <xf numFmtId="0" fontId="31" fillId="0" borderId="13" xfId="8" applyFont="1" applyBorder="1" applyAlignment="1"/>
    <xf numFmtId="0" fontId="31" fillId="0" borderId="13" xfId="8" applyFont="1" applyBorder="1" applyAlignment="1">
      <alignment shrinkToFit="1"/>
    </xf>
    <xf numFmtId="0" fontId="31" fillId="0" borderId="9" xfId="8" applyFont="1" applyBorder="1" applyAlignment="1"/>
    <xf numFmtId="0" fontId="31" fillId="0" borderId="18" xfId="8" applyFont="1" applyBorder="1" applyAlignment="1"/>
    <xf numFmtId="0" fontId="32" fillId="0" borderId="10" xfId="8" applyFont="1" applyBorder="1" applyAlignment="1"/>
    <xf numFmtId="187" fontId="32" fillId="0" borderId="15" xfId="7" applyNumberFormat="1" applyFont="1" applyBorder="1" applyAlignment="1"/>
    <xf numFmtId="0" fontId="31" fillId="0" borderId="15" xfId="8" applyFont="1" applyBorder="1" applyAlignment="1"/>
    <xf numFmtId="10" fontId="31" fillId="0" borderId="1" xfId="12" applyNumberFormat="1" applyFont="1" applyBorder="1" applyAlignment="1" applyProtection="1">
      <alignment horizontal="center"/>
      <protection locked="0"/>
    </xf>
    <xf numFmtId="0" fontId="31" fillId="0" borderId="15" xfId="8" applyFont="1" applyBorder="1" applyAlignment="1">
      <alignment shrinkToFit="1"/>
    </xf>
    <xf numFmtId="0" fontId="31" fillId="0" borderId="14" xfId="8" applyFont="1" applyBorder="1" applyAlignment="1"/>
    <xf numFmtId="0" fontId="31" fillId="0" borderId="17" xfId="8" applyFont="1" applyBorder="1" applyAlignment="1"/>
    <xf numFmtId="0" fontId="32" fillId="0" borderId="12" xfId="8" applyFont="1" applyBorder="1" applyAlignment="1"/>
    <xf numFmtId="187" fontId="32" fillId="11" borderId="3" xfId="7" applyNumberFormat="1" applyFont="1" applyFill="1" applyBorder="1" applyAlignment="1"/>
    <xf numFmtId="0" fontId="32" fillId="0" borderId="3" xfId="8" applyFont="1" applyBorder="1" applyAlignment="1"/>
    <xf numFmtId="203" fontId="32" fillId="0" borderId="3" xfId="8" applyNumberFormat="1" applyFont="1" applyBorder="1" applyAlignment="1"/>
    <xf numFmtId="0" fontId="32" fillId="0" borderId="3" xfId="8" applyFont="1" applyBorder="1" applyAlignment="1">
      <alignment shrinkToFit="1"/>
    </xf>
    <xf numFmtId="187" fontId="32" fillId="9" borderId="3" xfId="7" applyNumberFormat="1" applyFont="1" applyFill="1" applyBorder="1" applyAlignment="1"/>
    <xf numFmtId="187" fontId="31" fillId="0" borderId="1" xfId="7" applyNumberFormat="1" applyFont="1" applyBorder="1" applyAlignment="1"/>
    <xf numFmtId="0" fontId="31" fillId="0" borderId="1" xfId="8" applyFont="1" applyBorder="1" applyAlignment="1"/>
    <xf numFmtId="0" fontId="31" fillId="0" borderId="1" xfId="8" applyFont="1" applyBorder="1" applyAlignment="1">
      <alignment shrinkToFit="1"/>
    </xf>
    <xf numFmtId="0" fontId="31" fillId="0" borderId="11" xfId="8" applyFont="1" applyBorder="1" applyAlignment="1"/>
    <xf numFmtId="0" fontId="31" fillId="0" borderId="0" xfId="8" applyFont="1" applyBorder="1" applyAlignment="1"/>
    <xf numFmtId="0" fontId="31" fillId="0" borderId="2" xfId="8" applyFont="1" applyBorder="1" applyAlignment="1"/>
    <xf numFmtId="187" fontId="32" fillId="0" borderId="1" xfId="7" applyNumberFormat="1" applyFont="1" applyBorder="1" applyAlignment="1"/>
    <xf numFmtId="187" fontId="32" fillId="9" borderId="13" xfId="7" applyNumberFormat="1" applyFont="1" applyFill="1" applyBorder="1" applyAlignment="1"/>
    <xf numFmtId="204" fontId="31" fillId="9" borderId="13" xfId="8" applyNumberFormat="1" applyFont="1" applyFill="1" applyBorder="1" applyAlignment="1">
      <alignment horizontal="center"/>
    </xf>
    <xf numFmtId="205" fontId="31" fillId="9" borderId="13" xfId="8" applyNumberFormat="1" applyFont="1" applyFill="1" applyBorder="1" applyAlignment="1">
      <alignment horizontal="center"/>
    </xf>
    <xf numFmtId="9" fontId="31" fillId="9" borderId="13" xfId="12" applyFont="1" applyFill="1" applyBorder="1" applyAlignment="1"/>
    <xf numFmtId="0" fontId="31" fillId="9" borderId="13" xfId="8" applyFont="1" applyFill="1" applyBorder="1" applyAlignment="1">
      <alignment shrinkToFit="1"/>
    </xf>
    <xf numFmtId="0" fontId="31" fillId="9" borderId="9" xfId="8" applyFont="1" applyFill="1" applyBorder="1" applyAlignment="1"/>
    <xf numFmtId="0" fontId="31" fillId="9" borderId="10" xfId="8" applyFont="1" applyFill="1" applyBorder="1" applyAlignment="1"/>
    <xf numFmtId="187" fontId="32" fillId="12" borderId="1" xfId="7" applyNumberFormat="1" applyFont="1" applyFill="1" applyBorder="1" applyAlignment="1"/>
    <xf numFmtId="204" fontId="31" fillId="12" borderId="1" xfId="8" applyNumberFormat="1" applyFont="1" applyFill="1" applyBorder="1" applyAlignment="1">
      <alignment horizontal="center"/>
    </xf>
    <xf numFmtId="205" fontId="31" fillId="12" borderId="1" xfId="8" applyNumberFormat="1" applyFont="1" applyFill="1" applyBorder="1" applyAlignment="1">
      <alignment horizontal="center"/>
    </xf>
    <xf numFmtId="9" fontId="31" fillId="12" borderId="1" xfId="12" applyFont="1" applyFill="1" applyBorder="1" applyAlignment="1"/>
    <xf numFmtId="0" fontId="31" fillId="12" borderId="1" xfId="8" applyFont="1" applyFill="1" applyBorder="1" applyAlignment="1">
      <alignment shrinkToFit="1"/>
    </xf>
    <xf numFmtId="0" fontId="31" fillId="12" borderId="11" xfId="8" applyFont="1" applyFill="1" applyBorder="1" applyAlignment="1"/>
    <xf numFmtId="0" fontId="31" fillId="12" borderId="0" xfId="8" applyFont="1" applyFill="1" applyBorder="1" applyAlignment="1"/>
    <xf numFmtId="0" fontId="31" fillId="12" borderId="2" xfId="8" applyFont="1" applyFill="1" applyBorder="1" applyAlignment="1"/>
    <xf numFmtId="9" fontId="31" fillId="0" borderId="1" xfId="12" applyFont="1" applyBorder="1" applyAlignment="1"/>
    <xf numFmtId="206" fontId="31" fillId="0" borderId="1" xfId="12" applyNumberFormat="1" applyFont="1" applyBorder="1" applyAlignment="1"/>
    <xf numFmtId="187" fontId="31" fillId="0" borderId="1" xfId="8" applyNumberFormat="1" applyFont="1" applyBorder="1" applyAlignment="1"/>
    <xf numFmtId="187" fontId="32" fillId="9" borderId="13" xfId="8" applyNumberFormat="1" applyFont="1" applyFill="1" applyBorder="1" applyAlignment="1"/>
    <xf numFmtId="187" fontId="32" fillId="12" borderId="1" xfId="8" applyNumberFormat="1" applyFont="1" applyFill="1" applyBorder="1" applyAlignment="1"/>
    <xf numFmtId="207" fontId="31" fillId="0" borderId="1" xfId="8" applyNumberFormat="1" applyFont="1" applyBorder="1" applyAlignment="1">
      <alignment horizontal="center"/>
    </xf>
    <xf numFmtId="208" fontId="31" fillId="0" borderId="1" xfId="8" applyNumberFormat="1" applyFont="1" applyBorder="1" applyAlignment="1">
      <alignment horizontal="center"/>
    </xf>
    <xf numFmtId="209" fontId="31" fillId="0" borderId="1" xfId="8" applyNumberFormat="1" applyFont="1" applyBorder="1" applyAlignment="1">
      <alignment horizontal="center"/>
    </xf>
    <xf numFmtId="210" fontId="31" fillId="0" borderId="1" xfId="8" applyNumberFormat="1" applyFont="1" applyBorder="1" applyAlignment="1">
      <alignment horizontal="center"/>
    </xf>
    <xf numFmtId="193" fontId="31" fillId="0" borderId="1" xfId="8" applyNumberFormat="1" applyFont="1" applyBorder="1" applyAlignment="1">
      <alignment horizontal="center"/>
    </xf>
    <xf numFmtId="3" fontId="31" fillId="0" borderId="1" xfId="8" applyNumberFormat="1" applyFont="1" applyBorder="1" applyAlignment="1">
      <alignment horizontal="center"/>
    </xf>
    <xf numFmtId="211" fontId="31" fillId="0" borderId="1" xfId="8" applyNumberFormat="1" applyFont="1" applyBorder="1" applyAlignment="1">
      <alignment horizontal="center"/>
    </xf>
    <xf numFmtId="212" fontId="31" fillId="0" borderId="1" xfId="8" applyNumberFormat="1" applyFont="1" applyBorder="1" applyAlignment="1">
      <alignment horizontal="center"/>
    </xf>
    <xf numFmtId="213" fontId="31" fillId="0" borderId="1" xfId="8" applyNumberFormat="1" applyFont="1" applyBorder="1" applyAlignment="1">
      <alignment horizontal="center"/>
    </xf>
    <xf numFmtId="187" fontId="31" fillId="0" borderId="0" xfId="8" applyNumberFormat="1" applyFont="1" applyAlignment="1"/>
    <xf numFmtId="187" fontId="31" fillId="0" borderId="15" xfId="8" applyNumberFormat="1" applyFont="1" applyBorder="1" applyAlignment="1"/>
    <xf numFmtId="0" fontId="31" fillId="0" borderId="12" xfId="8" applyFont="1" applyBorder="1" applyAlignment="1"/>
    <xf numFmtId="0" fontId="31" fillId="0" borderId="9" xfId="8" applyFont="1" applyBorder="1" applyAlignment="1">
      <alignment horizontal="centerContinuous"/>
    </xf>
    <xf numFmtId="187" fontId="39" fillId="0" borderId="0" xfId="7" applyFont="1" applyAlignment="1" applyProtection="1">
      <alignment horizontal="right"/>
      <protection locked="0"/>
    </xf>
    <xf numFmtId="0" fontId="37" fillId="0" borderId="0" xfId="8" applyNumberFormat="1" applyFont="1" applyAlignment="1">
      <alignment horizontal="right"/>
    </xf>
    <xf numFmtId="3" fontId="20" fillId="0" borderId="5" xfId="0" applyNumberFormat="1" applyFont="1" applyBorder="1" applyAlignment="1"/>
    <xf numFmtId="0" fontId="0" fillId="0" borderId="13" xfId="0" applyBorder="1"/>
    <xf numFmtId="0" fontId="0" fillId="0" borderId="10" xfId="0" applyBorder="1" applyAlignment="1">
      <alignment horizontal="left"/>
    </xf>
    <xf numFmtId="3" fontId="40" fillId="0" borderId="2" xfId="0" applyNumberFormat="1" applyFont="1" applyBorder="1" applyAlignment="1"/>
    <xf numFmtId="3" fontId="40" fillId="0" borderId="12" xfId="0" applyNumberFormat="1" applyFont="1" applyBorder="1" applyAlignment="1"/>
    <xf numFmtId="3" fontId="0" fillId="0" borderId="5" xfId="0" applyNumberFormat="1" applyBorder="1" applyAlignment="1"/>
    <xf numFmtId="0" fontId="41" fillId="0" borderId="0" xfId="0" applyFont="1"/>
    <xf numFmtId="0" fontId="41" fillId="0" borderId="0" xfId="0" applyFont="1" applyAlignment="1">
      <alignment vertical="center"/>
    </xf>
    <xf numFmtId="200" fontId="0" fillId="0" borderId="20" xfId="0" applyNumberFormat="1" applyBorder="1"/>
    <xf numFmtId="200" fontId="0" fillId="0" borderId="0" xfId="5" applyNumberFormat="1" applyFont="1"/>
    <xf numFmtId="197" fontId="28" fillId="0" borderId="21" xfId="0" applyNumberFormat="1" applyFont="1" applyBorder="1"/>
    <xf numFmtId="0" fontId="28" fillId="0" borderId="21" xfId="0" applyFont="1" applyBorder="1"/>
    <xf numFmtId="3" fontId="35" fillId="13" borderId="0" xfId="0" applyNumberFormat="1" applyFont="1" applyFill="1" applyAlignment="1">
      <alignment horizontal="right"/>
    </xf>
    <xf numFmtId="193" fontId="28" fillId="0" borderId="22" xfId="0" applyNumberFormat="1" applyFont="1" applyBorder="1"/>
    <xf numFmtId="0" fontId="0" fillId="0" borderId="23" xfId="0" applyFont="1" applyBorder="1"/>
    <xf numFmtId="0" fontId="0" fillId="0" borderId="1" xfId="0" applyBorder="1"/>
    <xf numFmtId="0" fontId="0" fillId="0" borderId="1" xfId="0" applyFont="1" applyBorder="1"/>
    <xf numFmtId="0" fontId="0" fillId="0" borderId="11" xfId="0" applyFont="1" applyBorder="1"/>
    <xf numFmtId="0" fontId="0" fillId="0" borderId="0" xfId="0" applyFont="1" applyBorder="1"/>
    <xf numFmtId="0" fontId="0" fillId="0" borderId="2" xfId="0" applyFont="1" applyBorder="1"/>
    <xf numFmtId="193" fontId="0" fillId="0" borderId="1" xfId="0" applyNumberFormat="1" applyBorder="1"/>
    <xf numFmtId="214" fontId="0" fillId="0" borderId="1" xfId="0" applyNumberFormat="1" applyFont="1" applyBorder="1" applyAlignment="1">
      <alignment horizontal="center"/>
    </xf>
    <xf numFmtId="215" fontId="40" fillId="0" borderId="0" xfId="0" applyNumberFormat="1" applyFont="1" applyBorder="1" applyAlignment="1">
      <alignment horizontal="left"/>
    </xf>
    <xf numFmtId="0" fontId="42" fillId="0" borderId="2" xfId="0" applyFont="1" applyBorder="1" applyAlignment="1"/>
    <xf numFmtId="216" fontId="0" fillId="0" borderId="1" xfId="0" applyNumberFormat="1" applyFont="1" applyBorder="1" applyAlignment="1">
      <alignment horizontal="center" shrinkToFit="1"/>
    </xf>
    <xf numFmtId="193" fontId="2" fillId="0" borderId="1" xfId="0" applyNumberFormat="1" applyFont="1" applyBorder="1"/>
    <xf numFmtId="217" fontId="0" fillId="0" borderId="1" xfId="0" applyNumberFormat="1" applyBorder="1" applyAlignment="1">
      <alignment horizontal="center"/>
    </xf>
    <xf numFmtId="0" fontId="0" fillId="0" borderId="3" xfId="0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31" fillId="0" borderId="0" xfId="0" applyFont="1" applyBorder="1" applyAlignment="1"/>
    <xf numFmtId="200" fontId="0" fillId="0" borderId="0" xfId="0" applyNumberFormat="1"/>
    <xf numFmtId="0" fontId="0" fillId="0" borderId="25" xfId="0" applyBorder="1" applyAlignment="1">
      <alignment horizontal="left"/>
    </xf>
    <xf numFmtId="3" fontId="0" fillId="13" borderId="0" xfId="0" applyNumberFormat="1" applyFill="1" applyAlignment="1">
      <alignment horizontal="right"/>
    </xf>
    <xf numFmtId="0" fontId="35" fillId="0" borderId="0" xfId="0" applyFont="1" applyAlignment="1">
      <alignment horizontal="right"/>
    </xf>
    <xf numFmtId="0" fontId="43" fillId="14" borderId="26" xfId="0" applyFont="1" applyFill="1" applyBorder="1"/>
    <xf numFmtId="0" fontId="0" fillId="15" borderId="0" xfId="0" applyFill="1"/>
    <xf numFmtId="0" fontId="0" fillId="13" borderId="0" xfId="0" applyFill="1" applyAlignment="1">
      <alignment horizontal="right"/>
    </xf>
    <xf numFmtId="187" fontId="0" fillId="0" borderId="0" xfId="0" applyNumberFormat="1"/>
    <xf numFmtId="187" fontId="0" fillId="0" borderId="20" xfId="0" applyNumberFormat="1" applyBorder="1"/>
    <xf numFmtId="3" fontId="0" fillId="0" borderId="25" xfId="0" applyNumberFormat="1" applyBorder="1"/>
    <xf numFmtId="197" fontId="0" fillId="0" borderId="25" xfId="0" applyNumberFormat="1" applyBorder="1"/>
    <xf numFmtId="0" fontId="0" fillId="0" borderId="0" xfId="0" applyNumberFormat="1"/>
    <xf numFmtId="0" fontId="3" fillId="13" borderId="27" xfId="0" applyFont="1" applyFill="1" applyBorder="1" applyAlignment="1">
      <alignment horizontal="right" wrapText="1"/>
    </xf>
    <xf numFmtId="0" fontId="3" fillId="13" borderId="27" xfId="0" applyFont="1" applyFill="1" applyBorder="1" applyAlignment="1">
      <alignment horizontal="right"/>
    </xf>
    <xf numFmtId="0" fontId="4" fillId="15" borderId="0" xfId="0" applyFont="1" applyFill="1" applyAlignment="1">
      <alignment horizontal="right" wrapText="1"/>
    </xf>
    <xf numFmtId="0" fontId="4" fillId="15" borderId="0" xfId="0" applyFont="1" applyFill="1" applyAlignment="1">
      <alignment horizontal="right"/>
    </xf>
    <xf numFmtId="200" fontId="0" fillId="0" borderId="0" xfId="0" applyNumberFormat="1" applyFill="1" applyBorder="1"/>
    <xf numFmtId="197" fontId="0" fillId="0" borderId="0" xfId="0" applyNumberFormat="1" applyAlignment="1">
      <alignment horizontal="right"/>
    </xf>
    <xf numFmtId="0" fontId="44" fillId="3" borderId="0" xfId="0" applyFont="1" applyFill="1" applyAlignment="1"/>
    <xf numFmtId="0" fontId="0" fillId="3" borderId="0" xfId="0" applyFill="1"/>
    <xf numFmtId="0" fontId="44" fillId="3" borderId="0" xfId="0" applyFont="1" applyFill="1"/>
    <xf numFmtId="0" fontId="0" fillId="0" borderId="0" xfId="0" applyAlignment="1">
      <alignment horizontal="center" vertical="center"/>
    </xf>
    <xf numFmtId="218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center" vertical="center"/>
    </xf>
    <xf numFmtId="2" fontId="0" fillId="16" borderId="28" xfId="0" applyNumberFormat="1" applyFill="1" applyBorder="1" applyAlignment="1" applyProtection="1">
      <alignment horizontal="center" vertical="center"/>
      <protection locked="0"/>
    </xf>
    <xf numFmtId="0" fontId="0" fillId="17" borderId="13" xfId="0" applyFill="1" applyBorder="1" applyAlignment="1" applyProtection="1">
      <alignment horizontal="center" vertical="center"/>
      <protection locked="0"/>
    </xf>
    <xf numFmtId="49" fontId="0" fillId="17" borderId="13" xfId="0" applyNumberFormat="1" applyFill="1" applyBorder="1" applyAlignment="1" applyProtection="1">
      <alignment horizontal="center" vertical="center"/>
      <protection locked="0"/>
    </xf>
    <xf numFmtId="0" fontId="0" fillId="17" borderId="1" xfId="0" applyFill="1" applyBorder="1" applyAlignment="1" applyProtection="1">
      <alignment horizontal="center" vertical="center"/>
      <protection locked="0"/>
    </xf>
    <xf numFmtId="49" fontId="0" fillId="17" borderId="1" xfId="0" applyNumberFormat="1" applyFill="1" applyBorder="1" applyAlignment="1" applyProtection="1">
      <alignment horizontal="center" vertical="center"/>
      <protection locked="0"/>
    </xf>
    <xf numFmtId="0" fontId="0" fillId="17" borderId="15" xfId="0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17" borderId="3" xfId="0" applyFill="1" applyBorder="1" applyAlignment="1">
      <alignment horizontal="center" vertical="center"/>
    </xf>
    <xf numFmtId="0" fontId="0" fillId="17" borderId="31" xfId="0" applyFill="1" applyBorder="1" applyAlignment="1" applyProtection="1">
      <alignment horizontal="center" vertical="center"/>
      <protection locked="0"/>
    </xf>
    <xf numFmtId="0" fontId="35" fillId="0" borderId="2" xfId="0" applyFont="1" applyBorder="1"/>
    <xf numFmtId="0" fontId="35" fillId="0" borderId="0" xfId="0" applyNumberFormat="1" applyFont="1" applyAlignment="1">
      <alignment horizontal="left"/>
    </xf>
    <xf numFmtId="2" fontId="35" fillId="0" borderId="0" xfId="0" applyNumberFormat="1" applyFont="1" applyAlignment="1">
      <alignment horizontal="left"/>
    </xf>
    <xf numFmtId="0" fontId="35" fillId="0" borderId="0" xfId="0" applyFont="1" applyAlignment="1">
      <alignment horizontal="center"/>
    </xf>
    <xf numFmtId="197" fontId="47" fillId="0" borderId="1" xfId="11" applyNumberFormat="1" applyFont="1" applyBorder="1" applyAlignment="1">
      <alignment horizontal="center" vertical="center"/>
    </xf>
    <xf numFmtId="197" fontId="47" fillId="0" borderId="1" xfId="11" applyNumberFormat="1" applyFont="1" applyBorder="1" applyAlignment="1">
      <alignment horizontal="center"/>
    </xf>
    <xf numFmtId="0" fontId="35" fillId="0" borderId="1" xfId="0" applyFont="1" applyBorder="1" applyAlignment="1">
      <alignment horizontal="center" vertical="center"/>
    </xf>
    <xf numFmtId="1" fontId="47" fillId="0" borderId="1" xfId="11" applyNumberFormat="1" applyFont="1" applyBorder="1" applyAlignment="1">
      <alignment horizontal="left" vertical="center"/>
    </xf>
    <xf numFmtId="0" fontId="47" fillId="0" borderId="2" xfId="10" applyFont="1" applyFill="1" applyBorder="1" applyAlignment="1">
      <alignment vertical="center" wrapText="1"/>
    </xf>
    <xf numFmtId="0" fontId="47" fillId="0" borderId="2" xfId="10" applyFont="1" applyFill="1" applyBorder="1" applyAlignment="1">
      <alignment horizontal="center" vertical="center" wrapText="1"/>
    </xf>
    <xf numFmtId="197" fontId="48" fillId="0" borderId="1" xfId="11" applyNumberFormat="1" applyFont="1" applyBorder="1" applyAlignment="1">
      <alignment horizontal="center" vertical="center"/>
    </xf>
    <xf numFmtId="197" fontId="48" fillId="0" borderId="1" xfId="11" applyNumberFormat="1" applyFont="1" applyBorder="1" applyAlignment="1">
      <alignment horizontal="center"/>
    </xf>
    <xf numFmtId="0" fontId="35" fillId="0" borderId="0" xfId="0" applyFont="1" applyBorder="1"/>
    <xf numFmtId="0" fontId="47" fillId="0" borderId="0" xfId="10" applyFont="1" applyFill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1" fontId="47" fillId="0" borderId="0" xfId="11" applyNumberFormat="1" applyFont="1" applyBorder="1" applyAlignment="1">
      <alignment horizontal="left" vertical="center"/>
    </xf>
    <xf numFmtId="0" fontId="47" fillId="0" borderId="0" xfId="1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left"/>
    </xf>
    <xf numFmtId="0" fontId="35" fillId="0" borderId="0" xfId="0" applyFont="1" applyFill="1" applyBorder="1" applyAlignment="1">
      <alignment horizontal="center" wrapText="1"/>
    </xf>
    <xf numFmtId="0" fontId="35" fillId="0" borderId="0" xfId="0" applyFont="1" applyBorder="1" applyAlignment="1">
      <alignment horizontal="center" wrapText="1"/>
    </xf>
    <xf numFmtId="0" fontId="49" fillId="0" borderId="3" xfId="0" applyFont="1" applyFill="1" applyBorder="1" applyAlignment="1">
      <alignment horizontal="center" wrapText="1"/>
    </xf>
    <xf numFmtId="0" fontId="49" fillId="0" borderId="3" xfId="0" applyFont="1" applyBorder="1" applyAlignment="1">
      <alignment horizontal="center"/>
    </xf>
    <xf numFmtId="0" fontId="35" fillId="0" borderId="3" xfId="0" applyFont="1" applyBorder="1" applyAlignment="1">
      <alignment horizontal="center"/>
    </xf>
    <xf numFmtId="0" fontId="35" fillId="0" borderId="3" xfId="0" applyFont="1" applyFill="1" applyBorder="1" applyAlignment="1">
      <alignment horizontal="center" wrapText="1"/>
    </xf>
    <xf numFmtId="0" fontId="35" fillId="0" borderId="3" xfId="0" applyFont="1" applyBorder="1"/>
    <xf numFmtId="0" fontId="35" fillId="0" borderId="3" xfId="0" applyFont="1" applyBorder="1" applyAlignment="1">
      <alignment horizontal="center" wrapText="1"/>
    </xf>
    <xf numFmtId="0" fontId="35" fillId="0" borderId="0" xfId="0" applyFont="1" applyBorder="1" applyAlignment="1"/>
    <xf numFmtId="0" fontId="24" fillId="0" borderId="0" xfId="0" applyFont="1" applyAlignment="1">
      <alignment horizontal="right"/>
    </xf>
    <xf numFmtId="197" fontId="35" fillId="0" borderId="0" xfId="0" applyNumberFormat="1" applyFont="1" applyAlignment="1">
      <alignment horizontal="left"/>
    </xf>
    <xf numFmtId="0" fontId="35" fillId="0" borderId="0" xfId="0" applyFont="1" applyBorder="1" applyAlignment="1">
      <alignment horizontal="right"/>
    </xf>
    <xf numFmtId="0" fontId="35" fillId="0" borderId="0" xfId="0" applyFont="1" applyAlignment="1">
      <alignment horizontal="left" wrapText="1"/>
    </xf>
    <xf numFmtId="0" fontId="35" fillId="0" borderId="0" xfId="0" applyFont="1" applyAlignment="1">
      <alignment horizontal="center" wrapText="1"/>
    </xf>
    <xf numFmtId="0" fontId="35" fillId="0" borderId="0" xfId="0" applyFont="1" applyBorder="1" applyAlignment="1">
      <alignment wrapText="1"/>
    </xf>
    <xf numFmtId="0" fontId="35" fillId="0" borderId="0" xfId="0" applyFont="1" applyAlignment="1"/>
    <xf numFmtId="0" fontId="50" fillId="0" borderId="0" xfId="0" applyFont="1" applyAlignment="1"/>
    <xf numFmtId="0" fontId="6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1" fontId="6" fillId="0" borderId="0" xfId="2" applyNumberFormat="1" applyFont="1" applyFill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0" fillId="0" borderId="0" xfId="0" applyBorder="1"/>
    <xf numFmtId="1" fontId="6" fillId="0" borderId="0" xfId="2" applyNumberFormat="1" applyFont="1" applyFill="1" applyBorder="1" applyAlignment="1">
      <alignment horizontal="center" vertical="center"/>
    </xf>
    <xf numFmtId="0" fontId="51" fillId="0" borderId="0" xfId="2" applyFont="1" applyFill="1" applyBorder="1" applyAlignment="1">
      <alignment horizontal="center" vertical="center"/>
    </xf>
    <xf numFmtId="0" fontId="51" fillId="0" borderId="0" xfId="2" applyFont="1" applyFill="1" applyBorder="1" applyAlignment="1">
      <alignment vertical="center"/>
    </xf>
    <xf numFmtId="1" fontId="51" fillId="0" borderId="0" xfId="2" applyNumberFormat="1" applyFont="1" applyFill="1" applyBorder="1" applyAlignment="1">
      <alignment horizontal="center" vertical="center"/>
    </xf>
    <xf numFmtId="187" fontId="7" fillId="0" borderId="0" xfId="3" applyNumberFormat="1" applyFont="1" applyFill="1" applyBorder="1" applyAlignment="1" applyProtection="1">
      <alignment horizontal="center"/>
      <protection hidden="1"/>
    </xf>
    <xf numFmtId="219" fontId="7" fillId="0" borderId="0" xfId="2" applyNumberFormat="1" applyFont="1" applyFill="1" applyBorder="1" applyAlignment="1">
      <alignment horizontal="center" vertical="center"/>
    </xf>
    <xf numFmtId="1" fontId="7" fillId="0" borderId="0" xfId="2" quotePrefix="1" applyNumberFormat="1" applyFont="1" applyFill="1" applyBorder="1" applyAlignment="1">
      <alignment horizontal="center" vertical="center"/>
    </xf>
    <xf numFmtId="3" fontId="7" fillId="0" borderId="0" xfId="3" applyNumberFormat="1" applyFont="1" applyFill="1" applyAlignment="1">
      <alignment horizontal="center"/>
    </xf>
    <xf numFmtId="3" fontId="7" fillId="0" borderId="0" xfId="3" applyNumberFormat="1" applyFont="1" applyFill="1" applyAlignment="1">
      <alignment horizontal="left"/>
    </xf>
    <xf numFmtId="198" fontId="7" fillId="0" borderId="0" xfId="3" applyNumberFormat="1" applyFont="1" applyFill="1" applyAlignment="1">
      <alignment horizontal="center"/>
    </xf>
    <xf numFmtId="1" fontId="7" fillId="0" borderId="0" xfId="3" applyNumberFormat="1" applyFont="1" applyFill="1" applyAlignment="1">
      <alignment horizontal="center"/>
    </xf>
    <xf numFmtId="187" fontId="7" fillId="0" borderId="0" xfId="3" applyNumberFormat="1" applyFont="1" applyFill="1" applyAlignment="1">
      <alignment horizontal="center"/>
    </xf>
    <xf numFmtId="0" fontId="7" fillId="0" borderId="0" xfId="3" applyNumberFormat="1" applyFont="1" applyFill="1" applyAlignment="1">
      <alignment horizontal="center"/>
    </xf>
    <xf numFmtId="0" fontId="52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horizontal="center" vertical="top" wrapText="1"/>
    </xf>
    <xf numFmtId="190" fontId="9" fillId="0" borderId="0" xfId="2" applyNumberFormat="1" applyFont="1" applyFill="1" applyAlignment="1">
      <alignment horizontal="center" vertical="top" wrapText="1"/>
    </xf>
    <xf numFmtId="190" fontId="9" fillId="0" borderId="0" xfId="2" applyNumberFormat="1" applyFont="1" applyFill="1" applyAlignment="1">
      <alignment horizontal="left" vertical="top" wrapText="1"/>
    </xf>
    <xf numFmtId="0" fontId="53" fillId="0" borderId="0" xfId="2" applyFont="1" applyFill="1" applyBorder="1" applyAlignment="1">
      <alignment horizontal="center" vertical="center" wrapText="1"/>
    </xf>
    <xf numFmtId="1" fontId="53" fillId="0" borderId="0" xfId="2" applyNumberFormat="1" applyFont="1" applyFill="1" applyBorder="1" applyAlignment="1">
      <alignment horizontal="center" vertical="center" wrapText="1"/>
    </xf>
    <xf numFmtId="191" fontId="53" fillId="0" borderId="0" xfId="2" applyNumberFormat="1" applyFont="1" applyFill="1" applyBorder="1" applyAlignment="1">
      <alignment horizontal="center" vertical="center" wrapText="1"/>
    </xf>
    <xf numFmtId="0" fontId="6" fillId="0" borderId="0" xfId="2" applyFont="1" applyFill="1" applyAlignment="1" applyProtection="1">
      <alignment horizontal="center" vertical="center"/>
    </xf>
    <xf numFmtId="0" fontId="6" fillId="0" borderId="0" xfId="2" applyFont="1" applyFill="1" applyAlignment="1" applyProtection="1">
      <alignment horizontal="center" vertical="center" wrapText="1"/>
    </xf>
    <xf numFmtId="220" fontId="6" fillId="0" borderId="0" xfId="2" applyNumberFormat="1" applyFont="1" applyFill="1" applyAlignment="1">
      <alignment horizontal="left" vertical="center"/>
    </xf>
    <xf numFmtId="14" fontId="6" fillId="0" borderId="0" xfId="2" applyNumberFormat="1" applyFont="1" applyFill="1" applyAlignment="1">
      <alignment vertical="center"/>
    </xf>
    <xf numFmtId="218" fontId="40" fillId="0" borderId="0" xfId="0" applyNumberFormat="1" applyFont="1" applyBorder="1" applyAlignment="1">
      <alignment horizontal="center" vertical="center"/>
    </xf>
    <xf numFmtId="0" fontId="54" fillId="0" borderId="0" xfId="2" applyFont="1" applyFill="1" applyAlignment="1">
      <alignment vertical="top"/>
    </xf>
    <xf numFmtId="187" fontId="55" fillId="9" borderId="13" xfId="7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center" vertical="center"/>
      <protection locked="0"/>
    </xf>
    <xf numFmtId="0" fontId="4" fillId="14" borderId="0" xfId="0" applyFont="1" applyFill="1" applyBorder="1" applyAlignment="1">
      <alignment horizontal="right"/>
    </xf>
    <xf numFmtId="0" fontId="28" fillId="0" borderId="24" xfId="0" applyFont="1" applyBorder="1" applyAlignment="1">
      <alignment horizontal="center"/>
    </xf>
    <xf numFmtId="0" fontId="28" fillId="0" borderId="16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 applyProtection="1">
      <alignment horizontal="left" vertical="center" indent="1"/>
      <protection locked="0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8" fillId="0" borderId="12" xfId="0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0" fontId="32" fillId="0" borderId="0" xfId="8" applyFont="1" applyAlignment="1">
      <alignment horizontal="center"/>
    </xf>
    <xf numFmtId="0" fontId="32" fillId="9" borderId="5" xfId="8" applyFont="1" applyFill="1" applyBorder="1" applyAlignment="1">
      <alignment horizontal="center"/>
    </xf>
    <xf numFmtId="0" fontId="32" fillId="9" borderId="4" xfId="8" applyFont="1" applyFill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31" fillId="9" borderId="5" xfId="8" applyFont="1" applyFill="1" applyBorder="1" applyAlignment="1">
      <alignment horizontal="center"/>
    </xf>
    <xf numFmtId="0" fontId="31" fillId="9" borderId="4" xfId="8" applyFont="1" applyFill="1" applyBorder="1" applyAlignment="1">
      <alignment horizontal="center"/>
    </xf>
    <xf numFmtId="0" fontId="31" fillId="9" borderId="19" xfId="8" applyFont="1" applyFill="1" applyBorder="1" applyAlignment="1">
      <alignment horizontal="center"/>
    </xf>
    <xf numFmtId="0" fontId="0" fillId="0" borderId="18" xfId="0" applyBorder="1" applyAlignment="1" applyProtection="1">
      <alignment horizontal="left" vertical="center"/>
      <protection locked="0"/>
    </xf>
    <xf numFmtId="0" fontId="45" fillId="18" borderId="33" xfId="0" applyFont="1" applyFill="1" applyBorder="1" applyAlignment="1">
      <alignment horizontal="center" vertical="center"/>
    </xf>
    <xf numFmtId="0" fontId="45" fillId="18" borderId="32" xfId="0" applyFont="1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2" fontId="0" fillId="16" borderId="30" xfId="0" applyNumberFormat="1" applyFill="1" applyBorder="1" applyAlignment="1">
      <alignment horizontal="center" vertical="center"/>
    </xf>
    <xf numFmtId="2" fontId="0" fillId="16" borderId="29" xfId="0" applyNumberFormat="1" applyFill="1" applyBorder="1" applyAlignment="1">
      <alignment horizontal="center" vertical="center"/>
    </xf>
    <xf numFmtId="0" fontId="46" fillId="0" borderId="0" xfId="0" applyFont="1" applyFill="1" applyBorder="1" applyAlignment="1" applyProtection="1">
      <alignment horizontal="center"/>
      <protection locked="0"/>
    </xf>
    <xf numFmtId="190" fontId="26" fillId="4" borderId="0" xfId="2" applyNumberFormat="1" applyFont="1" applyFill="1" applyBorder="1" applyAlignment="1">
      <alignment horizontal="center" vertical="top" wrapText="1"/>
    </xf>
  </cellXfs>
  <cellStyles count="13">
    <cellStyle name="Comma 2" xfId="4"/>
    <cellStyle name="Comma 3" xfId="5"/>
    <cellStyle name="Comma_รายงานยอด 30เมย53 " xfId="3"/>
    <cellStyle name="Normal" xfId="0" builtinId="0"/>
    <cellStyle name="Normal 2" xfId="2"/>
    <cellStyle name="Normal 3" xfId="6"/>
    <cellStyle name="Percent" xfId="1" builtinId="5"/>
    <cellStyle name="เครื่องหมายจุลภาค 2" xfId="7"/>
    <cellStyle name="ปกติ 2" xfId="8"/>
    <cellStyle name="ปกติ_01_งบประมาณรายจ่าย update255908241" xfId="9"/>
    <cellStyle name="ปกติ_ตารางแสดงรายละเอี" xfId="10"/>
    <cellStyle name="ปกติ_สรุปยอดเมย.-ปี2554" xfId="11"/>
    <cellStyle name="เปอร์เซ็นต์ 2" xfId="12"/>
  </cellStyles>
  <dxfs count="2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gsana New"/>
        <scheme val="none"/>
      </font>
      <numFmt numFmtId="190" formatCode="[$-1070000]d/m/yy;@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8" formatCode="_(* #,##0_);_(* \(#,##0\);_(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8" formatCode="_(* #,##0_);_(* \(#,##0\);_(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8" formatCode="_(* #,##0_);_(* \(#,##0\);_(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8" formatCode="_(* #,##0_);_(* \(#,##0\);_(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7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7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8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gsana New"/>
        <scheme val="none"/>
      </font>
      <numFmt numFmtId="190" formatCode="[$-1070000]d/m/yy;@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alignment horizontal="right" readingOrder="0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alignment horizontal="right" readingOrder="0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numFmt numFmtId="197" formatCode="_(* #,##0_);_(* \(#,##0\);_(* &quot;-&quot;_);_(@_)"/>
    </dxf>
    <dxf>
      <alignment horizontal="right" readingOrder="0"/>
    </dxf>
    <dxf>
      <alignment horizontal="right" readingOrder="0"/>
    </dxf>
    <dxf>
      <numFmt numFmtId="197" formatCode="_(* #,##0_);_(* \(#,##0\);_(* &quot;-&quot;_);_(@_)"/>
    </dxf>
    <dxf>
      <numFmt numFmtId="187" formatCode="_(* #,##0.00_);_(* \(#,##0.00\);_(* &quot;-&quot;??_);_(@_)"/>
    </dxf>
    <dxf>
      <numFmt numFmtId="197" formatCode="_(* #,##0_);_(* \(#,##0\);_(* &quot;-&quot;_);_(@_)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numFmt numFmtId="3" formatCode="#,##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alignment horizontal="right" readingOrder="0"/>
    </dxf>
    <dxf>
      <font>
        <sz val="10"/>
      </font>
    </dxf>
    <dxf>
      <numFmt numFmtId="197" formatCode="_(* #,##0_);_(* \(#,##0\);_(* &quot;-&quot;_);_(@_)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numFmt numFmtId="197" formatCode="_(* #,##0_);_(* \(#,##0\);_(* &quot;-&quot;_);_(@_)"/>
    </dxf>
    <dxf>
      <alignment horizontal="right" readingOrder="0"/>
    </dxf>
    <dxf>
      <numFmt numFmtId="197" formatCode="_(* #,##0_);_(* \(#,##0\);_(* &quot;-&quot;_);_(@_)"/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alignment horizontal="right" readingOrder="0"/>
    </dxf>
    <dxf>
      <alignment horizontal="right" readingOrder="0"/>
    </dxf>
    <dxf>
      <alignment horizontal="right" readingOrder="0"/>
    </dxf>
    <dxf>
      <font>
        <color theme="0"/>
      </font>
    </dxf>
    <dxf>
      <alignment wrapText="1" readingOrder="0"/>
    </dxf>
    <dxf>
      <fill>
        <patternFill patternType="solid">
          <fgColor indexed="64"/>
          <bgColor theme="5" tint="-0.249977111117893"/>
        </patternFill>
      </fill>
    </dxf>
    <dxf>
      <numFmt numFmtId="187" formatCode="_(* #,##0.00_);_(* \(#,##0.00\);_(* &quot;-&quot;??_);_(@_)"/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197" formatCode="_(* #,##0_);_(* \(#,##0\);_(* &quot;-&quot;_);_(@_)"/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numFmt numFmtId="197" formatCode="_(* #,##0_);_(* \(#,##0\);_(* &quot;-&quot;_);_(@_)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alignment horizontal="right" readingOrder="0"/>
    </dxf>
    <dxf>
      <numFmt numFmtId="197" formatCode="_(* #,##0_);_(* \(#,##0\);_(* &quot;-&quot;_);_(@_)"/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numFmt numFmtId="197" formatCode="_(* #,##0_);_(* \(#,##0\);_(* &quot;-&quot;_);_(@_)"/>
    </dxf>
    <dxf>
      <alignment horizontal="right" readingOrder="0"/>
    </dxf>
    <dxf>
      <numFmt numFmtId="197" formatCode="_(* #,##0_);_(* \(#,##0\);_(* &quot;-&quot;_);_(@_)"/>
    </dxf>
    <dxf>
      <numFmt numFmtId="187" formatCode="_(* #,##0.00_);_(* \(#,##0.00\);_(* &quot;-&quot;??_);_(@_)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numFmt numFmtId="187" formatCode="_(* #,##0.00_);_(* \(#,##0.00\);_(* &quot;-&quot;??_);_(@_)"/>
    </dxf>
    <dxf>
      <numFmt numFmtId="197" formatCode="_(* #,##0_);_(* \(#,##0\);_(* &quot;-&quot;_);_(@_)"/>
    </dxf>
    <dxf>
      <font>
        <color theme="0"/>
      </font>
    </dxf>
    <dxf>
      <fill>
        <patternFill patternType="solid">
          <bgColor theme="5" tint="-0.249977111117893"/>
        </patternFill>
      </fill>
    </dxf>
    <dxf>
      <alignment horizontal="right" readingOrder="0"/>
    </dxf>
    <dxf>
      <alignment horizontal="right" readingOrder="0"/>
    </dxf>
    <dxf>
      <alignment wrapText="1" readingOrder="0"/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alignment horizontal="right" readingOrder="0"/>
    </dxf>
    <dxf>
      <numFmt numFmtId="197" formatCode="_(* #,##0_);_(* \(#,##0\);_(* &quot;-&quot;_);_(@_)"/>
    </dxf>
    <dxf>
      <numFmt numFmtId="197" formatCode="_(* #,##0_);_(* \(#,##0\);_(* &quot;-&quot;_);_(@_)"/>
    </dxf>
    <dxf>
      <alignment horizontal="right" readingOrder="0"/>
    </dxf>
    <dxf>
      <numFmt numFmtId="197" formatCode="_(* #,##0_);_(* \(#,##0\);_(* &quot;-&quot;_);_(@_)"/>
    </dxf>
    <dxf>
      <font>
        <sz val="10"/>
      </font>
    </dxf>
    <dxf>
      <font>
        <sz val="10"/>
      </font>
    </dxf>
    <dxf>
      <font>
        <sz val="10"/>
      </font>
    </dxf>
    <dxf>
      <numFmt numFmtId="197" formatCode="_(* #,##0_);_(* \(#,##0\);_(* &quot;-&quot;_);_(@_)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alignment horizontal="righ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 sz="1200">
                <a:cs typeface="+mn-cs"/>
              </a:defRPr>
            </a:pPr>
            <a:r>
              <a:rPr lang="th-TH" sz="1200">
                <a:cs typeface="+mn-cs"/>
              </a:rPr>
              <a:t>สรุปค่าใช้จ่ายใน </a:t>
            </a:r>
            <a:r>
              <a:rPr lang="en-US" sz="1200">
                <a:cs typeface="+mn-cs"/>
              </a:rPr>
              <a:t>Project (</a:t>
            </a:r>
            <a:r>
              <a:rPr lang="th-TH" sz="1200">
                <a:cs typeface="+mn-cs"/>
              </a:rPr>
              <a:t>บาท)</a:t>
            </a:r>
          </a:p>
        </c:rich>
      </c:tx>
    </c:title>
    <c:plotArea>
      <c:layout>
        <c:manualLayout>
          <c:layoutTarget val="inner"/>
          <c:xMode val="edge"/>
          <c:yMode val="edge"/>
          <c:x val="0.14253018372703558"/>
          <c:y val="0.16357648002333094"/>
          <c:w val="0.82691426071741037"/>
          <c:h val="0.41903543307086638"/>
        </c:manualLayout>
      </c:layout>
      <c:barChart>
        <c:barDir val="col"/>
        <c:grouping val="clustered"/>
        <c:ser>
          <c:idx val="0"/>
          <c:order val="0"/>
          <c:tx>
            <c:strRef>
              <c:f>PV_infer1!$C$141</c:f>
              <c:strCache>
                <c:ptCount val="1"/>
                <c:pt idx="0">
                  <c:v>บาท</c:v>
                </c:pt>
              </c:strCache>
            </c:strRef>
          </c:tx>
          <c:dLbls>
            <c:dLbl>
              <c:idx val="0"/>
              <c:layout>
                <c:manualLayout>
                  <c:x val="6.6666666666666693E-2"/>
                  <c:y val="4.1666666666666664E-2"/>
                </c:manualLayout>
              </c:layout>
              <c:showVal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PV_infer1!$B$142:$B$152</c:f>
              <c:strCache>
                <c:ptCount val="11"/>
                <c:pt idx="0">
                  <c:v>ค่าแรง/ค่าสวัสดิการ</c:v>
                </c:pt>
                <c:pt idx="1">
                  <c:v>ค่าเบี้ยเลี้ยง</c:v>
                </c:pt>
                <c:pt idx="2">
                  <c:v>ค่าเช่าที่พัก</c:v>
                </c:pt>
                <c:pt idx="3">
                  <c:v>ค่าล่วงเวลาวันทำงาน</c:v>
                </c:pt>
                <c:pt idx="4">
                  <c:v>ค่าล่วงเวลาวันหยุด</c:v>
                </c:pt>
                <c:pt idx="5">
                  <c:v>ค่าเบี้ยเสี่ยงภัย</c:v>
                </c:pt>
                <c:pt idx="6">
                  <c:v>ค่าของใช้สิ้นเปลืองและอื่นๆ</c:v>
                </c:pt>
                <c:pt idx="7">
                  <c:v>ค่าทำรายงาน</c:v>
                </c:pt>
                <c:pt idx="8">
                  <c:v>ค่าเสื่อมเครื่องมือ</c:v>
                </c:pt>
                <c:pt idx="9">
                  <c:v>ค่าบำรุงรักษาเครื่องมือ</c:v>
                </c:pt>
                <c:pt idx="10">
                  <c:v>ค่าใช้จ่ายยานพาหนะ</c:v>
                </c:pt>
              </c:strCache>
            </c:strRef>
          </c:cat>
          <c:val>
            <c:numRef>
              <c:f>PV_infer1!$C$142:$C$152</c:f>
              <c:numCache>
                <c:formatCode>_-* #,##0_-;\-* #,##0_-;_-* "-"_-;_-@_-</c:formatCode>
                <c:ptCount val="11"/>
                <c:pt idx="0">
                  <c:v>132538</c:v>
                </c:pt>
                <c:pt idx="1">
                  <c:v>18890</c:v>
                </c:pt>
                <c:pt idx="2">
                  <c:v>7600</c:v>
                </c:pt>
                <c:pt idx="3">
                  <c:v>13569</c:v>
                </c:pt>
                <c:pt idx="4">
                  <c:v>1105</c:v>
                </c:pt>
                <c:pt idx="5">
                  <c:v>4600</c:v>
                </c:pt>
                <c:pt idx="6">
                  <c:v>1800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37197</c:v>
                </c:pt>
              </c:numCache>
            </c:numRef>
          </c:val>
        </c:ser>
        <c:dLbls/>
        <c:axId val="170427520"/>
        <c:axId val="170429056"/>
      </c:barChart>
      <c:catAx>
        <c:axId val="170427520"/>
        <c:scaling>
          <c:orientation val="minMax"/>
        </c:scaling>
        <c:axPos val="b"/>
        <c:numFmt formatCode="General" sourceLinked="0"/>
        <c:tickLblPos val="nextTo"/>
        <c:txPr>
          <a:bodyPr rot="-5400000" vert="horz"/>
          <a:lstStyle/>
          <a:p>
            <a:pPr>
              <a:defRPr sz="800"/>
            </a:pPr>
            <a:endParaRPr lang="th-TH"/>
          </a:p>
        </c:txPr>
        <c:crossAx val="170429056"/>
        <c:crosses val="autoZero"/>
        <c:auto val="1"/>
        <c:lblAlgn val="ctr"/>
        <c:lblOffset val="100"/>
      </c:catAx>
      <c:valAx>
        <c:axId val="170429056"/>
        <c:scaling>
          <c:orientation val="minMax"/>
        </c:scaling>
        <c:axPos val="l"/>
        <c:majorGridlines/>
        <c:numFmt formatCode="#,##0" sourceLinked="0"/>
        <c:tickLblPos val="nextTo"/>
        <c:txPr>
          <a:bodyPr/>
          <a:lstStyle/>
          <a:p>
            <a:pPr>
              <a:defRPr sz="800"/>
            </a:pPr>
            <a:endParaRPr lang="th-TH"/>
          </a:p>
        </c:txPr>
        <c:crossAx val="170427520"/>
        <c:crosses val="autoZero"/>
        <c:crossBetween val="between"/>
      </c:valAx>
    </c:plotArea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>
                <a:cs typeface="+mn-cs"/>
              </a:defRPr>
            </a:pPr>
            <a:r>
              <a:rPr lang="th-TH" sz="1200"/>
              <a:t>รวม</a:t>
            </a:r>
            <a:r>
              <a:rPr lang="th-TH" sz="1200" b="1" i="0" baseline="0"/>
              <a:t>ค่าใช้จ่ายใน </a:t>
            </a:r>
            <a:r>
              <a:rPr lang="en-US" sz="1200" b="1" i="0" baseline="0"/>
              <a:t>Project (</a:t>
            </a:r>
            <a:r>
              <a:rPr lang="th-TH" sz="1200" b="1" i="0" baseline="0"/>
              <a:t>บาท)</a:t>
            </a:r>
            <a:endParaRPr lang="th-TH" sz="1200"/>
          </a:p>
        </c:rich>
      </c:tx>
    </c:title>
    <c:plotArea>
      <c:layout>
        <c:manualLayout>
          <c:layoutTarget val="inner"/>
          <c:xMode val="edge"/>
          <c:yMode val="edge"/>
          <c:x val="0.14253018372703563"/>
          <c:y val="0.17746536891222062"/>
          <c:w val="0.82691426071741037"/>
          <c:h val="0.75236876640420003"/>
        </c:manualLayout>
      </c:layout>
      <c:barChart>
        <c:barDir val="col"/>
        <c:grouping val="clustered"/>
        <c:ser>
          <c:idx val="0"/>
          <c:order val="0"/>
          <c:tx>
            <c:strRef>
              <c:f>PV_infer1!$B$154</c:f>
              <c:strCache>
                <c:ptCount val="1"/>
                <c:pt idx="0">
                  <c:v>รวมค่าใช้จ่าย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/>
                </a:pPr>
                <a:endParaRPr lang="th-TH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PV_infer1!$C$154</c:f>
              <c:numCache>
                <c:formatCode>_-* #,##0_-;\-* #,##0_-;_-* "-"_-;_-@_-</c:formatCode>
                <c:ptCount val="1"/>
                <c:pt idx="0">
                  <c:v>217299</c:v>
                </c:pt>
              </c:numCache>
            </c:numRef>
          </c:val>
        </c:ser>
        <c:dLbls/>
        <c:axId val="170600704"/>
        <c:axId val="170606592"/>
      </c:barChart>
      <c:catAx>
        <c:axId val="170600704"/>
        <c:scaling>
          <c:orientation val="minMax"/>
        </c:scaling>
        <c:delete val="1"/>
        <c:axPos val="b"/>
        <c:tickLblPos val="nextTo"/>
        <c:crossAx val="170606592"/>
        <c:crosses val="autoZero"/>
        <c:auto val="1"/>
        <c:lblAlgn val="ctr"/>
        <c:lblOffset val="100"/>
      </c:catAx>
      <c:valAx>
        <c:axId val="170606592"/>
        <c:scaling>
          <c:orientation val="minMax"/>
        </c:scaling>
        <c:axPos val="l"/>
        <c:majorGridlines/>
        <c:numFmt formatCode="#,##0" sourceLinked="0"/>
        <c:tickLblPos val="nextTo"/>
        <c:txPr>
          <a:bodyPr/>
          <a:lstStyle/>
          <a:p>
            <a:pPr>
              <a:defRPr sz="800"/>
            </a:pPr>
            <a:endParaRPr lang="th-TH"/>
          </a:p>
        </c:txPr>
        <c:crossAx val="170600704"/>
        <c:crosses val="autoZero"/>
        <c:crossBetween val="between"/>
      </c:valAx>
    </c:plotArea>
    <c:plotVisOnly val="1"/>
    <c:dispBlanksAs val="gap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Log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Log!A2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Relationship Id="rId5" Type="http://schemas.openxmlformats.org/officeDocument/2006/relationships/image" Target="../media/image7.jpe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openxmlformats.org/officeDocument/2006/relationships/image" Target="../media/image6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2.jpeg"/><Relationship Id="rId1" Type="http://schemas.openxmlformats.org/officeDocument/2006/relationships/image" Target="../media/image1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104</xdr:row>
      <xdr:rowOff>114300</xdr:rowOff>
    </xdr:from>
    <xdr:to>
      <xdr:col>4</xdr:col>
      <xdr:colOff>28575</xdr:colOff>
      <xdr:row>106</xdr:row>
      <xdr:rowOff>47625</xdr:rowOff>
    </xdr:to>
    <xdr:sp macro="" textlink="">
      <xdr:nvSpPr>
        <xdr:cNvPr id="2" name="คำบรรยายภาพแบบสี่เหลี่ยม 1"/>
        <xdr:cNvSpPr/>
      </xdr:nvSpPr>
      <xdr:spPr>
        <a:xfrm>
          <a:off x="2476500" y="18935700"/>
          <a:ext cx="295275" cy="295275"/>
        </a:xfrm>
        <a:prstGeom prst="wedgeRectCallout">
          <a:avLst>
            <a:gd name="adj1" fmla="val -116709"/>
            <a:gd name="adj2" fmla="val -5040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ค่าอื่นๆ</a:t>
          </a:r>
        </a:p>
      </xdr:txBody>
    </xdr:sp>
    <xdr:clientData/>
  </xdr:twoCellAnchor>
  <xdr:twoCellAnchor>
    <xdr:from>
      <xdr:col>3</xdr:col>
      <xdr:colOff>628650</xdr:colOff>
      <xdr:row>139</xdr:row>
      <xdr:rowOff>85725</xdr:rowOff>
    </xdr:from>
    <xdr:to>
      <xdr:col>8</xdr:col>
      <xdr:colOff>247650</xdr:colOff>
      <xdr:row>155</xdr:row>
      <xdr:rowOff>79650</xdr:rowOff>
    </xdr:to>
    <xdr:graphicFrame macro="">
      <xdr:nvGraphicFramePr>
        <xdr:cNvPr id="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333375</xdr:colOff>
      <xdr:row>139</xdr:row>
      <xdr:rowOff>66675</xdr:rowOff>
    </xdr:from>
    <xdr:to>
      <xdr:col>11</xdr:col>
      <xdr:colOff>1308150</xdr:colOff>
      <xdr:row>155</xdr:row>
      <xdr:rowOff>60600</xdr:rowOff>
    </xdr:to>
    <xdr:graphicFrame macro="">
      <xdr:nvGraphicFramePr>
        <xdr:cNvPr id="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1300163</xdr:colOff>
      <xdr:row>1</xdr:row>
      <xdr:rowOff>54751</xdr:rowOff>
    </xdr:from>
    <xdr:to>
      <xdr:col>9</xdr:col>
      <xdr:colOff>528638</xdr:colOff>
      <xdr:row>6</xdr:row>
      <xdr:rowOff>9525</xdr:rowOff>
    </xdr:to>
    <xdr:grpSp>
      <xdr:nvGrpSpPr>
        <xdr:cNvPr id="5" name="Group 10">
          <a:hlinkClick xmlns:r="http://schemas.openxmlformats.org/officeDocument/2006/relationships" r:id="rId3"/>
        </xdr:cNvPr>
        <xdr:cNvGrpSpPr/>
      </xdr:nvGrpSpPr>
      <xdr:grpSpPr>
        <a:xfrm>
          <a:off x="9415463" y="292876"/>
          <a:ext cx="695325" cy="983474"/>
          <a:chOff x="11377613" y="273826"/>
          <a:chExt cx="695325" cy="935849"/>
        </a:xfrm>
      </xdr:grpSpPr>
      <xdr:pic>
        <xdr:nvPicPr>
          <xdr:cNvPr id="6" name="Picture 7" descr="download.png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 flipH="1">
            <a:off x="11395463" y="273826"/>
            <a:ext cx="659624" cy="659624"/>
          </a:xfrm>
          <a:prstGeom prst="rect">
            <a:avLst/>
          </a:prstGeom>
        </xdr:spPr>
      </xdr:pic>
      <xdr:sp macro="" textlink="">
        <xdr:nvSpPr>
          <xdr:cNvPr id="7" name="TextBox 6"/>
          <xdr:cNvSpPr txBox="1"/>
        </xdr:nvSpPr>
        <xdr:spPr>
          <a:xfrm>
            <a:off x="11377613" y="942975"/>
            <a:ext cx="695325" cy="2667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100" b="1" i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Go Back 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304801</xdr:colOff>
      <xdr:row>0</xdr:row>
      <xdr:rowOff>66676</xdr:rowOff>
    </xdr:from>
    <xdr:to>
      <xdr:col>14</xdr:col>
      <xdr:colOff>47625</xdr:colOff>
      <xdr:row>3</xdr:row>
      <xdr:rowOff>123825</xdr:rowOff>
    </xdr:to>
    <xdr:pic>
      <xdr:nvPicPr>
        <xdr:cNvPr id="2" name="Picture 1" descr="download (3)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34401" y="66676"/>
          <a:ext cx="1114424" cy="600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247650</xdr:colOff>
      <xdr:row>0</xdr:row>
      <xdr:rowOff>238125</xdr:rowOff>
    </xdr:from>
    <xdr:to>
      <xdr:col>3</xdr:col>
      <xdr:colOff>1241112</xdr:colOff>
      <xdr:row>0</xdr:row>
      <xdr:rowOff>1183913</xdr:rowOff>
    </xdr:to>
    <xdr:grpSp>
      <xdr:nvGrpSpPr>
        <xdr:cNvPr id="2" name="กลุ่ม 1"/>
        <xdr:cNvGrpSpPr/>
      </xdr:nvGrpSpPr>
      <xdr:grpSpPr>
        <a:xfrm>
          <a:off x="247650" y="238125"/>
          <a:ext cx="5155887" cy="945788"/>
          <a:chOff x="247650" y="238125"/>
          <a:chExt cx="5155887" cy="945788"/>
        </a:xfrm>
      </xdr:grpSpPr>
      <xdr:grpSp>
        <xdr:nvGrpSpPr>
          <xdr:cNvPr id="3" name="Group 30"/>
          <xdr:cNvGrpSpPr/>
        </xdr:nvGrpSpPr>
        <xdr:grpSpPr>
          <a:xfrm>
            <a:off x="247650" y="238125"/>
            <a:ext cx="822811" cy="885825"/>
            <a:chOff x="200025" y="381000"/>
            <a:chExt cx="822811" cy="885825"/>
          </a:xfrm>
        </xdr:grpSpPr>
        <xdr:pic macro="[0]!MacroShowPage_Log">
          <xdr:nvPicPr>
            <xdr:cNvPr id="13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316192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4" name="TextBox 28"/>
            <xdr:cNvSpPr txBox="1"/>
          </xdr:nvSpPr>
          <xdr:spPr>
            <a:xfrm>
              <a:off x="200025" y="971550"/>
              <a:ext cx="822811" cy="29527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หน้าหลัก</a:t>
              </a:r>
            </a:p>
          </xdr:txBody>
        </xdr:sp>
      </xdr:grpSp>
      <xdr:grpSp>
        <xdr:nvGrpSpPr>
          <xdr:cNvPr id="4" name="Group 31"/>
          <xdr:cNvGrpSpPr/>
        </xdr:nvGrpSpPr>
        <xdr:grpSpPr>
          <a:xfrm>
            <a:off x="4237020" y="257175"/>
            <a:ext cx="1166517" cy="912450"/>
            <a:chOff x="1293795" y="381000"/>
            <a:chExt cx="1166517" cy="912450"/>
          </a:xfrm>
        </xdr:grpSpPr>
        <xdr:pic macro="[0]!MacroShowPage_ReportValue">
          <xdr:nvPicPr>
            <xdr:cNvPr id="11" name="Picture 21" descr="images (1).png"/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 l="18352" t="5666" r="17772" b="4959"/>
            <a:stretch>
              <a:fillRect/>
            </a:stretch>
          </xdr:blipFill>
          <xdr:spPr>
            <a:xfrm>
              <a:off x="1666048" y="381000"/>
              <a:ext cx="422012" cy="540000"/>
            </a:xfrm>
            <a:prstGeom prst="rect">
              <a:avLst/>
            </a:prstGeom>
          </xdr:spPr>
        </xdr:pic>
        <xdr:sp macro="" textlink="">
          <xdr:nvSpPr>
            <xdr:cNvPr id="12" name="TextBox 22"/>
            <xdr:cNvSpPr txBox="1"/>
          </xdr:nvSpPr>
          <xdr:spPr>
            <a:xfrm>
              <a:off x="1293795" y="933450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กรอกรายการ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ค่าใช้จ่ายรายงาน</a:t>
              </a:r>
            </a:p>
          </xdr:txBody>
        </xdr:sp>
      </xdr:grpSp>
      <xdr:grpSp>
        <xdr:nvGrpSpPr>
          <xdr:cNvPr id="5" name="Group 32"/>
          <xdr:cNvGrpSpPr/>
        </xdr:nvGrpSpPr>
        <xdr:grpSpPr>
          <a:xfrm>
            <a:off x="2769106" y="314325"/>
            <a:ext cx="1166517" cy="869588"/>
            <a:chOff x="6712456" y="381000"/>
            <a:chExt cx="1166517" cy="869588"/>
          </a:xfrm>
        </xdr:grpSpPr>
        <xdr:sp macro="" textlink="">
          <xdr:nvSpPr>
            <xdr:cNvPr id="9" name="TextBox 17"/>
            <xdr:cNvSpPr txBox="1"/>
          </xdr:nvSpPr>
          <xdr:spPr>
            <a:xfrm>
              <a:off x="6712456" y="890588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สรุปราคางาน</a:t>
              </a:r>
            </a:p>
          </xdr:txBody>
        </xdr:sp>
        <xdr:pic macro="[0]!MacroShowPage_CostSummary">
          <xdr:nvPicPr>
            <xdr:cNvPr id="10" name="Picture 18" descr="artage-io-thumb-4743dc3f085aa38ca58bb82f456c1a0e.png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tretch>
              <a:fillRect/>
            </a:stretch>
          </xdr:blipFill>
          <xdr:spPr>
            <a:xfrm>
              <a:off x="6978378" y="381000"/>
              <a:ext cx="588345" cy="447676"/>
            </a:xfrm>
            <a:prstGeom prst="rect">
              <a:avLst/>
            </a:prstGeom>
          </xdr:spPr>
        </xdr:pic>
      </xdr:grpSp>
      <xdr:grpSp>
        <xdr:nvGrpSpPr>
          <xdr:cNvPr id="6" name="Group 34"/>
          <xdr:cNvGrpSpPr/>
        </xdr:nvGrpSpPr>
        <xdr:grpSpPr>
          <a:xfrm>
            <a:off x="1339909" y="238125"/>
            <a:ext cx="1114425" cy="931500"/>
            <a:chOff x="10779184" y="381000"/>
            <a:chExt cx="1114425" cy="931500"/>
          </a:xfrm>
        </xdr:grpSpPr>
        <xdr:pic macro="[0]!MacroShowPage_Summary">
          <xdr:nvPicPr>
            <xdr:cNvPr id="7" name="Picture 35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103034" y="381000"/>
              <a:ext cx="523875" cy="523875"/>
            </a:xfrm>
            <a:prstGeom prst="rect">
              <a:avLst/>
            </a:prstGeom>
          </xdr:spPr>
        </xdr:pic>
        <xdr:sp macro="" textlink="">
          <xdr:nvSpPr>
            <xdr:cNvPr id="8" name="TextBox 15"/>
            <xdr:cNvSpPr txBox="1"/>
          </xdr:nvSpPr>
          <xdr:spPr>
            <a:xfrm>
              <a:off x="10779184" y="952500"/>
              <a:ext cx="1114425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สรุปมาตรการประหยัดพลังงาน</a:t>
              </a:r>
            </a:p>
          </xdr:txBody>
        </xdr:sp>
      </xdr:grpSp>
    </xdr:grpSp>
    <xdr:clientData/>
  </xdr:twoCellAnchor>
  <xdr:twoCellAnchor editAs="absolute">
    <xdr:from>
      <xdr:col>5</xdr:col>
      <xdr:colOff>1229868</xdr:colOff>
      <xdr:row>0</xdr:row>
      <xdr:rowOff>230288</xdr:rowOff>
    </xdr:from>
    <xdr:to>
      <xdr:col>7</xdr:col>
      <xdr:colOff>180975</xdr:colOff>
      <xdr:row>0</xdr:row>
      <xdr:rowOff>1255350</xdr:rowOff>
    </xdr:to>
    <xdr:grpSp>
      <xdr:nvGrpSpPr>
        <xdr:cNvPr id="15" name="กลุ่ม 14"/>
        <xdr:cNvGrpSpPr/>
      </xdr:nvGrpSpPr>
      <xdr:grpSpPr>
        <a:xfrm>
          <a:off x="7925943" y="230288"/>
          <a:ext cx="989457" cy="1025062"/>
          <a:chOff x="7925943" y="230288"/>
          <a:chExt cx="989457" cy="1025062"/>
        </a:xfrm>
      </xdr:grpSpPr>
      <xdr:sp macro="" textlink="">
        <xdr:nvSpPr>
          <xdr:cNvPr id="16" name="TextBox 15"/>
          <xdr:cNvSpPr txBox="1"/>
        </xdr:nvSpPr>
        <xdr:spPr>
          <a:xfrm>
            <a:off x="7925943" y="895350"/>
            <a:ext cx="989457" cy="360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r>
              <a:rPr lang="en-US" sz="1000">
                <a:ln>
                  <a:noFill/>
                </a:ln>
              </a:rPr>
              <a:t>UPDATE</a:t>
            </a:r>
            <a:r>
              <a:rPr lang="en-US" sz="1000" baseline="0">
                <a:ln>
                  <a:noFill/>
                </a:ln>
              </a:rPr>
              <a:t> </a:t>
            </a:r>
            <a:r>
              <a:rPr lang="th-TH" sz="1000">
                <a:ln>
                  <a:noFill/>
                </a:ln>
              </a:rPr>
              <a:t>ข้อมูลผลประหยัด</a:t>
            </a:r>
          </a:p>
        </xdr:txBody>
      </xdr:sp>
      <xdr:pic macro="[0]!Macro_Summary">
        <xdr:nvPicPr>
          <xdr:cNvPr id="17" name="รูปภาพ 16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8077200" y="230288"/>
            <a:ext cx="657225" cy="684111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114300</xdr:colOff>
      <xdr:row>0</xdr:row>
      <xdr:rowOff>466725</xdr:rowOff>
    </xdr:from>
    <xdr:to>
      <xdr:col>5</xdr:col>
      <xdr:colOff>355287</xdr:colOff>
      <xdr:row>0</xdr:row>
      <xdr:rowOff>1412513</xdr:rowOff>
    </xdr:to>
    <xdr:grpSp>
      <xdr:nvGrpSpPr>
        <xdr:cNvPr id="2" name="กลุ่ม 1"/>
        <xdr:cNvGrpSpPr/>
      </xdr:nvGrpSpPr>
      <xdr:grpSpPr>
        <a:xfrm>
          <a:off x="438150" y="466725"/>
          <a:ext cx="5155887" cy="945788"/>
          <a:chOff x="247650" y="238125"/>
          <a:chExt cx="5155887" cy="945788"/>
        </a:xfrm>
      </xdr:grpSpPr>
      <xdr:grpSp>
        <xdr:nvGrpSpPr>
          <xdr:cNvPr id="3" name="Group 30"/>
          <xdr:cNvGrpSpPr/>
        </xdr:nvGrpSpPr>
        <xdr:grpSpPr>
          <a:xfrm>
            <a:off x="247650" y="238125"/>
            <a:ext cx="822811" cy="885825"/>
            <a:chOff x="200025" y="381000"/>
            <a:chExt cx="822811" cy="885825"/>
          </a:xfrm>
        </xdr:grpSpPr>
        <xdr:pic macro="[0]!MacroShowPage_Log">
          <xdr:nvPicPr>
            <xdr:cNvPr id="13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316192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4" name="TextBox 28"/>
            <xdr:cNvSpPr txBox="1"/>
          </xdr:nvSpPr>
          <xdr:spPr>
            <a:xfrm>
              <a:off x="200025" y="971550"/>
              <a:ext cx="822811" cy="29527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หน้าหลัก</a:t>
              </a:r>
            </a:p>
          </xdr:txBody>
        </xdr:sp>
      </xdr:grpSp>
      <xdr:grpSp>
        <xdr:nvGrpSpPr>
          <xdr:cNvPr id="4" name="Group 31"/>
          <xdr:cNvGrpSpPr/>
        </xdr:nvGrpSpPr>
        <xdr:grpSpPr>
          <a:xfrm>
            <a:off x="4237020" y="257175"/>
            <a:ext cx="1166517" cy="912450"/>
            <a:chOff x="1293795" y="381000"/>
            <a:chExt cx="1166517" cy="912450"/>
          </a:xfrm>
        </xdr:grpSpPr>
        <xdr:pic macro="[0]!MacroShowPage_ReportValue">
          <xdr:nvPicPr>
            <xdr:cNvPr id="11" name="Picture 21" descr="images (1).png"/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 l="18352" t="5666" r="17772" b="4959"/>
            <a:stretch>
              <a:fillRect/>
            </a:stretch>
          </xdr:blipFill>
          <xdr:spPr>
            <a:xfrm>
              <a:off x="1666048" y="381000"/>
              <a:ext cx="422012" cy="540000"/>
            </a:xfrm>
            <a:prstGeom prst="rect">
              <a:avLst/>
            </a:prstGeom>
          </xdr:spPr>
        </xdr:pic>
        <xdr:sp macro="" textlink="">
          <xdr:nvSpPr>
            <xdr:cNvPr id="12" name="TextBox 22"/>
            <xdr:cNvSpPr txBox="1"/>
          </xdr:nvSpPr>
          <xdr:spPr>
            <a:xfrm>
              <a:off x="1293795" y="933450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กรอกรายการ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ค่าใช้จ่ายรายงาน</a:t>
              </a:r>
            </a:p>
          </xdr:txBody>
        </xdr:sp>
      </xdr:grpSp>
      <xdr:grpSp>
        <xdr:nvGrpSpPr>
          <xdr:cNvPr id="5" name="Group 32"/>
          <xdr:cNvGrpSpPr/>
        </xdr:nvGrpSpPr>
        <xdr:grpSpPr>
          <a:xfrm>
            <a:off x="2769106" y="314325"/>
            <a:ext cx="1166517" cy="869588"/>
            <a:chOff x="6712456" y="381000"/>
            <a:chExt cx="1166517" cy="869588"/>
          </a:xfrm>
        </xdr:grpSpPr>
        <xdr:sp macro="" textlink="">
          <xdr:nvSpPr>
            <xdr:cNvPr id="9" name="TextBox 17"/>
            <xdr:cNvSpPr txBox="1"/>
          </xdr:nvSpPr>
          <xdr:spPr>
            <a:xfrm>
              <a:off x="6712456" y="890588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สรุปราคางาน</a:t>
              </a:r>
            </a:p>
          </xdr:txBody>
        </xdr:sp>
        <xdr:pic macro="[0]!MacroShowPage_CostSummary">
          <xdr:nvPicPr>
            <xdr:cNvPr id="10" name="Picture 18" descr="artage-io-thumb-4743dc3f085aa38ca58bb82f456c1a0e.png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tretch>
              <a:fillRect/>
            </a:stretch>
          </xdr:blipFill>
          <xdr:spPr>
            <a:xfrm>
              <a:off x="6978378" y="381000"/>
              <a:ext cx="588345" cy="447676"/>
            </a:xfrm>
            <a:prstGeom prst="rect">
              <a:avLst/>
            </a:prstGeom>
          </xdr:spPr>
        </xdr:pic>
      </xdr:grpSp>
      <xdr:grpSp>
        <xdr:nvGrpSpPr>
          <xdr:cNvPr id="6" name="Group 34"/>
          <xdr:cNvGrpSpPr/>
        </xdr:nvGrpSpPr>
        <xdr:grpSpPr>
          <a:xfrm>
            <a:off x="1339909" y="238125"/>
            <a:ext cx="1114425" cy="931500"/>
            <a:chOff x="10779184" y="381000"/>
            <a:chExt cx="1114425" cy="931500"/>
          </a:xfrm>
        </xdr:grpSpPr>
        <xdr:pic macro="[0]!MacroShowPage_Summary">
          <xdr:nvPicPr>
            <xdr:cNvPr id="7" name="Picture 35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103034" y="381000"/>
              <a:ext cx="523875" cy="523875"/>
            </a:xfrm>
            <a:prstGeom prst="rect">
              <a:avLst/>
            </a:prstGeom>
          </xdr:spPr>
        </xdr:pic>
        <xdr:sp macro="" textlink="">
          <xdr:nvSpPr>
            <xdr:cNvPr id="8" name="TextBox 15"/>
            <xdr:cNvSpPr txBox="1"/>
          </xdr:nvSpPr>
          <xdr:spPr>
            <a:xfrm>
              <a:off x="10779184" y="952500"/>
              <a:ext cx="1114425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สรุปมาตรการประหยัดพลังงาน</a:t>
              </a:r>
            </a:p>
          </xdr:txBody>
        </xdr: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285750</xdr:colOff>
      <xdr:row>0</xdr:row>
      <xdr:rowOff>400050</xdr:rowOff>
    </xdr:from>
    <xdr:to>
      <xdr:col>12</xdr:col>
      <xdr:colOff>348700</xdr:colOff>
      <xdr:row>0</xdr:row>
      <xdr:rowOff>1369650</xdr:rowOff>
    </xdr:to>
    <xdr:grpSp>
      <xdr:nvGrpSpPr>
        <xdr:cNvPr id="2" name="กลุ่ม 1"/>
        <xdr:cNvGrpSpPr/>
      </xdr:nvGrpSpPr>
      <xdr:grpSpPr>
        <a:xfrm>
          <a:off x="6029325" y="400050"/>
          <a:ext cx="3901525" cy="969600"/>
          <a:chOff x="6029325" y="409575"/>
          <a:chExt cx="3901525" cy="969600"/>
        </a:xfrm>
      </xdr:grpSpPr>
      <xdr:grpSp>
        <xdr:nvGrpSpPr>
          <xdr:cNvPr id="3" name="Group 32"/>
          <xdr:cNvGrpSpPr/>
        </xdr:nvGrpSpPr>
        <xdr:grpSpPr>
          <a:xfrm>
            <a:off x="6029325" y="409575"/>
            <a:ext cx="1166517" cy="960074"/>
            <a:chOff x="5294030" y="381000"/>
            <a:chExt cx="1166517" cy="960074"/>
          </a:xfrm>
        </xdr:grpSpPr>
        <xdr:pic macro="[0]!MacroShowPage_CostDetail">
          <xdr:nvPicPr>
            <xdr:cNvPr id="10" name="Picture 19" descr="budget.pn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5582051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1" name="TextBox 20"/>
            <xdr:cNvSpPr txBox="1"/>
          </xdr:nvSpPr>
          <xdr:spPr>
            <a:xfrm>
              <a:off x="5294030" y="981074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ประเมินราคางาน</a:t>
              </a:r>
            </a:p>
          </xdr:txBody>
        </xdr:sp>
      </xdr:grpSp>
      <xdr:grpSp>
        <xdr:nvGrpSpPr>
          <xdr:cNvPr id="4" name="Group 35"/>
          <xdr:cNvGrpSpPr/>
        </xdr:nvGrpSpPr>
        <xdr:grpSpPr>
          <a:xfrm>
            <a:off x="7458075" y="438150"/>
            <a:ext cx="1166517" cy="941025"/>
            <a:chOff x="2597921" y="381000"/>
            <a:chExt cx="1166517" cy="941025"/>
          </a:xfrm>
        </xdr:grpSpPr>
        <xdr:pic macro="[0]!MacroShowPage_information">
          <xdr:nvPicPr>
            <xdr:cNvPr id="8" name="Picture 25" descr="images (3).png"/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885942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9" name="TextBox 26"/>
            <xdr:cNvSpPr txBox="1"/>
          </xdr:nvSpPr>
          <xdr:spPr>
            <a:xfrm>
              <a:off x="2597921" y="962025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ค่าใช้จ่ายบุคคล</a:t>
              </a:r>
            </a:p>
          </xdr:txBody>
        </xdr:sp>
      </xdr:grpSp>
      <xdr:grpSp>
        <xdr:nvGrpSpPr>
          <xdr:cNvPr id="5" name="Group 38"/>
          <xdr:cNvGrpSpPr/>
        </xdr:nvGrpSpPr>
        <xdr:grpSpPr>
          <a:xfrm>
            <a:off x="8962226" y="447675"/>
            <a:ext cx="968624" cy="921975"/>
            <a:chOff x="4063972" y="400050"/>
            <a:chExt cx="968624" cy="921975"/>
          </a:xfrm>
        </xdr:grpSpPr>
        <xdr:pic macro="[0]!MacroShowPage_instruments_list">
          <xdr:nvPicPr>
            <xdr:cNvPr id="6" name="Picture 23" descr="download.png"/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 l="11281" t="7947" r="11593" b="8360"/>
            <a:stretch>
              <a:fillRect/>
            </a:stretch>
          </xdr:blipFill>
          <xdr:spPr>
            <a:xfrm>
              <a:off x="4235749" y="400050"/>
              <a:ext cx="586970" cy="540000"/>
            </a:xfrm>
            <a:prstGeom prst="rect">
              <a:avLst/>
            </a:prstGeom>
          </xdr:spPr>
        </xdr:pic>
        <xdr:sp macro="" textlink="">
          <xdr:nvSpPr>
            <xdr:cNvPr id="7" name="TextBox 24"/>
            <xdr:cNvSpPr txBox="1"/>
          </xdr:nvSpPr>
          <xdr:spPr>
            <a:xfrm>
              <a:off x="4063972" y="962025"/>
              <a:ext cx="968624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รายการ</a:t>
              </a:r>
            </a:p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ใช้เครื่องมือ</a:t>
              </a:r>
              <a:endParaRPr lang="th-TH" sz="1000"/>
            </a:p>
          </xdr:txBody>
        </xdr:sp>
      </xdr:grpSp>
    </xdr:grpSp>
    <xdr:clientData/>
  </xdr:twoCellAnchor>
  <xdr:twoCellAnchor editAs="absolute">
    <xdr:from>
      <xdr:col>1</xdr:col>
      <xdr:colOff>114300</xdr:colOff>
      <xdr:row>0</xdr:row>
      <xdr:rowOff>381000</xdr:rowOff>
    </xdr:from>
    <xdr:to>
      <xdr:col>7</xdr:col>
      <xdr:colOff>764862</xdr:colOff>
      <xdr:row>0</xdr:row>
      <xdr:rowOff>1326788</xdr:rowOff>
    </xdr:to>
    <xdr:grpSp>
      <xdr:nvGrpSpPr>
        <xdr:cNvPr id="12" name="กลุ่ม 11"/>
        <xdr:cNvGrpSpPr/>
      </xdr:nvGrpSpPr>
      <xdr:grpSpPr>
        <a:xfrm>
          <a:off x="523875" y="381000"/>
          <a:ext cx="5155887" cy="945788"/>
          <a:chOff x="247650" y="238125"/>
          <a:chExt cx="5155887" cy="945788"/>
        </a:xfrm>
      </xdr:grpSpPr>
      <xdr:grpSp>
        <xdr:nvGrpSpPr>
          <xdr:cNvPr id="13" name="Group 30"/>
          <xdr:cNvGrpSpPr/>
        </xdr:nvGrpSpPr>
        <xdr:grpSpPr>
          <a:xfrm>
            <a:off x="247650" y="238125"/>
            <a:ext cx="822811" cy="885825"/>
            <a:chOff x="200025" y="381000"/>
            <a:chExt cx="822811" cy="885825"/>
          </a:xfrm>
        </xdr:grpSpPr>
        <xdr:pic macro="[0]!MacroShowPage_Log">
          <xdr:nvPicPr>
            <xdr:cNvPr id="23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16192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24" name="TextBox 28"/>
            <xdr:cNvSpPr txBox="1"/>
          </xdr:nvSpPr>
          <xdr:spPr>
            <a:xfrm>
              <a:off x="200025" y="971550"/>
              <a:ext cx="822811" cy="29527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หน้าหลัก</a:t>
              </a:r>
            </a:p>
          </xdr:txBody>
        </xdr:sp>
      </xdr:grpSp>
      <xdr:grpSp>
        <xdr:nvGrpSpPr>
          <xdr:cNvPr id="14" name="Group 31"/>
          <xdr:cNvGrpSpPr/>
        </xdr:nvGrpSpPr>
        <xdr:grpSpPr>
          <a:xfrm>
            <a:off x="4237020" y="257175"/>
            <a:ext cx="1166517" cy="912450"/>
            <a:chOff x="1293795" y="381000"/>
            <a:chExt cx="1166517" cy="912450"/>
          </a:xfrm>
        </xdr:grpSpPr>
        <xdr:pic macro="[0]!MacroShowPage_ReportValue">
          <xdr:nvPicPr>
            <xdr:cNvPr id="21" name="Picture 21" descr="images (1).png"/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 l="18352" t="5666" r="17772" b="4959"/>
            <a:stretch>
              <a:fillRect/>
            </a:stretch>
          </xdr:blipFill>
          <xdr:spPr>
            <a:xfrm>
              <a:off x="1666048" y="381000"/>
              <a:ext cx="422012" cy="540000"/>
            </a:xfrm>
            <a:prstGeom prst="rect">
              <a:avLst/>
            </a:prstGeom>
          </xdr:spPr>
        </xdr:pic>
        <xdr:sp macro="" textlink="">
          <xdr:nvSpPr>
            <xdr:cNvPr id="22" name="TextBox 22"/>
            <xdr:cNvSpPr txBox="1"/>
          </xdr:nvSpPr>
          <xdr:spPr>
            <a:xfrm>
              <a:off x="1293795" y="933450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กรอกรายการ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ค่าใช้จ่ายรายงาน</a:t>
              </a:r>
            </a:p>
          </xdr:txBody>
        </xdr:sp>
      </xdr:grpSp>
      <xdr:grpSp>
        <xdr:nvGrpSpPr>
          <xdr:cNvPr id="15" name="Group 32"/>
          <xdr:cNvGrpSpPr/>
        </xdr:nvGrpSpPr>
        <xdr:grpSpPr>
          <a:xfrm>
            <a:off x="2769106" y="314325"/>
            <a:ext cx="1166517" cy="869588"/>
            <a:chOff x="6712456" y="381000"/>
            <a:chExt cx="1166517" cy="869588"/>
          </a:xfrm>
        </xdr:grpSpPr>
        <xdr:sp macro="" textlink="">
          <xdr:nvSpPr>
            <xdr:cNvPr id="19" name="TextBox 17"/>
            <xdr:cNvSpPr txBox="1"/>
          </xdr:nvSpPr>
          <xdr:spPr>
            <a:xfrm>
              <a:off x="6712456" y="890588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สรุปราคางาน</a:t>
              </a:r>
            </a:p>
          </xdr:txBody>
        </xdr:sp>
        <xdr:pic macro="[0]!MacroShowPage_CostSummary">
          <xdr:nvPicPr>
            <xdr:cNvPr id="20" name="Picture 18" descr="artage-io-thumb-4743dc3f085aa38ca58bb82f456c1a0e.png"/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/>
            <a:stretch>
              <a:fillRect/>
            </a:stretch>
          </xdr:blipFill>
          <xdr:spPr>
            <a:xfrm>
              <a:off x="6978378" y="381000"/>
              <a:ext cx="588345" cy="447676"/>
            </a:xfrm>
            <a:prstGeom prst="rect">
              <a:avLst/>
            </a:prstGeom>
          </xdr:spPr>
        </xdr:pic>
      </xdr:grpSp>
      <xdr:grpSp>
        <xdr:nvGrpSpPr>
          <xdr:cNvPr id="16" name="Group 34"/>
          <xdr:cNvGrpSpPr/>
        </xdr:nvGrpSpPr>
        <xdr:grpSpPr>
          <a:xfrm>
            <a:off x="1339909" y="238125"/>
            <a:ext cx="1114425" cy="931500"/>
            <a:chOff x="10779184" y="381000"/>
            <a:chExt cx="1114425" cy="931500"/>
          </a:xfrm>
        </xdr:grpSpPr>
        <xdr:pic macro="[0]!MacroShowPage_Summary">
          <xdr:nvPicPr>
            <xdr:cNvPr id="17" name="Picture 35"/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103034" y="381000"/>
              <a:ext cx="523875" cy="523875"/>
            </a:xfrm>
            <a:prstGeom prst="rect">
              <a:avLst/>
            </a:prstGeom>
          </xdr:spPr>
        </xdr:pic>
        <xdr:sp macro="" textlink="">
          <xdr:nvSpPr>
            <xdr:cNvPr id="18" name="TextBox 15"/>
            <xdr:cNvSpPr txBox="1"/>
          </xdr:nvSpPr>
          <xdr:spPr>
            <a:xfrm>
              <a:off x="10779184" y="952500"/>
              <a:ext cx="1114425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สรุปมาตรการประหยัดพลังงาน</a:t>
              </a:r>
            </a:p>
          </xdr:txBody>
        </xdr:sp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98534</xdr:colOff>
      <xdr:row>0</xdr:row>
      <xdr:rowOff>437932</xdr:rowOff>
    </xdr:from>
    <xdr:to>
      <xdr:col>4</xdr:col>
      <xdr:colOff>4191545</xdr:colOff>
      <xdr:row>0</xdr:row>
      <xdr:rowOff>1411801</xdr:rowOff>
    </xdr:to>
    <xdr:grpSp>
      <xdr:nvGrpSpPr>
        <xdr:cNvPr id="2" name="Group 48"/>
        <xdr:cNvGrpSpPr/>
      </xdr:nvGrpSpPr>
      <xdr:grpSpPr>
        <a:xfrm>
          <a:off x="799224" y="437932"/>
          <a:ext cx="5111200" cy="973869"/>
          <a:chOff x="409575" y="381000"/>
          <a:chExt cx="5111200" cy="973869"/>
        </a:xfrm>
      </xdr:grpSpPr>
      <xdr:grpSp>
        <xdr:nvGrpSpPr>
          <xdr:cNvPr id="3" name="Group 49"/>
          <xdr:cNvGrpSpPr/>
        </xdr:nvGrpSpPr>
        <xdr:grpSpPr>
          <a:xfrm>
            <a:off x="1619250" y="381000"/>
            <a:ext cx="1166517" cy="960074"/>
            <a:chOff x="5294030" y="381000"/>
            <a:chExt cx="1166517" cy="960074"/>
          </a:xfrm>
        </xdr:grpSpPr>
        <xdr:pic macro="[0]!MacroShowPage_CostDetail">
          <xdr:nvPicPr>
            <xdr:cNvPr id="13" name="Picture 19" descr="budget.pn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5582051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4" name="TextBox 20"/>
            <xdr:cNvSpPr txBox="1"/>
          </xdr:nvSpPr>
          <xdr:spPr>
            <a:xfrm>
              <a:off x="5294030" y="981074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ประเมินราคางาน</a:t>
              </a:r>
            </a:p>
          </xdr:txBody>
        </xdr:sp>
      </xdr:grpSp>
      <xdr:grpSp>
        <xdr:nvGrpSpPr>
          <xdr:cNvPr id="4" name="Group 50"/>
          <xdr:cNvGrpSpPr/>
        </xdr:nvGrpSpPr>
        <xdr:grpSpPr>
          <a:xfrm>
            <a:off x="3048000" y="409575"/>
            <a:ext cx="1166517" cy="941025"/>
            <a:chOff x="2597921" y="381000"/>
            <a:chExt cx="1166517" cy="941025"/>
          </a:xfrm>
        </xdr:grpSpPr>
        <xdr:pic macro="[0]!MacroShowPage_information">
          <xdr:nvPicPr>
            <xdr:cNvPr id="11" name="Picture 25" descr="images (3).png"/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885942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2" name="TextBox 26"/>
            <xdr:cNvSpPr txBox="1"/>
          </xdr:nvSpPr>
          <xdr:spPr>
            <a:xfrm>
              <a:off x="2597921" y="962025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ค่าใช้จ่ายบุคคล</a:t>
              </a:r>
            </a:p>
          </xdr:txBody>
        </xdr:sp>
      </xdr:grpSp>
      <xdr:grpSp>
        <xdr:nvGrpSpPr>
          <xdr:cNvPr id="5" name="Group 51"/>
          <xdr:cNvGrpSpPr/>
        </xdr:nvGrpSpPr>
        <xdr:grpSpPr>
          <a:xfrm>
            <a:off x="4552151" y="419100"/>
            <a:ext cx="968624" cy="921975"/>
            <a:chOff x="4063972" y="400050"/>
            <a:chExt cx="968624" cy="921975"/>
          </a:xfrm>
        </xdr:grpSpPr>
        <xdr:pic macro="[0]!MacroShowPage_instruments_list">
          <xdr:nvPicPr>
            <xdr:cNvPr id="9" name="Picture 23" descr="download.png"/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 l="11281" t="7947" r="11593" b="8360"/>
            <a:stretch>
              <a:fillRect/>
            </a:stretch>
          </xdr:blipFill>
          <xdr:spPr>
            <a:xfrm>
              <a:off x="4235749" y="400050"/>
              <a:ext cx="586970" cy="540000"/>
            </a:xfrm>
            <a:prstGeom prst="rect">
              <a:avLst/>
            </a:prstGeom>
          </xdr:spPr>
        </xdr:pic>
        <xdr:sp macro="" textlink="">
          <xdr:nvSpPr>
            <xdr:cNvPr id="10" name="TextBox 24"/>
            <xdr:cNvSpPr txBox="1"/>
          </xdr:nvSpPr>
          <xdr:spPr>
            <a:xfrm>
              <a:off x="4063972" y="962025"/>
              <a:ext cx="968624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รายการ</a:t>
              </a:r>
            </a:p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ใช้เครื่องมือ</a:t>
              </a:r>
              <a:endParaRPr lang="th-TH" sz="1000"/>
            </a:p>
          </xdr:txBody>
        </xdr:sp>
      </xdr:grpSp>
      <xdr:grpSp>
        <xdr:nvGrpSpPr>
          <xdr:cNvPr id="6" name="Group 52"/>
          <xdr:cNvGrpSpPr/>
        </xdr:nvGrpSpPr>
        <xdr:grpSpPr>
          <a:xfrm>
            <a:off x="409575" y="409575"/>
            <a:ext cx="822811" cy="945294"/>
            <a:chOff x="200025" y="381000"/>
            <a:chExt cx="822811" cy="945294"/>
          </a:xfrm>
        </xdr:grpSpPr>
        <xdr:pic macro="[0]!MacroShowPage_Log">
          <xdr:nvPicPr>
            <xdr:cNvPr id="7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16192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8" name="TextBox 28"/>
            <xdr:cNvSpPr txBox="1"/>
          </xdr:nvSpPr>
          <xdr:spPr>
            <a:xfrm>
              <a:off x="200025" y="966294"/>
              <a:ext cx="822811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หน้าหลัก</a:t>
              </a:r>
              <a:endParaRPr lang="th-TH" sz="1000">
                <a:effectLst/>
              </a:endParaRPr>
            </a:p>
          </xdr:txBody>
        </xdr: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886968</xdr:colOff>
      <xdr:row>0</xdr:row>
      <xdr:rowOff>314325</xdr:rowOff>
    </xdr:from>
    <xdr:to>
      <xdr:col>8</xdr:col>
      <xdr:colOff>371475</xdr:colOff>
      <xdr:row>0</xdr:row>
      <xdr:rowOff>1323974</xdr:rowOff>
    </xdr:to>
    <xdr:grpSp>
      <xdr:nvGrpSpPr>
        <xdr:cNvPr id="2" name="กลุ่ม 1"/>
        <xdr:cNvGrpSpPr/>
      </xdr:nvGrpSpPr>
      <xdr:grpSpPr>
        <a:xfrm>
          <a:off x="7554468" y="314325"/>
          <a:ext cx="2399157" cy="1009649"/>
          <a:chOff x="7554468" y="314325"/>
          <a:chExt cx="2399157" cy="1009649"/>
        </a:xfrm>
      </xdr:grpSpPr>
      <xdr:grpSp>
        <xdr:nvGrpSpPr>
          <xdr:cNvPr id="3" name="Group 5"/>
          <xdr:cNvGrpSpPr/>
        </xdr:nvGrpSpPr>
        <xdr:grpSpPr>
          <a:xfrm>
            <a:off x="7554468" y="361950"/>
            <a:ext cx="989457" cy="912450"/>
            <a:chOff x="12297918" y="381000"/>
            <a:chExt cx="989457" cy="912450"/>
          </a:xfrm>
        </xdr:grpSpPr>
        <xdr:sp macro="" textlink="">
          <xdr:nvSpPr>
            <xdr:cNvPr id="7" name="TextBox 15"/>
            <xdr:cNvSpPr txBox="1"/>
          </xdr:nvSpPr>
          <xdr:spPr>
            <a:xfrm>
              <a:off x="12297918" y="933450"/>
              <a:ext cx="98945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ปรบปรุงข้อมูล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หลังแก้ไข</a:t>
              </a:r>
            </a:p>
          </xdr:txBody>
        </xdr:sp>
        <xdr:pic macro="[0]!Macro_Refresh">
          <xdr:nvPicPr>
            <xdr:cNvPr id="8" name="Picture 16" descr="images (1).jp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12497408" y="381000"/>
              <a:ext cx="590476" cy="540000"/>
            </a:xfrm>
            <a:prstGeom prst="rect">
              <a:avLst/>
            </a:prstGeom>
          </xdr:spPr>
        </xdr:pic>
      </xdr:grpSp>
      <xdr:grpSp>
        <xdr:nvGrpSpPr>
          <xdr:cNvPr id="4" name="กลุ่ม 3"/>
          <xdr:cNvGrpSpPr/>
        </xdr:nvGrpSpPr>
        <xdr:grpSpPr>
          <a:xfrm>
            <a:off x="8964168" y="314325"/>
            <a:ext cx="989457" cy="1009649"/>
            <a:chOff x="8964168" y="314325"/>
            <a:chExt cx="989457" cy="1009649"/>
          </a:xfrm>
        </xdr:grpSpPr>
        <xdr:sp macro="" textlink="">
          <xdr:nvSpPr>
            <xdr:cNvPr id="5" name="TextBox 15"/>
            <xdr:cNvSpPr txBox="1"/>
          </xdr:nvSpPr>
          <xdr:spPr>
            <a:xfrm>
              <a:off x="8964168" y="914399"/>
              <a:ext cx="989457" cy="4095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en-US" sz="1000">
                  <a:ln>
                    <a:noFill/>
                  </a:ln>
                </a:rPr>
                <a:t>UPDATE</a:t>
              </a:r>
              <a:r>
                <a:rPr lang="en-US" sz="1000" baseline="0">
                  <a:ln>
                    <a:noFill/>
                  </a:ln>
                </a:rPr>
                <a:t> </a:t>
              </a:r>
              <a:r>
                <a:rPr lang="th-TH" sz="1000" baseline="0">
                  <a:ln>
                    <a:noFill/>
                  </a:ln>
                </a:rPr>
                <a:t>ฐาน</a:t>
              </a:r>
              <a:r>
                <a:rPr lang="th-TH" sz="1000">
                  <a:ln>
                    <a:noFill/>
                  </a:ln>
                </a:rPr>
                <a:t>ข้อมูล</a:t>
              </a:r>
            </a:p>
          </xdr:txBody>
        </xdr:sp>
        <xdr:pic>
          <xdr:nvPicPr>
            <xdr:cNvPr id="6" name="รูปภาพ 5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9124950" y="314325"/>
              <a:ext cx="628649" cy="628649"/>
            </a:xfrm>
            <a:prstGeom prst="rect">
              <a:avLst/>
            </a:prstGeom>
          </xdr:spPr>
        </xdr:pic>
      </xdr:grpSp>
    </xdr:grpSp>
    <xdr:clientData/>
  </xdr:twoCellAnchor>
  <xdr:twoCellAnchor editAs="absolute">
    <xdr:from>
      <xdr:col>0</xdr:col>
      <xdr:colOff>171450</xdr:colOff>
      <xdr:row>0</xdr:row>
      <xdr:rowOff>323850</xdr:rowOff>
    </xdr:from>
    <xdr:to>
      <xdr:col>6</xdr:col>
      <xdr:colOff>802962</xdr:colOff>
      <xdr:row>0</xdr:row>
      <xdr:rowOff>1269638</xdr:rowOff>
    </xdr:to>
    <xdr:grpSp>
      <xdr:nvGrpSpPr>
        <xdr:cNvPr id="9" name="กลุ่ม 8"/>
        <xdr:cNvGrpSpPr/>
      </xdr:nvGrpSpPr>
      <xdr:grpSpPr>
        <a:xfrm>
          <a:off x="171450" y="323850"/>
          <a:ext cx="5155887" cy="945788"/>
          <a:chOff x="247650" y="238125"/>
          <a:chExt cx="5155887" cy="945788"/>
        </a:xfrm>
      </xdr:grpSpPr>
      <xdr:grpSp>
        <xdr:nvGrpSpPr>
          <xdr:cNvPr id="10" name="Group 30"/>
          <xdr:cNvGrpSpPr/>
        </xdr:nvGrpSpPr>
        <xdr:grpSpPr>
          <a:xfrm>
            <a:off x="247650" y="238125"/>
            <a:ext cx="822811" cy="885825"/>
            <a:chOff x="200025" y="381000"/>
            <a:chExt cx="822811" cy="885825"/>
          </a:xfrm>
        </xdr:grpSpPr>
        <xdr:pic macro="[0]!MacroShowPage_Log">
          <xdr:nvPicPr>
            <xdr:cNvPr id="20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16192" y="38100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21" name="TextBox 28"/>
            <xdr:cNvSpPr txBox="1"/>
          </xdr:nvSpPr>
          <xdr:spPr>
            <a:xfrm>
              <a:off x="200025" y="971550"/>
              <a:ext cx="822811" cy="29527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หน้าหลัก</a:t>
              </a:r>
            </a:p>
          </xdr:txBody>
        </xdr:sp>
      </xdr:grpSp>
      <xdr:grpSp>
        <xdr:nvGrpSpPr>
          <xdr:cNvPr id="11" name="Group 31"/>
          <xdr:cNvGrpSpPr/>
        </xdr:nvGrpSpPr>
        <xdr:grpSpPr>
          <a:xfrm>
            <a:off x="4237020" y="257175"/>
            <a:ext cx="1166517" cy="912450"/>
            <a:chOff x="1293795" y="381000"/>
            <a:chExt cx="1166517" cy="912450"/>
          </a:xfrm>
        </xdr:grpSpPr>
        <xdr:pic macro="[0]!MacroShowPage_ReportValue">
          <xdr:nvPicPr>
            <xdr:cNvPr id="18" name="Picture 21" descr="images (1).png"/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 l="18352" t="5666" r="17772" b="4959"/>
            <a:stretch>
              <a:fillRect/>
            </a:stretch>
          </xdr:blipFill>
          <xdr:spPr>
            <a:xfrm>
              <a:off x="1666048" y="381000"/>
              <a:ext cx="422012" cy="540000"/>
            </a:xfrm>
            <a:prstGeom prst="rect">
              <a:avLst/>
            </a:prstGeom>
          </xdr:spPr>
        </xdr:pic>
        <xdr:sp macro="" textlink="">
          <xdr:nvSpPr>
            <xdr:cNvPr id="19" name="TextBox 22"/>
            <xdr:cNvSpPr txBox="1"/>
          </xdr:nvSpPr>
          <xdr:spPr>
            <a:xfrm>
              <a:off x="1293795" y="933450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กรอกรายการ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ค่าใช้จ่ายรายงาน</a:t>
              </a:r>
            </a:p>
          </xdr:txBody>
        </xdr:sp>
      </xdr:grpSp>
      <xdr:grpSp>
        <xdr:nvGrpSpPr>
          <xdr:cNvPr id="12" name="Group 32"/>
          <xdr:cNvGrpSpPr/>
        </xdr:nvGrpSpPr>
        <xdr:grpSpPr>
          <a:xfrm>
            <a:off x="2769106" y="314325"/>
            <a:ext cx="1166517" cy="869588"/>
            <a:chOff x="6712456" y="381000"/>
            <a:chExt cx="1166517" cy="869588"/>
          </a:xfrm>
        </xdr:grpSpPr>
        <xdr:sp macro="" textlink="">
          <xdr:nvSpPr>
            <xdr:cNvPr id="16" name="TextBox 15"/>
            <xdr:cNvSpPr txBox="1"/>
          </xdr:nvSpPr>
          <xdr:spPr>
            <a:xfrm>
              <a:off x="6712456" y="890588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สรุปราคางาน</a:t>
              </a:r>
            </a:p>
          </xdr:txBody>
        </xdr:sp>
        <xdr:pic macro="[0]!MacroShowPage_CostSummary">
          <xdr:nvPicPr>
            <xdr:cNvPr id="17" name="Picture 18" descr="artage-io-thumb-4743dc3f085aa38ca58bb82f456c1a0e.png"/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tretch>
              <a:fillRect/>
            </a:stretch>
          </xdr:blipFill>
          <xdr:spPr>
            <a:xfrm>
              <a:off x="6978378" y="381000"/>
              <a:ext cx="588345" cy="447676"/>
            </a:xfrm>
            <a:prstGeom prst="rect">
              <a:avLst/>
            </a:prstGeom>
          </xdr:spPr>
        </xdr:pic>
      </xdr:grpSp>
      <xdr:grpSp>
        <xdr:nvGrpSpPr>
          <xdr:cNvPr id="13" name="Group 34"/>
          <xdr:cNvGrpSpPr/>
        </xdr:nvGrpSpPr>
        <xdr:grpSpPr>
          <a:xfrm>
            <a:off x="1339909" y="238125"/>
            <a:ext cx="1114425" cy="931500"/>
            <a:chOff x="10779184" y="381000"/>
            <a:chExt cx="1114425" cy="931500"/>
          </a:xfrm>
        </xdr:grpSpPr>
        <xdr:pic macro="[0]!MacroShowPage_Summary">
          <xdr:nvPicPr>
            <xdr:cNvPr id="14" name="Picture 35"/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103034" y="381000"/>
              <a:ext cx="523875" cy="523875"/>
            </a:xfrm>
            <a:prstGeom prst="rect">
              <a:avLst/>
            </a:prstGeom>
          </xdr:spPr>
        </xdr:pic>
        <xdr:sp macro="" textlink="">
          <xdr:nvSpPr>
            <xdr:cNvPr id="15" name="TextBox 15"/>
            <xdr:cNvSpPr txBox="1"/>
          </xdr:nvSpPr>
          <xdr:spPr>
            <a:xfrm>
              <a:off x="10779184" y="952500"/>
              <a:ext cx="1114425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สรุปมาตรการประหยัดพลังงาน</a:t>
              </a:r>
            </a:p>
          </xdr:txBody>
        </xdr:sp>
      </xdr:grpSp>
    </xdr:grpSp>
    <xdr:clientData/>
  </xdr:twoCellAnchor>
  <xdr:twoCellAnchor>
    <xdr:from>
      <xdr:col>8</xdr:col>
      <xdr:colOff>257175</xdr:colOff>
      <xdr:row>0</xdr:row>
      <xdr:rowOff>504825</xdr:rowOff>
    </xdr:from>
    <xdr:to>
      <xdr:col>8</xdr:col>
      <xdr:colOff>2162175</xdr:colOff>
      <xdr:row>0</xdr:row>
      <xdr:rowOff>1019175</xdr:rowOff>
    </xdr:to>
    <xdr:sp macro="" textlink="">
      <xdr:nvSpPr>
        <xdr:cNvPr id="22" name="TextBox 21"/>
        <xdr:cNvSpPr txBox="1"/>
      </xdr:nvSpPr>
      <xdr:spPr>
        <a:xfrm>
          <a:off x="5743575" y="180975"/>
          <a:ext cx="428625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ปุ่ม </a:t>
          </a:r>
          <a:r>
            <a:rPr lang="en-US" sz="1100">
              <a:solidFill>
                <a:srgbClr val="FF0000"/>
              </a:solidFill>
            </a:rPr>
            <a:t>UPDATE </a:t>
          </a:r>
          <a:r>
            <a:rPr lang="th-TH" sz="1100">
              <a:solidFill>
                <a:srgbClr val="FF0000"/>
              </a:solidFill>
            </a:rPr>
            <a:t>ฐานข้อมูลอยู่ระหว่างดำเนินการ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1549401</xdr:rowOff>
    </xdr:from>
    <xdr:to>
      <xdr:col>5</xdr:col>
      <xdr:colOff>152400</xdr:colOff>
      <xdr:row>0</xdr:row>
      <xdr:rowOff>1917700</xdr:rowOff>
    </xdr:to>
    <xdr:sp macro="" textlink="">
      <xdr:nvSpPr>
        <xdr:cNvPr id="2" name="TextBox 1"/>
        <xdr:cNvSpPr txBox="1"/>
      </xdr:nvSpPr>
      <xdr:spPr>
        <a:xfrm>
          <a:off x="457200" y="177801"/>
          <a:ext cx="3124200" cy="63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400"/>
            <a:t>การออกปฏิบัติงานในแต่ละครั้ง ( </a:t>
          </a:r>
          <a:r>
            <a:rPr lang="en-US" sz="1400"/>
            <a:t>EERS )</a:t>
          </a:r>
          <a:endParaRPr lang="th-TH" sz="1400"/>
        </a:p>
      </xdr:txBody>
    </xdr:sp>
    <xdr:clientData/>
  </xdr:twoCellAnchor>
  <xdr:twoCellAnchor editAs="absolute">
    <xdr:from>
      <xdr:col>0</xdr:col>
      <xdr:colOff>438150</xdr:colOff>
      <xdr:row>0</xdr:row>
      <xdr:rowOff>361950</xdr:rowOff>
    </xdr:from>
    <xdr:to>
      <xdr:col>5</xdr:col>
      <xdr:colOff>272500</xdr:colOff>
      <xdr:row>0</xdr:row>
      <xdr:rowOff>1335819</xdr:rowOff>
    </xdr:to>
    <xdr:grpSp>
      <xdr:nvGrpSpPr>
        <xdr:cNvPr id="3" name="กลุ่ม 2"/>
        <xdr:cNvGrpSpPr/>
      </xdr:nvGrpSpPr>
      <xdr:grpSpPr>
        <a:xfrm>
          <a:off x="438150" y="361950"/>
          <a:ext cx="5111200" cy="973869"/>
          <a:chOff x="542925" y="400050"/>
          <a:chExt cx="5111200" cy="973869"/>
        </a:xfrm>
      </xdr:grpSpPr>
      <xdr:grpSp>
        <xdr:nvGrpSpPr>
          <xdr:cNvPr id="4" name="กลุ่ม 3"/>
          <xdr:cNvGrpSpPr/>
        </xdr:nvGrpSpPr>
        <xdr:grpSpPr>
          <a:xfrm>
            <a:off x="1752600" y="400050"/>
            <a:ext cx="1166517" cy="960074"/>
            <a:chOff x="1752600" y="400050"/>
            <a:chExt cx="1166517" cy="960074"/>
          </a:xfrm>
        </xdr:grpSpPr>
        <xdr:pic macro="[0]!MacroShowPage_CostDetail1">
          <xdr:nvPicPr>
            <xdr:cNvPr id="14" name="Picture 19" descr="budget.pn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2040621" y="40005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5" name="TextBox 20"/>
            <xdr:cNvSpPr txBox="1"/>
          </xdr:nvSpPr>
          <xdr:spPr>
            <a:xfrm>
              <a:off x="1752600" y="1000124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ประเมินราคางาน</a:t>
              </a:r>
            </a:p>
          </xdr:txBody>
        </xdr:sp>
      </xdr:grpSp>
      <xdr:grpSp>
        <xdr:nvGrpSpPr>
          <xdr:cNvPr id="5" name="กลุ่ม 4"/>
          <xdr:cNvGrpSpPr/>
        </xdr:nvGrpSpPr>
        <xdr:grpSpPr>
          <a:xfrm>
            <a:off x="3181350" y="428625"/>
            <a:ext cx="1166517" cy="941025"/>
            <a:chOff x="3181350" y="428625"/>
            <a:chExt cx="1166517" cy="941025"/>
          </a:xfrm>
        </xdr:grpSpPr>
        <xdr:pic macro="[0]!MacroShowPage_information1">
          <xdr:nvPicPr>
            <xdr:cNvPr id="12" name="Picture 25" descr="images (3).png"/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69371" y="428625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3" name="TextBox 26"/>
            <xdr:cNvSpPr txBox="1"/>
          </xdr:nvSpPr>
          <xdr:spPr>
            <a:xfrm>
              <a:off x="3181350" y="1009650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ค่าใช้จ่ายบุคคล</a:t>
              </a:r>
            </a:p>
          </xdr:txBody>
        </xdr:sp>
      </xdr:grpSp>
      <xdr:grpSp>
        <xdr:nvGrpSpPr>
          <xdr:cNvPr id="6" name="กลุ่ม 5"/>
          <xdr:cNvGrpSpPr/>
        </xdr:nvGrpSpPr>
        <xdr:grpSpPr>
          <a:xfrm>
            <a:off x="4685501" y="438150"/>
            <a:ext cx="968624" cy="921975"/>
            <a:chOff x="4685501" y="438150"/>
            <a:chExt cx="968624" cy="921975"/>
          </a:xfrm>
        </xdr:grpSpPr>
        <xdr:pic macro="[0]!MacroShowPage_instruments_list1">
          <xdr:nvPicPr>
            <xdr:cNvPr id="10" name="Picture 23" descr="download.png"/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 l="11281" t="7947" r="11593" b="8360"/>
            <a:stretch>
              <a:fillRect/>
            </a:stretch>
          </xdr:blipFill>
          <xdr:spPr>
            <a:xfrm>
              <a:off x="4857278" y="438150"/>
              <a:ext cx="586970" cy="540000"/>
            </a:xfrm>
            <a:prstGeom prst="rect">
              <a:avLst/>
            </a:prstGeom>
          </xdr:spPr>
        </xdr:pic>
        <xdr:sp macro="" textlink="">
          <xdr:nvSpPr>
            <xdr:cNvPr id="11" name="TextBox 24"/>
            <xdr:cNvSpPr txBox="1"/>
          </xdr:nvSpPr>
          <xdr:spPr>
            <a:xfrm>
              <a:off x="4685501" y="1000125"/>
              <a:ext cx="968624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รายการ</a:t>
              </a:r>
            </a:p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ใช้เครื่องมือ</a:t>
              </a:r>
              <a:endParaRPr lang="th-TH" sz="1000"/>
            </a:p>
          </xdr:txBody>
        </xdr:sp>
      </xdr:grpSp>
      <xdr:grpSp>
        <xdr:nvGrpSpPr>
          <xdr:cNvPr id="7" name="กลุ่ม 6"/>
          <xdr:cNvGrpSpPr/>
        </xdr:nvGrpSpPr>
        <xdr:grpSpPr>
          <a:xfrm>
            <a:off x="542925" y="428625"/>
            <a:ext cx="822811" cy="945294"/>
            <a:chOff x="542925" y="428625"/>
            <a:chExt cx="822811" cy="945294"/>
          </a:xfrm>
        </xdr:grpSpPr>
        <xdr:pic macro="[0]!MacroShowPage_Log1">
          <xdr:nvPicPr>
            <xdr:cNvPr id="8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9092" y="428625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9" name="TextBox 28"/>
            <xdr:cNvSpPr txBox="1"/>
          </xdr:nvSpPr>
          <xdr:spPr>
            <a:xfrm>
              <a:off x="542925" y="1013919"/>
              <a:ext cx="822811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หน้าหลัก</a:t>
              </a:r>
              <a:endParaRPr lang="th-TH" sz="1000">
                <a:effectLst/>
              </a:endParaRPr>
            </a:p>
          </xdr:txBody>
        </xdr:sp>
      </xdr:grp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1511300</xdr:rowOff>
    </xdr:from>
    <xdr:to>
      <xdr:col>2</xdr:col>
      <xdr:colOff>368300</xdr:colOff>
      <xdr:row>0</xdr:row>
      <xdr:rowOff>1879599</xdr:rowOff>
    </xdr:to>
    <xdr:sp macro="" textlink="">
      <xdr:nvSpPr>
        <xdr:cNvPr id="2" name="TextBox 1"/>
        <xdr:cNvSpPr txBox="1"/>
      </xdr:nvSpPr>
      <xdr:spPr>
        <a:xfrm>
          <a:off x="50800" y="177800"/>
          <a:ext cx="1689100" cy="63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400"/>
            <a:t>การใช้เครื่องมือตรวจวัดพลังงานไฟฟ้า</a:t>
          </a:r>
        </a:p>
      </xdr:txBody>
    </xdr:sp>
    <xdr:clientData/>
  </xdr:twoCellAnchor>
  <xdr:twoCellAnchor editAs="absolute">
    <xdr:from>
      <xdr:col>0</xdr:col>
      <xdr:colOff>381000</xdr:colOff>
      <xdr:row>0</xdr:row>
      <xdr:rowOff>304800</xdr:rowOff>
    </xdr:from>
    <xdr:to>
      <xdr:col>2</xdr:col>
      <xdr:colOff>2291800</xdr:colOff>
      <xdr:row>0</xdr:row>
      <xdr:rowOff>1278669</xdr:rowOff>
    </xdr:to>
    <xdr:grpSp>
      <xdr:nvGrpSpPr>
        <xdr:cNvPr id="3" name="กลุ่ม 2"/>
        <xdr:cNvGrpSpPr/>
      </xdr:nvGrpSpPr>
      <xdr:grpSpPr>
        <a:xfrm>
          <a:off x="381000" y="304800"/>
          <a:ext cx="5111200" cy="973869"/>
          <a:chOff x="542925" y="400050"/>
          <a:chExt cx="5111200" cy="973869"/>
        </a:xfrm>
      </xdr:grpSpPr>
      <xdr:grpSp>
        <xdr:nvGrpSpPr>
          <xdr:cNvPr id="4" name="กลุ่ม 3"/>
          <xdr:cNvGrpSpPr/>
        </xdr:nvGrpSpPr>
        <xdr:grpSpPr>
          <a:xfrm>
            <a:off x="1752600" y="400050"/>
            <a:ext cx="1166517" cy="960074"/>
            <a:chOff x="1752600" y="400050"/>
            <a:chExt cx="1166517" cy="960074"/>
          </a:xfrm>
        </xdr:grpSpPr>
        <xdr:pic macro="[0]!MacroShowPage_CostDetail1">
          <xdr:nvPicPr>
            <xdr:cNvPr id="14" name="Picture 19" descr="budget.pn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2040621" y="400050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5" name="TextBox 20"/>
            <xdr:cNvSpPr txBox="1"/>
          </xdr:nvSpPr>
          <xdr:spPr>
            <a:xfrm>
              <a:off x="1752600" y="1000124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ประเมินราคางาน</a:t>
              </a:r>
            </a:p>
          </xdr:txBody>
        </xdr:sp>
      </xdr:grpSp>
      <xdr:grpSp>
        <xdr:nvGrpSpPr>
          <xdr:cNvPr id="5" name="กลุ่ม 4"/>
          <xdr:cNvGrpSpPr/>
        </xdr:nvGrpSpPr>
        <xdr:grpSpPr>
          <a:xfrm>
            <a:off x="3181350" y="428625"/>
            <a:ext cx="1166517" cy="941025"/>
            <a:chOff x="3181350" y="428625"/>
            <a:chExt cx="1166517" cy="941025"/>
          </a:xfrm>
        </xdr:grpSpPr>
        <xdr:pic macro="[0]!MacroShowPage_information1">
          <xdr:nvPicPr>
            <xdr:cNvPr id="12" name="Picture 25" descr="images (3).png"/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69371" y="428625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13" name="TextBox 26"/>
            <xdr:cNvSpPr txBox="1"/>
          </xdr:nvSpPr>
          <xdr:spPr>
            <a:xfrm>
              <a:off x="3181350" y="1009650"/>
              <a:ext cx="1166517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ค่าใช้จ่ายบุคคล</a:t>
              </a:r>
            </a:p>
          </xdr:txBody>
        </xdr:sp>
      </xdr:grpSp>
      <xdr:grpSp>
        <xdr:nvGrpSpPr>
          <xdr:cNvPr id="6" name="กลุ่ม 5"/>
          <xdr:cNvGrpSpPr/>
        </xdr:nvGrpSpPr>
        <xdr:grpSpPr>
          <a:xfrm>
            <a:off x="4685501" y="438150"/>
            <a:ext cx="968624" cy="921975"/>
            <a:chOff x="4685501" y="438150"/>
            <a:chExt cx="968624" cy="921975"/>
          </a:xfrm>
        </xdr:grpSpPr>
        <xdr:pic macro="[0]!MacroShowPage_instruments_list1">
          <xdr:nvPicPr>
            <xdr:cNvPr id="10" name="Picture 23" descr="download.png"/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 l="11281" t="7947" r="11593" b="8360"/>
            <a:stretch>
              <a:fillRect/>
            </a:stretch>
          </xdr:blipFill>
          <xdr:spPr>
            <a:xfrm>
              <a:off x="4857278" y="438150"/>
              <a:ext cx="586970" cy="540000"/>
            </a:xfrm>
            <a:prstGeom prst="rect">
              <a:avLst/>
            </a:prstGeom>
          </xdr:spPr>
        </xdr:pic>
        <xdr:sp macro="" textlink="">
          <xdr:nvSpPr>
            <xdr:cNvPr id="11" name="TextBox 24"/>
            <xdr:cNvSpPr txBox="1"/>
          </xdr:nvSpPr>
          <xdr:spPr>
            <a:xfrm>
              <a:off x="4685501" y="1000125"/>
              <a:ext cx="968624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รายการ</a:t>
              </a:r>
            </a:p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ใช้เครื่องมือ</a:t>
              </a:r>
              <a:endParaRPr lang="th-TH" sz="1000"/>
            </a:p>
          </xdr:txBody>
        </xdr:sp>
      </xdr:grpSp>
      <xdr:grpSp>
        <xdr:nvGrpSpPr>
          <xdr:cNvPr id="7" name="กลุ่ม 6"/>
          <xdr:cNvGrpSpPr/>
        </xdr:nvGrpSpPr>
        <xdr:grpSpPr>
          <a:xfrm>
            <a:off x="542925" y="428625"/>
            <a:ext cx="822811" cy="945294"/>
            <a:chOff x="542925" y="428625"/>
            <a:chExt cx="822811" cy="945294"/>
          </a:xfrm>
        </xdr:grpSpPr>
        <xdr:pic macro="[0]!MacroShowPage_Log1">
          <xdr:nvPicPr>
            <xdr:cNvPr id="8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9092" y="428625"/>
              <a:ext cx="590475" cy="540000"/>
            </a:xfrm>
            <a:prstGeom prst="rect">
              <a:avLst/>
            </a:prstGeom>
          </xdr:spPr>
        </xdr:pic>
        <xdr:sp macro="" textlink="">
          <xdr:nvSpPr>
            <xdr:cNvPr id="9" name="TextBox 28"/>
            <xdr:cNvSpPr txBox="1"/>
          </xdr:nvSpPr>
          <xdr:spPr>
            <a:xfrm>
              <a:off x="542925" y="1013919"/>
              <a:ext cx="822811" cy="360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หน้าหลัก</a:t>
              </a:r>
              <a:endParaRPr lang="th-TH" sz="1000">
                <a:effectLst/>
              </a:endParaRPr>
            </a:p>
          </xdr:txBody>
        </xdr: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s_03hp/report_1/NATE/BURAPA%20BALLAST/TIW/&#3619;&#3634;&#3618;&#3591;&#3634;&#3609;/FORM_RP/RP-FOR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Roaming/Microsoft/Excel/Style_LED&amp;AIR/01_Assess_Esc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P-FORM1"/>
    </sheetNames>
    <definedNames>
      <definedName name="changefon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101040_ค่าเสือม (2)"/>
      <sheetName val="idnumber"/>
      <sheetName val="Assess(2)"/>
      <sheetName val="Summary"/>
      <sheetName val="Detail"/>
      <sheetName val="จำนวนวันต่อคน"/>
      <sheetName val="Particular"/>
    </sheetNames>
    <sheetDataSet>
      <sheetData sheetId="0" refreshError="1"/>
      <sheetData sheetId="1" refreshError="1">
        <row r="2">
          <cell r="C2" t="str">
            <v>รายชื่อ-สกุล</v>
          </cell>
        </row>
        <row r="3">
          <cell r="C3" t="str">
            <v>-</v>
          </cell>
        </row>
        <row r="4">
          <cell r="C4" t="str">
            <v>นายบุญสิน  เหรียญกิจการ</v>
          </cell>
        </row>
        <row r="5">
          <cell r="C5" t="str">
            <v>นายคีรินทร์  บุนนาค</v>
          </cell>
        </row>
        <row r="6">
          <cell r="C6" t="str">
            <v>นายทวีศักดิ์  ศิริสืบ</v>
          </cell>
        </row>
        <row r="7">
          <cell r="C7" t="str">
            <v>นายฉลอง  ขาวผ่อง</v>
          </cell>
        </row>
        <row r="8">
          <cell r="C8" t="str">
            <v>นายธำรงณ์  วงษ์สง่า</v>
          </cell>
        </row>
        <row r="9">
          <cell r="C9" t="str">
            <v>นายมนตรี  จิตรบำรุง</v>
          </cell>
        </row>
        <row r="10">
          <cell r="C10" t="str">
            <v>นายพุทธพงศ์  จิระสถิตย์</v>
          </cell>
        </row>
        <row r="11">
          <cell r="C11" t="str">
            <v>นายธัฎชรพงษ์  เมืองแก่น</v>
          </cell>
        </row>
        <row r="12">
          <cell r="C12" t="str">
            <v>นายยอดเผ่า  บัวชุม</v>
          </cell>
        </row>
        <row r="13">
          <cell r="C13" t="str">
            <v>นายชุมพล  วรรณภักตร์</v>
          </cell>
        </row>
        <row r="14">
          <cell r="C14" t="str">
            <v>น.ส.ศัลสนีย์  บัวชัย</v>
          </cell>
        </row>
        <row r="15">
          <cell r="C15" t="str">
            <v>นายธนภพ  เพชรมุนี</v>
          </cell>
        </row>
        <row r="16">
          <cell r="C16" t="str">
            <v>นายวิทวัต  วิเวกาภิรัต</v>
          </cell>
        </row>
        <row r="17">
          <cell r="C17" t="str">
            <v>นายวิชัย  สุขสวรรณ</v>
          </cell>
        </row>
        <row r="18">
          <cell r="C18" t="str">
            <v>นายประสิทธิ์  ยนตรา</v>
          </cell>
        </row>
        <row r="19">
          <cell r="C19" t="str">
            <v>นายนฤนาถ  ล่ำสัน</v>
          </cell>
        </row>
        <row r="20">
          <cell r="C20" t="str">
            <v>น.ส.สุวิมล   คงจับ</v>
          </cell>
        </row>
        <row r="21">
          <cell r="C21" t="str">
            <v>นายปรีชา  ไกรลักษณวราภา</v>
          </cell>
        </row>
        <row r="22">
          <cell r="C22" t="str">
            <v>นางบุณยรัตน์  ทัพพะกุล ณ.อยุธยา</v>
          </cell>
        </row>
        <row r="23">
          <cell r="C23" t="str">
            <v>นายโยธิน  ภู่ทอง</v>
          </cell>
        </row>
        <row r="24">
          <cell r="C24" t="str">
            <v>นายรัตพล  เกิดสมบุญ</v>
          </cell>
        </row>
        <row r="25">
          <cell r="C25" t="str">
            <v>นายปิยะ  ออมสิน</v>
          </cell>
        </row>
        <row r="26">
          <cell r="C26" t="str">
            <v>นายประเสริฐ  น้ำผึ้ง</v>
          </cell>
        </row>
        <row r="27">
          <cell r="C27" t="str">
            <v>นายกฤษฎา  ศรียานนท์</v>
          </cell>
        </row>
        <row r="28">
          <cell r="C28" t="str">
            <v>นายพีรพัชร์  วงษ์ภมร</v>
          </cell>
        </row>
        <row r="29">
          <cell r="C29" t="str">
            <v>นายมานพ  บัวสอาด</v>
          </cell>
        </row>
        <row r="30">
          <cell r="C30" t="str">
            <v>นายสุธากร  แทบศรี</v>
          </cell>
        </row>
        <row r="31">
          <cell r="C31" t="str">
            <v>นายเจษฎา   ด่านตระกูล</v>
          </cell>
        </row>
        <row r="32">
          <cell r="C32" t="str">
            <v>นายชัชชล  แย้มกระโทก</v>
          </cell>
        </row>
        <row r="33">
          <cell r="C33" t="str">
            <v>นายกษม  นิยมศิลป์</v>
          </cell>
        </row>
        <row r="34">
          <cell r="C34" t="str">
            <v>นางอุไร กลิ่นหวล</v>
          </cell>
        </row>
        <row r="35">
          <cell r="C35" t="str">
            <v>พนักงานขับรถ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513.838881249998" createdVersion="4" refreshedVersion="4" minRefreshableVersion="3" recordCount="126">
  <cacheSource type="worksheet">
    <worksheetSource ref="A5:K9980" sheet="instruments_list"/>
  </cacheSource>
  <cacheFields count="11">
    <cacheField name="รหัสตัวเลข&#10;เครื่องมือ" numFmtId="0">
      <sharedItems containsString="0" containsBlank="1" containsNumber="1" containsInteger="1" minValue="1" maxValue="124"/>
    </cacheField>
    <cacheField name="ประเภทเครื่องวัด" numFmtId="0">
      <sharedItems containsBlank="1"/>
    </cacheField>
    <cacheField name="ชื่อเครื่อง" numFmtId="0">
      <sharedItems containsBlank="1"/>
    </cacheField>
    <cacheField name="รหัสครุภัณฑ์" numFmtId="0">
      <sharedItems containsBlank="1"/>
    </cacheField>
    <cacheField name="แผนก" numFmtId="0">
      <sharedItems containsBlank="1"/>
    </cacheField>
    <cacheField name="ค่าเสื่อม/เช่า" numFmtId="0">
      <sharedItems containsString="0" containsBlank="1" containsNumber="1" minValue="0" maxValue="107.94493150684931" count="19">
        <n v="78.903835616438357"/>
        <n v="16.575068493150685"/>
        <n v="107.94493150684931"/>
        <n v="0"/>
        <n v="5.0682191780821917"/>
        <n v="52.054520547945209"/>
        <n v="9.1860273972602737"/>
        <n v="30.136712328767121"/>
        <n v="49.835342465753428"/>
        <n v="64.10931506849316"/>
        <n v="27.259999999999998"/>
        <n v="12.328493150684931"/>
        <n v="23.013424657534244"/>
        <n v="5.6435616438356169"/>
        <n v="15.89013698630137"/>
        <n v="29.314794520547945"/>
        <n v="18.903835616438354"/>
        <n v="41.09561643835616"/>
        <m/>
      </sharedItems>
    </cacheField>
    <cacheField name="ค่าบำรุงรักษา" numFmtId="0">
      <sharedItems containsString="0" containsBlank="1" containsNumber="1" minValue="0" maxValue="51.23"/>
    </cacheField>
    <cacheField name="สรุปจำนวนครั้ง" numFmtId="0">
      <sharedItems containsString="0" containsBlank="1" containsNumber="1" containsInteger="1" minValue="0" maxValue="0"/>
    </cacheField>
    <cacheField name="สรุปจำนวนวัน" numFmtId="0">
      <sharedItems containsString="0" containsBlank="1" containsNumber="1" containsInteger="1" minValue="0" maxValue="0"/>
    </cacheField>
    <cacheField name="ค่าใช้จ่ายค่าเสื่อม/เช่า" numFmtId="0">
      <sharedItems containsString="0" containsBlank="1" containsNumber="1" containsInteger="1" minValue="0" maxValue="0"/>
    </cacheField>
    <cacheField name="ค่าใช้จ่ายค่าบำรุงรักษา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Windows User" refreshedDate="43513.838888310187" createdVersion="4" refreshedVersion="4" minRefreshableVersion="3" recordCount="12">
  <cacheSource type="worksheet">
    <worksheetSource ref="H1:R13" sheet="list_other"/>
  </cacheSource>
  <cacheFields count="11">
    <cacheField name="ระดับ" numFmtId="0">
      <sharedItems containsMixedTypes="1" containsNumber="1" containsInteger="1" minValue="1" maxValue="11"/>
    </cacheField>
    <cacheField name="เบี้ยเลี้ยง" numFmtId="0">
      <sharedItems containsSemiMixedTypes="0" containsString="0" containsNumber="1" containsInteger="1" minValue="250" maxValue="380"/>
    </cacheField>
    <cacheField name="ที่พักจ่ายจริง" numFmtId="0">
      <sharedItems/>
    </cacheField>
    <cacheField name="ที่พักจ่ายจริง2" numFmtId="0">
      <sharedItems containsSemiMixedTypes="0" containsString="0" containsNumber="1" containsInteger="1" minValue="450" maxValue="1300"/>
    </cacheField>
    <cacheField name="ที่พักเหมาจ่าย" numFmtId="0">
      <sharedItems containsSemiMixedTypes="0" containsString="0" containsNumber="1" containsInteger="1" minValue="450" maxValue="900"/>
    </cacheField>
    <cacheField name="ค่าแรง บาท/วัน" numFmtId="0">
      <sharedItems containsSemiMixedTypes="0" containsString="0" containsNumber="1" containsInteger="1" minValue="500" maxValue="3600"/>
    </cacheField>
    <cacheField name="ค่าล่วงเวลา 1.5 เท่า" numFmtId="1">
      <sharedItems containsSemiMixedTypes="0" containsString="0" containsNumber="1" containsInteger="1" minValue="85" maxValue="566"/>
    </cacheField>
    <cacheField name="ค่าล่วงเวลา 1 เท่า/2 เท่า" numFmtId="1">
      <sharedItems containsSemiMixedTypes="0" containsString="0" containsNumber="1" containsInteger="1" minValue="66" maxValue="377"/>
    </cacheField>
    <cacheField name="ค่าเช่ารถยนต์" numFmtId="0">
      <sharedItems containsSemiMixedTypes="0" containsString="0" containsNumber="1" containsInteger="1" minValue="0" maxValue="2000"/>
    </cacheField>
    <cacheField name="ค่าบำรุงรักษารถ" numFmtId="0">
      <sharedItems containsSemiMixedTypes="0" containsString="0" containsNumber="1" containsInteger="1" minValue="0" maxValue="0"/>
    </cacheField>
    <cacheField name="จัดระดับกลุ่ม" numFmtId="0">
      <sharedItems count="5">
        <s v="พขร"/>
        <s v="ระดับ 1-3"/>
        <s v="ระดับ 4-6"/>
        <s v="ระดับ 7-9"/>
        <s v="ระดับ 10-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Windows User" refreshedDate="43513.838891435182" createdVersion="4" refreshedVersion="4" minRefreshableVersion="3" recordCount="48">
  <cacheSource type="worksheet">
    <worksheetSource name="Table2"/>
  </cacheSource>
  <cacheFields count="45">
    <cacheField name="ปฏิบัติงานครั้งที่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ชื่อ" numFmtId="0">
      <sharedItems/>
    </cacheField>
    <cacheField name="เลขประจำตัว" numFmtId="1">
      <sharedItems containsSemiMixedTypes="0" containsString="0" containsNumber="1" containsInteger="1" minValue="87920" maxValue="596927"/>
    </cacheField>
    <cacheField name="วันเริ่ม" numFmtId="188">
      <sharedItems containsSemiMixedTypes="0" containsNonDate="0" containsDate="1" containsString="0" minDate="2018-11-01T00:00:00" maxDate="2018-12-02T00:00:00"/>
    </cacheField>
    <cacheField name="วันสิ้นสุด" numFmtId="188">
      <sharedItems containsSemiMixedTypes="0" containsNonDate="0" containsDate="1" containsString="0" minDate="2018-11-01T00:00:00" maxDate="2018-12-02T00:00:00"/>
    </cacheField>
    <cacheField name="จำนวนวัน" numFmtId="3">
      <sharedItems containsSemiMixedTypes="0" containsString="0" containsNumber="1" containsInteger="1" minValue="1" maxValue="5"/>
    </cacheField>
    <cacheField name="จำนวนคืน" numFmtId="3">
      <sharedItems containsSemiMixedTypes="0" containsString="0" containsNumber="1" containsInteger="1" minValue="0" maxValue="1"/>
    </cacheField>
    <cacheField name="คำสั่งเลขที่" numFmtId="0">
      <sharedItems containsString="0" containsBlank="1" containsNumber="1" containsInteger="1" minValue="12345678" maxValue="12345678"/>
    </cacheField>
    <cacheField name="ปฏิบัติงานที่จังหวัด" numFmtId="0">
      <sharedItems/>
    </cacheField>
    <cacheField name="สถานที่ปฏิบัติงาน" numFmtId="0">
      <sharedItems/>
    </cacheField>
    <cacheField name="Internal Order(IO)" numFmtId="0">
      <sharedItems/>
    </cacheField>
    <cacheField name="Cost Center(CC)" numFmtId="0">
      <sharedItems/>
    </cacheField>
    <cacheField name="ค่าเบี้ยเลี้ยง" numFmtId="0">
      <sharedItems containsString="0" containsBlank="1" containsNumber="1" containsInteger="1" minValue="250" maxValue="760"/>
    </cacheField>
    <cacheField name="ค่าที่พักเหมา" numFmtId="0">
      <sharedItems containsString="0" containsBlank="1" containsNumber="1" containsInteger="1" minValue="450" maxValue="1000"/>
    </cacheField>
    <cacheField name="ค่าที่พักจริง" numFmtId="0">
      <sharedItems containsNonDate="0" containsString="0" containsBlank="1"/>
    </cacheField>
    <cacheField name="ค่าTaxi" numFmtId="0">
      <sharedItems containsString="0" containsBlank="1" containsNumber="1" containsInteger="1" minValue="200" maxValue="200"/>
    </cacheField>
    <cacheField name="ค่าน้ำมัน" numFmtId="0">
      <sharedItems containsNonDate="0" containsString="0" containsBlank="1"/>
    </cacheField>
    <cacheField name="ค่าทางด่วน" numFmtId="0">
      <sharedItems containsString="0" containsBlank="1" containsNumber="1" containsInteger="1" minValue="100" maxValue="100"/>
    </cacheField>
    <cacheField name="ค่าเบี้ยเสี่ยงภัย" numFmtId="0">
      <sharedItems containsString="0" containsBlank="1" containsNumber="1" containsInteger="1" minValue="100" maxValue="100"/>
    </cacheField>
    <cacheField name="ค่าอื่นๆ" numFmtId="0">
      <sharedItems containsString="0" containsBlank="1" containsNumber="1" containsInteger="1" minValue="300" maxValue="300"/>
    </cacheField>
    <cacheField name="จำนวน ก.ม." numFmtId="0">
      <sharedItems containsString="0" containsBlank="1" containsNumber="1" containsInteger="1" minValue="1" maxValue="115"/>
    </cacheField>
    <cacheField name="ก.ม./บาท" numFmtId="0">
      <sharedItems containsString="0" containsBlank="1" containsNumber="1" containsInteger="1" minValue="5" maxValue="7"/>
    </cacheField>
    <cacheField name="OT 1 เท่า" numFmtId="0">
      <sharedItems containsString="0" containsBlank="1" containsNumber="1" minValue="3" maxValue="6.5"/>
    </cacheField>
    <cacheField name="OT 1.5 เท่า" numFmtId="0">
      <sharedItems containsString="0" containsBlank="1" containsNumber="1" minValue="3" maxValue="6.5"/>
    </cacheField>
    <cacheField name="ค่าน้ำมันที่ไม่มีคำสั่งเดินทาง" numFmtId="0">
      <sharedItems containsMixedTypes="1" containsNumber="1" containsInteger="1" minValue="7" maxValue="690"/>
    </cacheField>
    <cacheField name="ระดับ" numFmtId="0">
      <sharedItems containsMixedTypes="1" containsNumber="1" containsInteger="1" minValue="3" maxValue="10"/>
    </cacheField>
    <cacheField name="จัดระดับกลุ่ม" numFmtId="0">
      <sharedItems count="5">
        <s v="ระดับ 10-11"/>
        <s v="ระดับ 7-9"/>
        <s v="ระดับ 4-6"/>
        <s v="พขร"/>
        <s v="ระดับ 1-3"/>
      </sharedItems>
    </cacheField>
    <cacheField name="สถานะที่ทำงาน" numFmtId="187">
      <sharedItems count="2">
        <s v="ภายนอก กฟผ."/>
        <s v="ส่วนกลาง กฟผ."/>
      </sharedItems>
    </cacheField>
    <cacheField name="จำนวนวันจากค่าเบี้ยเลี้ยง" numFmtId="3">
      <sharedItems containsMixedTypes="1" containsNumber="1" containsInteger="1" minValue="1" maxValue="2"/>
    </cacheField>
    <cacheField name="จำนวนคืนจากค่าที่พัก" numFmtId="1">
      <sharedItems containsMixedTypes="1" containsNumber="1" containsInteger="1" minValue="1" maxValue="1"/>
    </cacheField>
    <cacheField name="จำนวนวันจากเบี้ยเสี่ยงภัย" numFmtId="1">
      <sharedItems containsMixedTypes="1" containsNumber="1" containsInteger="1" minValue="1" maxValue="2"/>
    </cacheField>
    <cacheField name="ค่าแรง" numFmtId="198">
      <sharedItems containsSemiMixedTypes="0" containsString="0" containsNumber="1" containsInteger="1" minValue="500" maxValue="5400"/>
    </cacheField>
    <cacheField name="ค่า OT 1 เท่า" numFmtId="3">
      <sharedItems containsMixedTypes="1" containsNumber="1" minValue="255" maxValue="552.5"/>
    </cacheField>
    <cacheField name="ค่า OT 1.5 เท่า" numFmtId="3">
      <sharedItems containsMixedTypes="1" containsNumber="1" minValue="346.5" maxValue="2544"/>
    </cacheField>
    <cacheField name="ค่าเช่ารถยนต์" numFmtId="3">
      <sharedItems containsMixedTypes="1" containsNumber="1" containsInteger="1" minValue="2000" maxValue="4000"/>
    </cacheField>
    <cacheField name="ค่าบำรุงรักษารถ" numFmtId="3">
      <sharedItems containsMixedTypes="1" containsNumber="1" containsInteger="1" minValue="0" maxValue="0"/>
    </cacheField>
    <cacheField name="จำนวนที่ใช้รถ(วัน)" numFmtId="3">
      <sharedItems containsMixedTypes="1" containsNumber="1" containsInteger="1" minValue="1" maxValue="2"/>
    </cacheField>
    <cacheField name="ระดับขั้นตอนการทำงาน" numFmtId="3">
      <sharedItems count="5">
        <s v="ขั้นตอน1. ติดต่อประสานงาน และ Walk-through Audit"/>
        <s v="ขั้นตอน2. ตรวจวัดก่อนการปรับปรุง"/>
        <s v="ขั้นตอน3. จัดทำรายงานก่อนปรับปรุง"/>
        <s v="ขั้นตอน4. ตรวจวัดหลังการปรับปรุง"/>
        <s v="ขั้นตอน5. จัดทำรายงานหลังปรับปรุง"/>
      </sharedItems>
    </cacheField>
    <cacheField name="สวัสดิการ" numFmtId="3">
      <sharedItems containsSemiMixedTypes="0" containsString="0" containsNumber="1" containsInteger="1" minValue="200" maxValue="2160"/>
    </cacheField>
    <cacheField name="ผลรวม" numFmtId="0" formula="ค่าเบี้ยเลี้ยง+ค่าที่พักเหมา+ค่าที่พักจริง+ค่าTaxi+ค่าน้ำมัน+ค่าทางด่วน+ค่าเบี้ยเสี่ยงภัย+ค่าอื่นๆ+ค่าน้ำมันที่ไม่มีคำสั่งเดินทาง" databaseField="0"/>
    <cacheField name="ล่วงเวลา" numFmtId="0" formula="'OT 1 เท่า'+'OT 1.5 เท่า'" databaseField="0"/>
    <cacheField name="ค่าน้ำมันรวม" numFmtId="0" formula="ค่าน้ำมันที่ไม่มีคำสั่งเดินทาง+ค่าน้ำมัน" databaseField="0"/>
    <cacheField name="ค่าที่พักรวม" numFmtId="0" formula="ค่าที่พักเหมา+ค่าที่พักจริง" databaseField="0"/>
    <cacheField name="ค่าล่วงเวลารวม" numFmtId="0" formula="'ค่า OT 1 เท่า'+'ค่า OT 1.5 เท่า'" databaseField="0"/>
    <cacheField name="summary_total1" numFmtId="0" formula="ค่าเบี้ยเลี้ยง+ค่าที่พักเหมา+ค่าที่พักจริง+ค่าTaxi+ค่าน้ำมัน+ค่าทางด่วน+ค่าเบี้ยเสี่ยงภัย+ค่าอื่นๆ+ค่าน้ำมันที่ไม่มีคำสั่งเดินทาง+ค่าแรง+'ค่า OT 1 เท่า'+'ค่า OT 1.5 เท่า'+ค่าเช่ารถยนต์+ค่าบำรุงรักษารถ+สวัสดิการ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Windows User" refreshedDate="43513.83889259259" createdVersion="4" refreshedVersion="4" minRefreshableVersion="3" recordCount="32">
  <cacheSource type="worksheet">
    <worksheetSource ref="AW1:AZ1048576" sheet="instruments_list"/>
  </cacheSource>
  <cacheFields count="4">
    <cacheField name="ราคา(บาท)" numFmtId="0">
      <sharedItems containsNonDate="0" containsString="0" containsBlank="1"/>
    </cacheField>
    <cacheField name="ขั้นตอน" numFmtId="0">
      <sharedItems containsNonDate="0" containsBlank="1" count="4">
        <m/>
        <s v="ขั้นตอน2. ตรวจวัดก่อนการปรับปรุง" u="1"/>
        <s v="ขั้นตอน5. จัดทำรายงานหลังปรับปรุง" u="1"/>
        <s v="ขั้นตอน1. ติดต่อประสานงาน และ Walk-through Audit" u="1"/>
      </sharedItems>
    </cacheField>
    <cacheField name="ครั้งที่" numFmtId="0">
      <sharedItems containsNonDate="0" containsString="0" containsBlank="1"/>
    </cacheField>
    <cacheField name="จำนวนวัน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n v="100"/>
    <s v="เครื่องมือวัดทางกล"/>
    <s v="BADGER|DYNASONICS"/>
    <s v="1000-111400175498-00 "/>
    <s v="หปธ-ย."/>
    <x v="0"/>
    <n v="0"/>
    <n v="0"/>
    <n v="0"/>
    <n v="0"/>
    <n v="0"/>
  </r>
  <r>
    <n v="97"/>
    <s v="เครื่องมือวัดทางกล"/>
    <s v="ELMED HELIO"/>
    <s v="1000-111400149000-00 "/>
    <s v="หปธ-ย."/>
    <x v="1"/>
    <n v="0"/>
    <n v="0"/>
    <n v="0"/>
    <n v="0"/>
    <n v="0"/>
  </r>
  <r>
    <n v="94"/>
    <s v="เครื่องมือวัดทางกล"/>
    <s v="Flexim"/>
    <s v="1000-111400148995-00 "/>
    <s v="หปธ-ย."/>
    <x v="2"/>
    <n v="51.23"/>
    <n v="0"/>
    <n v="0"/>
    <n v="0"/>
    <n v="0"/>
  </r>
  <r>
    <n v="79"/>
    <s v="เครื่องมือวัดทางกล"/>
    <s v="OMEGA HHF710"/>
    <s v="1925-20-6454-E0003 "/>
    <s v="หปธ-ย."/>
    <x v="3"/>
    <n v="0"/>
    <n v="0"/>
    <n v="0"/>
    <n v="0"/>
    <n v="0"/>
  </r>
  <r>
    <n v="80"/>
    <s v="เครื่องมือวัดทางกล"/>
    <s v="OMEGA HHF710"/>
    <s v="1925-20-6454-E0014 "/>
    <s v="หปธ-ย."/>
    <x v="3"/>
    <n v="0"/>
    <n v="0"/>
    <n v="0"/>
    <n v="0"/>
    <n v="0"/>
  </r>
  <r>
    <n v="83"/>
    <s v="เครื่องมือวัดทางกล"/>
    <s v="PANAMETRICS"/>
    <s v="1925-20-8705-E0010 "/>
    <s v="หปธ-ย."/>
    <x v="3"/>
    <n v="0"/>
    <n v="0"/>
    <n v="0"/>
    <n v="0"/>
    <n v="0"/>
  </r>
  <r>
    <n v="89"/>
    <s v="เครื่องมือวัดทางกล"/>
    <s v="PROMAX MR275"/>
    <s v="1000-111400103436-00 "/>
    <s v="หปธ-ย."/>
    <x v="4"/>
    <n v="0"/>
    <n v="0"/>
    <n v="0"/>
    <n v="0"/>
    <n v="0"/>
  </r>
  <r>
    <n v="84"/>
    <s v="เครื่องมือวัดทางกล"/>
    <s v="TESTO 175 H"/>
    <s v="1000-111400084937-00 "/>
    <s v="หปธ-ย."/>
    <x v="5"/>
    <n v="0"/>
    <n v="0"/>
    <n v="0"/>
    <n v="0"/>
    <n v="0"/>
  </r>
  <r>
    <n v="76"/>
    <s v="เครื่องมือวัดทางกล"/>
    <s v="TESTO 475"/>
    <s v="1925-20-8182-E0019 "/>
    <s v="หปธ-ย."/>
    <x v="3"/>
    <n v="0"/>
    <n v="0"/>
    <n v="0"/>
    <n v="0"/>
    <n v="0"/>
  </r>
  <r>
    <n v="98"/>
    <s v="เครื่องมือวัดทางกล"/>
    <s v="TESTO 175 T3"/>
    <s v="1000-111400149002-00 "/>
    <s v="หปธ-ย."/>
    <x v="6"/>
    <n v="0"/>
    <n v="0"/>
    <n v="0"/>
    <n v="0"/>
    <n v="0"/>
  </r>
  <r>
    <n v="82"/>
    <s v="เครื่องมือวัดทางกล"/>
    <s v="TESTO 435-1"/>
    <s v="1925-20-6461-L0008 "/>
    <s v="หปธ-ย."/>
    <x v="3"/>
    <n v="0"/>
    <n v="0"/>
    <n v="0"/>
    <n v="0"/>
    <n v="0"/>
  </r>
  <r>
    <n v="99"/>
    <s v="เครื่องมือวัดทางกล"/>
    <s v="TESTO 435-2"/>
    <s v="1000-111400149003-00 "/>
    <s v="หปธ-ย."/>
    <x v="7"/>
    <n v="19.59"/>
    <n v="0"/>
    <n v="0"/>
    <n v="0"/>
    <n v="0"/>
  </r>
  <r>
    <n v="87"/>
    <s v="เครื่องมือวัดทางกล"/>
    <s v="กล้องถ่ายภาพความร้อน TESTO AG"/>
    <s v="1000-111400097593-00 "/>
    <s v="หปธ-ย."/>
    <x v="8"/>
    <n v="0"/>
    <n v="0"/>
    <n v="0"/>
    <n v="0"/>
    <n v="0"/>
  </r>
  <r>
    <n v="107"/>
    <s v="เครื่องมือวัดทางกล"/>
    <s v="เครื่องมือวัดกับดักไอน้ำ PEN CHECK"/>
    <s v="1925-20-6698 B0006 "/>
    <s v="หปธ-ย."/>
    <x v="3"/>
    <n v="0"/>
    <n v="0"/>
    <n v="0"/>
    <n v="0"/>
    <n v="0"/>
  </r>
  <r>
    <n v="88"/>
    <s v="เครื่องมือวัดทางกล"/>
    <s v="เครื่องมือวัดการเผาไหม้ TESTO 330-2LL"/>
    <s v="1000-111400103434-00 "/>
    <s v="หปธ-ย."/>
    <x v="9"/>
    <n v="0"/>
    <n v="0"/>
    <n v="0"/>
    <n v="0"/>
    <n v="0"/>
  </r>
  <r>
    <n v="81"/>
    <s v="เครื่องมือวัดทางกล"/>
    <s v="เครื่องวัดการแผ่รังสี RSS-214"/>
    <s v="1925-20-6703-E0007 "/>
    <s v="หปธ-ย."/>
    <x v="3"/>
    <n v="0"/>
    <n v="0"/>
    <n v="0"/>
    <n v="0"/>
    <n v="0"/>
  </r>
  <r>
    <n v="108"/>
    <s v="เครื่องมือวัดทางกล"/>
    <s v="วัดอุณหภูมิและความชื้น แบบติดผนัง"/>
    <s v="1925-20-7693 B0080 "/>
    <s v="หปธ-ย."/>
    <x v="3"/>
    <n v="0"/>
    <n v="0"/>
    <n v="0"/>
    <n v="0"/>
    <n v="0"/>
  </r>
  <r>
    <n v="109"/>
    <s v="เครื่องมือวัดทางกล"/>
    <s v="วัดอุณหภูมิและความชื้น แบบติดผนัง"/>
    <s v="1925-20-7693 B0052 "/>
    <s v="หปธ-ย."/>
    <x v="3"/>
    <n v="0"/>
    <n v="0"/>
    <n v="0"/>
    <n v="0"/>
    <n v="0"/>
  </r>
  <r>
    <n v="110"/>
    <s v="เครื่องมือวัดทางกล"/>
    <s v="วัดอุณหภูมิและความชื้น แบบติดผนัง"/>
    <s v="1925-20-7693 B0054 "/>
    <s v="หปธ-ย."/>
    <x v="3"/>
    <n v="0"/>
    <n v="0"/>
    <n v="0"/>
    <n v="0"/>
    <n v="0"/>
  </r>
  <r>
    <n v="111"/>
    <s v="เครื่องมือวัดทางกล"/>
    <s v="วัดอุณหภูมิและความชื้น แบบติดผนัง"/>
    <s v="1925-20-7693 B0078 "/>
    <s v="หปธ-ย."/>
    <x v="3"/>
    <n v="0"/>
    <n v="0"/>
    <n v="0"/>
    <n v="0"/>
    <n v="0"/>
  </r>
  <r>
    <n v="112"/>
    <s v="เครื่องมือวัดทางกล"/>
    <s v="วัดอุณหภูมิและความชื้น แบบติดผนัง"/>
    <s v="1925-20-7693 B0042 "/>
    <s v="หปธ-ย."/>
    <x v="3"/>
    <n v="0"/>
    <n v="0"/>
    <n v="0"/>
    <n v="0"/>
    <n v="0"/>
  </r>
  <r>
    <n v="113"/>
    <s v="เครื่องมือวัดทางกล"/>
    <s v="วัดอุณหภูมิและความชื้น แบบติดผนัง"/>
    <s v="1925-20-7693 B0044 "/>
    <s v="หปธ-ย."/>
    <x v="3"/>
    <n v="0"/>
    <n v="0"/>
    <n v="0"/>
    <n v="0"/>
    <n v="0"/>
  </r>
  <r>
    <n v="118"/>
    <s v="เครื่องมือวัดทางกล"/>
    <s v="วัดอุณหภูมิและความชื้น แบบติดผนัง"/>
    <s v="1925-20-7693 B0066 "/>
    <s v="หปธ-ย."/>
    <x v="3"/>
    <n v="0"/>
    <n v="0"/>
    <n v="0"/>
    <n v="0"/>
    <n v="0"/>
  </r>
  <r>
    <n v="119"/>
    <s v="เครื่องมือวัดทางกล"/>
    <s v="วัดอุณหภูมิและความชื้น แบบติดผนัง"/>
    <s v="1925-20-7693 B0067 "/>
    <s v="หปธ-ย."/>
    <x v="3"/>
    <n v="0"/>
    <n v="0"/>
    <n v="0"/>
    <n v="0"/>
    <n v="0"/>
  </r>
  <r>
    <n v="120"/>
    <s v="เครื่องมือวัดทางกล"/>
    <s v="วัดอุณหภูมิและความชื้น แบบติดผนัง"/>
    <s v="1925-20-7693 B0069 "/>
    <s v="หปธ-ย."/>
    <x v="3"/>
    <n v="0"/>
    <n v="0"/>
    <n v="0"/>
    <n v="0"/>
    <n v="0"/>
  </r>
  <r>
    <n v="121"/>
    <s v="เครื่องมือวัดทางกล"/>
    <s v="วัดอุณหภูมิและความชื้น แบบติดผนัง"/>
    <s v="1925-20-7693 B0070 "/>
    <s v="หปธ-ย."/>
    <x v="3"/>
    <n v="0"/>
    <n v="0"/>
    <n v="0"/>
    <n v="0"/>
    <n v="0"/>
  </r>
  <r>
    <n v="122"/>
    <s v="เครื่องมือวัดทางกล"/>
    <s v="วัดอุณหภูมิและความชื้น แบบติดผนัง"/>
    <s v="1925-20-7693 B0071 "/>
    <s v="หปธ-ย."/>
    <x v="3"/>
    <n v="0"/>
    <n v="0"/>
    <n v="0"/>
    <n v="0"/>
    <n v="0"/>
  </r>
  <r>
    <n v="123"/>
    <s v="เครื่องมือวัดทางกล"/>
    <s v="วัดอุณหภูมิและความชื้น แบบติดผนัง"/>
    <s v="1925-20-7693 B0077 "/>
    <s v="หปธ-ย."/>
    <x v="3"/>
    <n v="0"/>
    <n v="0"/>
    <n v="0"/>
    <n v="0"/>
    <n v="0"/>
  </r>
  <r>
    <n v="90"/>
    <s v="เครื่องมือวัดทางไฟฟ้า"/>
    <s v="CHAUVIN ARNOUX C.A 8332B"/>
    <s v="1000-111400103439-00 "/>
    <s v="หปธ-ย."/>
    <x v="10"/>
    <n v="32.6"/>
    <n v="0"/>
    <n v="0"/>
    <n v="0"/>
    <n v="0"/>
  </r>
  <r>
    <n v="91"/>
    <s v="เครื่องมือวัดทางไฟฟ้า"/>
    <s v="CHAUVIN ARNOUX C.A 8332B"/>
    <s v="1000-111400103440-00 "/>
    <s v="หปธ-ย."/>
    <x v="10"/>
    <n v="32.6"/>
    <n v="0"/>
    <n v="0"/>
    <n v="0"/>
    <n v="0"/>
  </r>
  <r>
    <n v="78"/>
    <s v="เครื่องมือวัดทางไฟฟ้า"/>
    <s v="CHAUVIN ARNOUX CA8332"/>
    <s v="1925-20-6615-L0009 "/>
    <s v="หปธ-ย."/>
    <x v="3"/>
    <n v="0"/>
    <n v="0"/>
    <n v="0"/>
    <n v="0"/>
    <n v="0"/>
  </r>
  <r>
    <n v="77"/>
    <s v="เครื่องมือวัดทางไฟฟ้า"/>
    <s v="CHAUVIN ARNOUX CA8334"/>
    <s v="1925-20-6615-E0010 "/>
    <s v="หปธ-ย."/>
    <x v="3"/>
    <n v="0"/>
    <n v="0"/>
    <n v="0"/>
    <n v="0"/>
    <n v="0"/>
  </r>
  <r>
    <n v="101"/>
    <s v="เครื่องมือวัดทางไฟฟ้า"/>
    <s v="CLAMP ON CHAUVIN F05"/>
    <s v="1925-20-7247 B0142 "/>
    <s v="หปธ-ย."/>
    <x v="3"/>
    <n v="0"/>
    <n v="0"/>
    <n v="0"/>
    <n v="0"/>
    <n v="0"/>
  </r>
  <r>
    <n v="102"/>
    <s v="เครื่องมือวัดทางไฟฟ้า"/>
    <s v="CLAMP ON CHAUVIN F05"/>
    <s v="1925-20-7247 B0143 "/>
    <s v="หปธ-ย."/>
    <x v="3"/>
    <n v="0"/>
    <n v="0"/>
    <n v="0"/>
    <n v="0"/>
    <n v="0"/>
  </r>
  <r>
    <n v="117"/>
    <s v="เครื่องมือวัดทางไฟฟ้า"/>
    <s v="CLAMP ON CHAUVIN F05"/>
    <s v="1925-20-7247 B0144 "/>
    <s v="หปธ-ย."/>
    <x v="3"/>
    <n v="0"/>
    <n v="0"/>
    <n v="0"/>
    <n v="0"/>
    <n v="0"/>
  </r>
  <r>
    <n v="85"/>
    <s v="เครื่องมือวัดทางไฟฟ้า"/>
    <s v="DATA Logger TAIK S7-7000"/>
    <s v="1000-111400084944-00 "/>
    <s v="หปธ-ย."/>
    <x v="11"/>
    <n v="0"/>
    <n v="0"/>
    <n v="0"/>
    <n v="0"/>
    <n v="0"/>
  </r>
  <r>
    <n v="86"/>
    <s v="เครื่องมือวัดทางไฟฟ้า"/>
    <s v="DATA Logger TAIK S7-7000"/>
    <s v="1000-111400084947-00 "/>
    <s v="หปธ-ย."/>
    <x v="11"/>
    <n v="0"/>
    <n v="0"/>
    <n v="0"/>
    <n v="0"/>
    <n v="0"/>
  </r>
  <r>
    <n v="116"/>
    <s v="เครื่องมือวัดทางไฟฟ้า"/>
    <s v="ELCONTROL 4AAEX"/>
    <s v="1925-20-6994 B0002 "/>
    <s v="หปธ-ย."/>
    <x v="3"/>
    <n v="0"/>
    <n v="0"/>
    <n v="0"/>
    <n v="0"/>
    <n v="0"/>
  </r>
  <r>
    <n v="95"/>
    <s v="เครื่องมือวัดทางไฟฟ้า"/>
    <s v="ELITE PRO XC CLAMP METER"/>
    <s v="1000-111400148996-00 "/>
    <s v="หปธ-ย."/>
    <x v="12"/>
    <n v="0"/>
    <n v="0"/>
    <n v="0"/>
    <n v="0"/>
    <n v="0"/>
  </r>
  <r>
    <n v="103"/>
    <s v="เครื่องมือวัดทางไฟฟ้า"/>
    <s v="FLUKE 1520"/>
    <s v="1925-20-8644 B0023 "/>
    <s v="หปธ-ย."/>
    <x v="3"/>
    <n v="0"/>
    <n v="0"/>
    <n v="0"/>
    <n v="0"/>
    <n v="0"/>
  </r>
  <r>
    <n v="106"/>
    <s v="เครื่องมือวัดทางไฟฟ้า"/>
    <s v="FLUKE 189"/>
    <s v="1925-20-8154 B0338 "/>
    <s v="หปธ-ย."/>
    <x v="3"/>
    <n v="0"/>
    <n v="0"/>
    <n v="0"/>
    <n v="0"/>
    <n v="0"/>
  </r>
  <r>
    <n v="92"/>
    <s v="เครื่องมือวัดทางไฟฟ้า"/>
    <s v="HIOKI FT3424"/>
    <s v="1000-111400120158-00 "/>
    <s v="หปธ-ย."/>
    <x v="13"/>
    <n v="0"/>
    <n v="0"/>
    <n v="0"/>
    <n v="0"/>
    <n v="0"/>
  </r>
  <r>
    <n v="93"/>
    <s v="เครื่องมือวัดทางไฟฟ้า"/>
    <s v="HIOKI FT3424"/>
    <s v="1000-111400120159-00 "/>
    <s v="หปธ-ย."/>
    <x v="13"/>
    <n v="0"/>
    <n v="0"/>
    <n v="0"/>
    <n v="0"/>
    <n v="0"/>
  </r>
  <r>
    <n v="96"/>
    <s v="เครื่องมือวัดทางไฟฟ้า"/>
    <s v="MICROVIP3"/>
    <s v="1000-111400148999-00 "/>
    <s v="หปธ-ย."/>
    <x v="14"/>
    <n v="0"/>
    <n v="0"/>
    <n v="0"/>
    <n v="0"/>
    <n v="0"/>
  </r>
  <r>
    <n v="114"/>
    <s v="เครื่องมืออื่นๆ"/>
    <s v="กล้องถ่ายภาพระบบดิจิตอล CANON"/>
    <s v="990100078579 "/>
    <s v="หปธ-ย."/>
    <x v="3"/>
    <n v="0"/>
    <n v="0"/>
    <n v="0"/>
    <n v="0"/>
    <n v="0"/>
  </r>
  <r>
    <n v="105"/>
    <s v="เครื่องมืออื่นๆ"/>
    <s v="เครื่องวัดความเป็นกรด PH.METER"/>
    <s v="1925-20-7999 B0046 "/>
    <s v="หปธ-ย."/>
    <x v="3"/>
    <n v="0"/>
    <n v="0"/>
    <n v="0"/>
    <n v="0"/>
    <n v="0"/>
  </r>
  <r>
    <n v="124"/>
    <s v="เครื่องมืออื่นๆ"/>
    <s v="เครื่องวัดความเป็นกรด PH.METER"/>
    <s v="1925-20-7999 B0047 "/>
    <s v="หปธ-ย."/>
    <x v="3"/>
    <n v="0"/>
    <n v="0"/>
    <n v="0"/>
    <n v="0"/>
    <n v="0"/>
  </r>
  <r>
    <n v="115"/>
    <s v="เครื่องมืออื่นๆ"/>
    <s v="เครื่องวัดระยะเลเซอร์ MAKITA"/>
    <s v="100099010010008900 "/>
    <s v="หปธ-ย."/>
    <x v="3"/>
    <n v="0"/>
    <n v="0"/>
    <n v="0"/>
    <n v="0"/>
    <n v="0"/>
  </r>
  <r>
    <n v="104"/>
    <s v="เครื่องมืออื่นๆ"/>
    <s v="สว่าน ROTARY MAKITA"/>
    <s v="1910-20-5085 B0097 "/>
    <s v="หปธ-ย."/>
    <x v="3"/>
    <n v="0"/>
    <n v="0"/>
    <n v="0"/>
    <n v="0"/>
    <n v="0"/>
  </r>
  <r>
    <n v="34"/>
    <s v="เครื่องมือวัดทางกล"/>
    <s v="GE-PANAMETRICS"/>
    <s v="1925-20-8705-L0010 "/>
    <s v="หปภ-ย."/>
    <x v="3"/>
    <n v="0"/>
    <n v="0"/>
    <n v="0"/>
    <n v="0"/>
    <n v="0"/>
  </r>
  <r>
    <n v="57"/>
    <s v="เครื่องมือวัดทางกล"/>
    <s v="MONARCH PB230"/>
    <s v="1925-20-8198 B0007 "/>
    <s v="หปภ-ย."/>
    <x v="3"/>
    <n v="0"/>
    <n v="0"/>
    <n v="0"/>
    <n v="0"/>
    <n v="0"/>
  </r>
  <r>
    <n v="31"/>
    <s v="เครื่องมือวัดทางกล"/>
    <s v="TESTO 435-1"/>
    <s v="1925-20-6461-L0009 "/>
    <s v="หปภ-ย."/>
    <x v="3"/>
    <n v="0"/>
    <n v="0"/>
    <n v="0"/>
    <n v="0"/>
    <n v="0"/>
  </r>
  <r>
    <n v="32"/>
    <s v="เครื่องมือวัดทางกล"/>
    <s v="TESTO 435-1"/>
    <s v="1925-20-6461-L0010 "/>
    <s v="หปภ-ย."/>
    <x v="3"/>
    <n v="0"/>
    <n v="0"/>
    <n v="0"/>
    <n v="0"/>
    <n v="0"/>
  </r>
  <r>
    <n v="25"/>
    <s v="เครื่องมือวัดทางกล"/>
    <s v="TESTO 435-4"/>
    <s v="1925-20-6461-L0011 "/>
    <s v="หปภ-ย."/>
    <x v="3"/>
    <n v="0"/>
    <n v="0"/>
    <n v="0"/>
    <n v="0"/>
    <n v="0"/>
  </r>
  <r>
    <n v="27"/>
    <s v="เครื่องมือวัดทางกล"/>
    <s v="TESTO-545"/>
    <s v="1925-20-7331-E0007 "/>
    <s v="หปภ-ย."/>
    <x v="3"/>
    <n v="0"/>
    <n v="0"/>
    <n v="0"/>
    <n v="0"/>
    <n v="0"/>
  </r>
  <r>
    <n v="28"/>
    <s v="เครื่องมือวัดทางกล"/>
    <s v="TESTO-545"/>
    <s v="1925-20-7331-L0005 "/>
    <s v="หปภ-ย."/>
    <x v="3"/>
    <n v="0"/>
    <n v="0"/>
    <n v="0"/>
    <n v="0"/>
    <n v="0"/>
  </r>
  <r>
    <n v="33"/>
    <s v="เครื่องมือวัดทางกล"/>
    <s v="ULTRAFLUX"/>
    <s v="1925-20-8705-L0005 "/>
    <s v="หปภ-ย."/>
    <x v="3"/>
    <n v="0"/>
    <n v="0"/>
    <n v="0"/>
    <n v="0"/>
    <n v="0"/>
  </r>
  <r>
    <n v="3"/>
    <s v="เครื่องมือวัดทางกล"/>
    <s v="เครื่องมือวัดการเผาไหม้ TESTO 350S"/>
    <s v="1925-20-7194-L0001 "/>
    <s v="หปภ-ย."/>
    <x v="3"/>
    <n v="0"/>
    <n v="0"/>
    <n v="0"/>
    <n v="0"/>
    <n v="0"/>
  </r>
  <r>
    <n v="17"/>
    <s v="เครื่องมือวัดทางไฟฟ้า"/>
    <s v="CHAUVIN ARNOUX CA8332"/>
    <s v="1925-20-6615-L0010 "/>
    <s v="หปภ-ย."/>
    <x v="3"/>
    <n v="0"/>
    <n v="0"/>
    <n v="0"/>
    <n v="0"/>
    <n v="0"/>
  </r>
  <r>
    <n v="18"/>
    <s v="เครื่องมือวัดทางไฟฟ้า"/>
    <s v="CHAUVIN ARNOUX CA8332"/>
    <s v="1925-20-6615-L0011 "/>
    <s v="หปภ-ย."/>
    <x v="3"/>
    <n v="0"/>
    <n v="0"/>
    <n v="0"/>
    <n v="0"/>
    <n v="0"/>
  </r>
  <r>
    <n v="6"/>
    <s v="เครื่องมือวัดทางไฟฟ้า"/>
    <s v="CHAUVIN ARNOUX CA8334"/>
    <s v="1925-20-6615-E0007 "/>
    <s v="หปภ-ย."/>
    <x v="3"/>
    <n v="0"/>
    <n v="0"/>
    <n v="0"/>
    <n v="0"/>
    <n v="0"/>
  </r>
  <r>
    <n v="7"/>
    <s v="เครื่องมือวัดทางไฟฟ้า"/>
    <s v="CHAUVIN ARNOUX CA8334"/>
    <s v="1925-20-6615-E0012 "/>
    <s v="หปภ-ย."/>
    <x v="3"/>
    <n v="0"/>
    <n v="0"/>
    <n v="0"/>
    <n v="0"/>
    <n v="0"/>
  </r>
  <r>
    <n v="8"/>
    <s v="เครื่องมือวัดทางไฟฟ้า"/>
    <s v="CHAUVIN ARNOUX CA8334"/>
    <s v="1925-20-6615-E0011 "/>
    <s v="หปภ-ย."/>
    <x v="3"/>
    <n v="0"/>
    <n v="0"/>
    <n v="0"/>
    <n v="0"/>
    <n v="0"/>
  </r>
  <r>
    <n v="15"/>
    <s v="เครื่องมือวัดทางไฟฟ้า"/>
    <s v="CHAUVIN ARNOUX F09"/>
    <s v="1925-20-7247-L0037 "/>
    <s v="หปภ-ย."/>
    <x v="3"/>
    <n v="0"/>
    <n v="0"/>
    <n v="0"/>
    <n v="0"/>
    <n v="0"/>
  </r>
  <r>
    <n v="16"/>
    <s v="เครื่องมือวัดทางไฟฟ้า"/>
    <s v="CHAUVIN ARNOUX F09"/>
    <s v="1925-20-7247-L0038 "/>
    <s v="หปภ-ย."/>
    <x v="3"/>
    <n v="0"/>
    <n v="0"/>
    <n v="0"/>
    <n v="0"/>
    <n v="0"/>
  </r>
  <r>
    <n v="36"/>
    <s v="เครื่องมือวัดทางไฟฟ้า"/>
    <s v="CHAUVIN ARNOUX C.A 8332B"/>
    <s v="1000-111400065304-00 "/>
    <s v="หปภ-ย."/>
    <x v="15"/>
    <n v="0"/>
    <n v="0"/>
    <n v="0"/>
    <n v="0"/>
    <n v="0"/>
  </r>
  <r>
    <n v="47"/>
    <s v="เครื่องมือวัดทางไฟฟ้า"/>
    <s v="Chauvin Arnoux CA8230"/>
    <s v="1000-111400154164-00 "/>
    <s v="หปภ-ย."/>
    <x v="16"/>
    <n v="0"/>
    <n v="0"/>
    <n v="0"/>
    <n v="0"/>
    <n v="0"/>
  </r>
  <r>
    <n v="49"/>
    <s v="เครื่องมือวัดทางไฟฟ้า"/>
    <s v="CHAUVIN ARNOUX D30CN"/>
    <s v="1925-20-7247 B0050 "/>
    <s v="หปภ-ย."/>
    <x v="3"/>
    <n v="0"/>
    <n v="0"/>
    <n v="0"/>
    <n v="0"/>
    <n v="0"/>
  </r>
  <r>
    <n v="50"/>
    <s v="เครื่องมือวัดทางไฟฟ้า"/>
    <s v="CHAUVIN ARNOUX D30CN"/>
    <s v="1925-20-7247 B0051 "/>
    <s v="หปภ-ย."/>
    <x v="3"/>
    <n v="0"/>
    <n v="0"/>
    <n v="0"/>
    <n v="0"/>
    <n v="0"/>
  </r>
  <r>
    <n v="51"/>
    <s v="เครื่องมือวัดทางไฟฟ้า"/>
    <s v="CHAUVIN ARNOUX D30CN"/>
    <s v="1925-20-7247 B0052 "/>
    <s v="หปภ-ย."/>
    <x v="3"/>
    <n v="0"/>
    <n v="0"/>
    <n v="0"/>
    <n v="0"/>
    <n v="0"/>
  </r>
  <r>
    <n v="22"/>
    <s v="เครื่องมือวัดทางไฟฟ้า"/>
    <s v="CHAUVIN ARNOUX P01"/>
    <s v="1925-20-8818-E0001 "/>
    <s v="หปภ-ย."/>
    <x v="3"/>
    <n v="0"/>
    <n v="0"/>
    <n v="0"/>
    <n v="0"/>
    <n v="0"/>
  </r>
  <r>
    <n v="23"/>
    <s v="เครื่องมือวัดทางไฟฟ้า"/>
    <s v="CHAUVIN ARNOUX P01"/>
    <s v="1925-20-8818-E0004 "/>
    <s v="หปภ-ย."/>
    <x v="3"/>
    <n v="0"/>
    <n v="0"/>
    <n v="0"/>
    <n v="0"/>
    <n v="0"/>
  </r>
  <r>
    <n v="24"/>
    <s v="เครื่องมือวัดทางไฟฟ้า"/>
    <s v="CHAUVIN ARNOUX P01"/>
    <s v="1925-20-8818-E0005 "/>
    <s v="หปภ-ย."/>
    <x v="3"/>
    <n v="0"/>
    <n v="0"/>
    <n v="0"/>
    <n v="0"/>
    <n v="0"/>
  </r>
  <r>
    <n v="48"/>
    <s v="เครื่องมือวัดทางไฟฟ้า"/>
    <s v="CHAUVIN F05"/>
    <s v="1925-20-7247 B0150 "/>
    <s v="หปภ-ย."/>
    <x v="3"/>
    <n v="0"/>
    <n v="0"/>
    <n v="0"/>
    <n v="0"/>
    <n v="0"/>
  </r>
  <r>
    <n v="52"/>
    <s v="เครื่องมือวัดทางไฟฟ้า"/>
    <s v="CHAUVIN F05"/>
    <s v="1925-20-7247 B0145 "/>
    <s v="หปภ-ย."/>
    <x v="3"/>
    <n v="0"/>
    <n v="0"/>
    <n v="0"/>
    <n v="0"/>
    <n v="0"/>
  </r>
  <r>
    <n v="53"/>
    <s v="เครื่องมือวัดทางไฟฟ้า"/>
    <s v="CHAUVIN F05"/>
    <s v="1925-20-7247 B0146 "/>
    <s v="หปภ-ย."/>
    <x v="3"/>
    <n v="0"/>
    <n v="0"/>
    <n v="0"/>
    <n v="0"/>
    <n v="0"/>
  </r>
  <r>
    <n v="54"/>
    <s v="เครื่องมือวัดทางไฟฟ้า"/>
    <s v="CHAUVIN F05"/>
    <s v="1925-20-7247 B0147 "/>
    <s v="หปภ-ย."/>
    <x v="3"/>
    <n v="0"/>
    <n v="0"/>
    <n v="0"/>
    <n v="0"/>
    <n v="0"/>
  </r>
  <r>
    <n v="55"/>
    <s v="เครื่องมือวัดทางไฟฟ้า"/>
    <s v="CHAUVIN F05"/>
    <s v="1925-20-7247 B0148 "/>
    <s v="หปภ-ย."/>
    <x v="3"/>
    <n v="0"/>
    <n v="0"/>
    <n v="0"/>
    <n v="0"/>
    <n v="0"/>
  </r>
  <r>
    <n v="56"/>
    <s v="เครื่องมือวัดทางไฟฟ้า"/>
    <s v="CHAUVIN F05"/>
    <s v="1925-20-7247 B0149 "/>
    <s v="หปภ-ย."/>
    <x v="3"/>
    <n v="0"/>
    <n v="0"/>
    <n v="0"/>
    <n v="0"/>
    <n v="0"/>
  </r>
  <r>
    <n v="19"/>
    <s v="เครื่องมือวัดทางไฟฟ้า"/>
    <s v="CLAMP ON HIOKI JAPAN"/>
    <s v="1925-20-7247-L0048 "/>
    <s v="หปภ-ย."/>
    <x v="3"/>
    <n v="0"/>
    <n v="0"/>
    <n v="0"/>
    <n v="0"/>
    <n v="0"/>
  </r>
  <r>
    <n v="37"/>
    <s v="เครื่องมือวัดทางไฟฟ้า"/>
    <s v="DATA Logger TAIK S7-330"/>
    <s v="1000-111400065307-00 "/>
    <s v="หปภ-ย."/>
    <x v="11"/>
    <n v="0"/>
    <n v="0"/>
    <n v="0"/>
    <n v="0"/>
    <n v="0"/>
  </r>
  <r>
    <n v="38"/>
    <s v="เครื่องมือวัดทางไฟฟ้า"/>
    <s v="DATA Logger TAIK S7-330"/>
    <s v="1000-111400065308-00 "/>
    <s v="หปภ-ย."/>
    <x v="11"/>
    <n v="0"/>
    <n v="0"/>
    <n v="0"/>
    <n v="0"/>
    <n v="0"/>
  </r>
  <r>
    <n v="39"/>
    <s v="เครื่องมือวัดทางไฟฟ้า"/>
    <s v="DATA Logger TAIK S7-7000"/>
    <s v="1000-111400084943-00 "/>
    <s v="หปภ-ย."/>
    <x v="11"/>
    <n v="0"/>
    <n v="0"/>
    <n v="0"/>
    <n v="0"/>
    <n v="0"/>
  </r>
  <r>
    <n v="40"/>
    <s v="เครื่องมือวัดทางไฟฟ้า"/>
    <s v="DATA Logger TAIK S7-7000"/>
    <s v="1000-111400084945-00 "/>
    <s v="หปภ-ย."/>
    <x v="11"/>
    <n v="0"/>
    <n v="0"/>
    <n v="0"/>
    <n v="0"/>
    <n v="0"/>
  </r>
  <r>
    <n v="41"/>
    <s v="เครื่องมือวัดทางไฟฟ้า"/>
    <s v="DATA Logger TAIK S7-7000"/>
    <s v="1000-111400084946-00 "/>
    <s v="หปภ-ย."/>
    <x v="11"/>
    <n v="0"/>
    <n v="0"/>
    <n v="0"/>
    <n v="0"/>
    <n v="0"/>
  </r>
  <r>
    <n v="42"/>
    <s v="เครื่องมือวัดทางไฟฟ้า"/>
    <s v="DATA Logger TAIK S7-7000"/>
    <s v="1000-111400084949-00 "/>
    <s v="หปภ-ย."/>
    <x v="11"/>
    <n v="0"/>
    <n v="0"/>
    <n v="0"/>
    <n v="0"/>
    <n v="0"/>
  </r>
  <r>
    <n v="46"/>
    <s v="เครื่องมือวัดทางไฟฟ้า"/>
    <s v="ELITE PRO XC CLAMP METER"/>
    <s v="1000-111400148998-00 "/>
    <s v="หปภ-ย."/>
    <x v="12"/>
    <n v="0"/>
    <n v="0"/>
    <n v="0"/>
    <n v="0"/>
    <n v="0"/>
  </r>
  <r>
    <n v="9"/>
    <s v="เครื่องมือวัดทางไฟฟ้า"/>
    <s v="ELITE PRO CLAMP METER"/>
    <s v="1925-20-8816-E0031 "/>
    <s v="หปภ-ย."/>
    <x v="3"/>
    <n v="0"/>
    <n v="0"/>
    <n v="0"/>
    <n v="0"/>
    <n v="0"/>
  </r>
  <r>
    <n v="10"/>
    <s v="เครื่องมือวัดทางไฟฟ้า"/>
    <s v="ELITE PRO CLAMP METER"/>
    <s v="1925-20-8816-E0032 "/>
    <s v="หปภ-ย."/>
    <x v="3"/>
    <n v="0"/>
    <n v="0"/>
    <n v="0"/>
    <n v="0"/>
    <n v="0"/>
  </r>
  <r>
    <n v="11"/>
    <s v="เครื่องมือวัดทางไฟฟ้า"/>
    <s v="ELITE PRO CLAMP METER"/>
    <s v="1925-20-8816-E0033 "/>
    <s v="หปภ-ย."/>
    <x v="3"/>
    <n v="0"/>
    <n v="0"/>
    <n v="0"/>
    <n v="0"/>
    <n v="0"/>
  </r>
  <r>
    <n v="12"/>
    <s v="เครื่องมือวัดทางไฟฟ้า"/>
    <s v="ELITE PRO CLAMP METER"/>
    <s v="1925-20-8816-E0034 "/>
    <s v="หปภ-ย."/>
    <x v="3"/>
    <n v="0"/>
    <n v="0"/>
    <n v="0"/>
    <n v="0"/>
    <n v="0"/>
  </r>
  <r>
    <n v="13"/>
    <s v="เครื่องมือวัดทางไฟฟ้า"/>
    <s v="ELITE PRO CLAMP METER"/>
    <s v="1925-20-8816-E0035 "/>
    <s v="หปภ-ย."/>
    <x v="3"/>
    <n v="0"/>
    <n v="0"/>
    <n v="0"/>
    <n v="0"/>
    <n v="0"/>
  </r>
  <r>
    <n v="73"/>
    <s v="เครื่องมือวัดทางไฟฟ้า"/>
    <s v="FLUKE 189  DIGITAL MULTIMETER"/>
    <s v="1925-20-8154 B0379 "/>
    <s v="หปภ-ย."/>
    <x v="3"/>
    <n v="0"/>
    <n v="0"/>
    <n v="0"/>
    <n v="0"/>
    <n v="0"/>
  </r>
  <r>
    <n v="74"/>
    <s v="เครื่องมือวัดทางไฟฟ้า"/>
    <s v="FLUKE 189  DIGITAL MULTIMETER"/>
    <s v="1925-20-8154 B0380 "/>
    <s v="หปภ-ย."/>
    <x v="3"/>
    <n v="0"/>
    <n v="0"/>
    <n v="0"/>
    <n v="0"/>
    <n v="0"/>
  </r>
  <r>
    <n v="14"/>
    <s v="เครื่องมือวัดทางไฟฟ้า"/>
    <s v="FLUKE 434"/>
    <s v="1925-20-6615-L0003 "/>
    <s v="หปภ-ย."/>
    <x v="3"/>
    <n v="0"/>
    <n v="0"/>
    <n v="0"/>
    <n v="0"/>
    <n v="0"/>
  </r>
  <r>
    <n v="1"/>
    <s v="เครื่องมือวัดทางไฟฟ้า"/>
    <s v="FLUKE สโคปมิเตอร์"/>
    <s v="1925-20-6473-E0009 "/>
    <s v="หปภ-ย."/>
    <x v="3"/>
    <n v="0"/>
    <n v="0"/>
    <n v="0"/>
    <n v="0"/>
    <n v="0"/>
  </r>
  <r>
    <n v="2"/>
    <s v="เครื่องมือวัดทางไฟฟ้า"/>
    <s v="GRAPHICAL MULTIMETER FLUKE"/>
    <s v="1925-20-7616-E0004 "/>
    <s v="หปภ-ย."/>
    <x v="3"/>
    <n v="0"/>
    <n v="0"/>
    <n v="0"/>
    <n v="0"/>
    <n v="0"/>
  </r>
  <r>
    <n v="44"/>
    <s v="เครื่องมือวัดทางไฟฟ้า"/>
    <s v="HIOKI FT3424"/>
    <s v="1000-111400120156-00 "/>
    <s v="หปภ-ย."/>
    <x v="13"/>
    <n v="0"/>
    <n v="0"/>
    <n v="0"/>
    <n v="0"/>
    <n v="0"/>
  </r>
  <r>
    <n v="45"/>
    <s v="เครื่องมือวัดทางไฟฟ้า"/>
    <s v="HIOKI FT3424"/>
    <s v="1000-111400120157-00 "/>
    <s v="หปภ-ย."/>
    <x v="13"/>
    <n v="0"/>
    <n v="0"/>
    <n v="0"/>
    <n v="0"/>
    <n v="0"/>
  </r>
  <r>
    <n v="58"/>
    <s v="เครื่องมือวัดทางไฟฟ้า"/>
    <s v="ION ENERGY METER"/>
    <s v="1925-20-7138 B0059 "/>
    <s v="หปภ-ย."/>
    <x v="3"/>
    <n v="0"/>
    <n v="0"/>
    <n v="0"/>
    <n v="0"/>
    <n v="0"/>
  </r>
  <r>
    <n v="59"/>
    <s v="เครื่องมือวัดทางไฟฟ้า"/>
    <s v="ION ENERGY METER"/>
    <s v="1925-20-7138 B0062 "/>
    <s v="หปภ-ย."/>
    <x v="3"/>
    <n v="0"/>
    <n v="0"/>
    <n v="0"/>
    <n v="0"/>
    <n v="0"/>
  </r>
  <r>
    <n v="60"/>
    <s v="เครื่องมือวัดทางไฟฟ้า"/>
    <s v="ION ENERGY METER"/>
    <s v="1925-20-7138 B0407 "/>
    <s v="หปภ-ย."/>
    <x v="3"/>
    <n v="0"/>
    <n v="0"/>
    <n v="0"/>
    <n v="0"/>
    <n v="0"/>
  </r>
  <r>
    <n v="61"/>
    <s v="เครื่องมือวัดทางไฟฟ้า"/>
    <s v="ION ENERGY METER"/>
    <s v="1925-20-7138 B0431 "/>
    <s v="หปภ-ย."/>
    <x v="3"/>
    <n v="0"/>
    <n v="0"/>
    <n v="0"/>
    <n v="0"/>
    <n v="0"/>
  </r>
  <r>
    <n v="62"/>
    <s v="เครื่องมือวัดทางไฟฟ้า"/>
    <s v="ION ENERGY METER"/>
    <s v="1925-20-7138 B0368 "/>
    <s v="หปภ-ย."/>
    <x v="3"/>
    <n v="0"/>
    <n v="0"/>
    <n v="0"/>
    <n v="0"/>
    <n v="0"/>
  </r>
  <r>
    <n v="63"/>
    <s v="เครื่องมือวัดทางไฟฟ้า"/>
    <s v="ION ENERGY METER"/>
    <s v="1925-20-7138 B0429 "/>
    <s v="หปภ-ย."/>
    <x v="3"/>
    <n v="0"/>
    <n v="0"/>
    <n v="0"/>
    <n v="0"/>
    <n v="0"/>
  </r>
  <r>
    <n v="64"/>
    <s v="เครื่องมือวัดทางไฟฟ้า"/>
    <s v="ION ENERGY METER"/>
    <s v="1925-20-7138 B0391 "/>
    <s v="หปภ-ย."/>
    <x v="3"/>
    <n v="0"/>
    <n v="0"/>
    <n v="0"/>
    <n v="0"/>
    <n v="0"/>
  </r>
  <r>
    <n v="65"/>
    <s v="เครื่องมือวัดทางไฟฟ้า"/>
    <s v="ION ENERGY METER"/>
    <s v="1925-20-7138 B0418 "/>
    <s v="หปภ-ย."/>
    <x v="3"/>
    <n v="0"/>
    <n v="0"/>
    <n v="0"/>
    <n v="0"/>
    <n v="0"/>
  </r>
  <r>
    <n v="66"/>
    <s v="เครื่องมือวัดทางไฟฟ้า"/>
    <s v="ION ENERGY METER"/>
    <s v="1925-20-7138 B0417 "/>
    <s v="หปภ-ย."/>
    <x v="3"/>
    <n v="0"/>
    <n v="0"/>
    <n v="0"/>
    <n v="0"/>
    <n v="0"/>
  </r>
  <r>
    <n v="67"/>
    <s v="เครื่องมือวัดทางไฟฟ้า"/>
    <s v="ION ENERGY METER"/>
    <s v="1925-20-7138 B0415 "/>
    <s v="หปภ-ย."/>
    <x v="3"/>
    <n v="0"/>
    <n v="0"/>
    <n v="0"/>
    <n v="0"/>
    <n v="0"/>
  </r>
  <r>
    <n v="68"/>
    <s v="เครื่องมือวัดทางไฟฟ้า"/>
    <s v="ION ENERGY METER"/>
    <s v="1925-20-7138 B0292 "/>
    <s v="หปภ-ย."/>
    <x v="3"/>
    <n v="0"/>
    <n v="0"/>
    <n v="0"/>
    <n v="0"/>
    <n v="0"/>
  </r>
  <r>
    <n v="69"/>
    <s v="เครื่องมือวัดทางไฟฟ้า"/>
    <s v="ION ENERGY METER"/>
    <s v="1925-20-7138 B0295 "/>
    <s v="หปภ-ย."/>
    <x v="3"/>
    <n v="0"/>
    <n v="0"/>
    <n v="0"/>
    <n v="0"/>
    <n v="0"/>
  </r>
  <r>
    <n v="70"/>
    <s v="เครื่องมือวัดทางไฟฟ้า"/>
    <s v="ION ENERGY METER"/>
    <s v="1925-20-7138 B0298 "/>
    <s v="หปภ-ย."/>
    <x v="3"/>
    <n v="0"/>
    <n v="0"/>
    <n v="0"/>
    <n v="0"/>
    <n v="0"/>
  </r>
  <r>
    <n v="43"/>
    <s v="เครื่องมือวัดทางไฟฟ้า"/>
    <s v="KONICA MINALTA"/>
    <s v="1000-111400097819-00 "/>
    <s v="หปภ-ย."/>
    <x v="17"/>
    <n v="0"/>
    <n v="0"/>
    <n v="0"/>
    <n v="0"/>
    <n v="0"/>
  </r>
  <r>
    <n v="20"/>
    <s v="เครื่องมือวัดทางไฟฟ้า"/>
    <s v="MICROVIP3"/>
    <s v="1925-20-6891-E0078 "/>
    <s v="หปภ-ย."/>
    <x v="3"/>
    <n v="0"/>
    <n v="0"/>
    <n v="0"/>
    <n v="0"/>
    <n v="0"/>
  </r>
  <r>
    <n v="21"/>
    <s v="เครื่องมือวัดทางไฟฟ้า"/>
    <s v="MICROVIP3"/>
    <s v="1925-20-6891-E0079 "/>
    <s v="หปภ-ย."/>
    <x v="3"/>
    <n v="0"/>
    <n v="0"/>
    <n v="0"/>
    <n v="0"/>
    <n v="0"/>
  </r>
  <r>
    <n v="4"/>
    <s v="เครื่องมือวัดทางไฟฟ้า"/>
    <s v="MICROVIP-3 PLUS"/>
    <s v="1925-20-6891-E0095 "/>
    <s v="หปภ-ย."/>
    <x v="3"/>
    <n v="0"/>
    <n v="0"/>
    <n v="0"/>
    <n v="0"/>
    <n v="0"/>
  </r>
  <r>
    <n v="5"/>
    <s v="เครื่องมือวัดทางไฟฟ้า"/>
    <s v="MICROVIP-3 PLUS"/>
    <s v="1925-20-6891-E0098 "/>
    <s v="หปภ-ย."/>
    <x v="3"/>
    <n v="0"/>
    <n v="0"/>
    <n v="0"/>
    <n v="0"/>
    <n v="0"/>
  </r>
  <r>
    <n v="30"/>
    <s v="เครื่องมืออื่นๆ"/>
    <s v="เครื่องก๊าซไวไฟ G-750"/>
    <s v="1925-20-6679-E0007 "/>
    <s v="หปภ-ย."/>
    <x v="3"/>
    <n v="0"/>
    <n v="0"/>
    <n v="0"/>
    <n v="0"/>
    <n v="0"/>
  </r>
  <r>
    <n v="29"/>
    <s v="เครื่องมืออื่นๆ"/>
    <s v="เครื่องมือวัดคุณภาพน้ำเสีย OXIDIRECL"/>
    <s v="1925-20-7936-L0001 "/>
    <s v="หปภ-ย."/>
    <x v="3"/>
    <n v="0"/>
    <n v="0"/>
    <n v="0"/>
    <n v="0"/>
    <n v="0"/>
  </r>
  <r>
    <n v="35"/>
    <s v="เครื่องมืออื่นๆ"/>
    <s v="เครื่องมือวัดฝุ่น MICRODUST"/>
    <s v="1925-20-6953-E0002 "/>
    <s v="หปภ-ย."/>
    <x v="3"/>
    <n v="0"/>
    <n v="0"/>
    <n v="0"/>
    <n v="0"/>
    <n v="0"/>
  </r>
  <r>
    <n v="71"/>
    <s v="เครื่องมืออื่นๆ"/>
    <s v="เครื่องวัดความเป็นกรด PH.METER"/>
    <s v="1925-20-7999 B0042 "/>
    <s v="หปภ-ย."/>
    <x v="3"/>
    <n v="0"/>
    <n v="0"/>
    <n v="0"/>
    <n v="0"/>
    <n v="0"/>
  </r>
  <r>
    <n v="72"/>
    <s v="เครื่องมืออื่นๆ"/>
    <s v="เครื่องวัดความเป็นกรด PH.METER"/>
    <s v="1925-20-7999 B0045 "/>
    <s v="หปภ-ย."/>
    <x v="3"/>
    <n v="0"/>
    <n v="0"/>
    <n v="0"/>
    <n v="0"/>
    <n v="0"/>
  </r>
  <r>
    <n v="75"/>
    <s v="เครื่องมืออื่นๆ"/>
    <s v="เครื่องวัดระยะเลเซอร์ MAKITA"/>
    <s v="100099010010008800 "/>
    <s v="หปภ-ย."/>
    <x v="3"/>
    <n v="0"/>
    <n v="0"/>
    <n v="0"/>
    <n v="0"/>
    <n v="0"/>
  </r>
  <r>
    <n v="26"/>
    <s v="เครื่องมืออื่นๆ"/>
    <s v="เครื่องวัดเสียงแบบแยกความถี่ CEL440"/>
    <s v="1925-20-7611-E0018 "/>
    <s v="หปภ-ย."/>
    <x v="3"/>
    <n v="0"/>
    <n v="0"/>
    <n v="0"/>
    <n v="0"/>
    <n v="0"/>
  </r>
  <r>
    <m/>
    <m/>
    <m/>
    <m/>
    <m/>
    <x v="18"/>
    <m/>
    <m/>
    <m/>
    <m/>
    <m/>
  </r>
  <r>
    <m/>
    <m/>
    <m/>
    <m/>
    <m/>
    <x v="18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s v="พขร"/>
    <n v="250"/>
    <s v="ไม่เกิน 450"/>
    <n v="450"/>
    <n v="450"/>
    <n v="500"/>
    <n v="85"/>
    <n v="85"/>
    <n v="2000"/>
    <n v="0"/>
    <x v="0"/>
  </r>
  <r>
    <n v="1"/>
    <n v="350"/>
    <s v="ไม่เกิน 700"/>
    <n v="700"/>
    <n v="600"/>
    <n v="630"/>
    <n v="99"/>
    <n v="66"/>
    <n v="0"/>
    <n v="0"/>
    <x v="1"/>
  </r>
  <r>
    <n v="2"/>
    <n v="350"/>
    <s v="ไม่เกิน 700"/>
    <n v="700"/>
    <n v="600"/>
    <n v="630"/>
    <n v="99"/>
    <n v="66"/>
    <n v="0"/>
    <n v="0"/>
    <x v="1"/>
  </r>
  <r>
    <n v="3"/>
    <n v="350"/>
    <s v="ไม่เกิน 700"/>
    <n v="700"/>
    <n v="600"/>
    <n v="630"/>
    <n v="99"/>
    <n v="66"/>
    <n v="0"/>
    <n v="0"/>
    <x v="1"/>
  </r>
  <r>
    <n v="4"/>
    <n v="350"/>
    <s v="ไม่เกิน 800"/>
    <n v="800"/>
    <n v="700"/>
    <n v="1600"/>
    <n v="251"/>
    <n v="168"/>
    <n v="0"/>
    <n v="0"/>
    <x v="2"/>
  </r>
  <r>
    <n v="5"/>
    <n v="350"/>
    <s v="ไม่เกิน 800"/>
    <n v="800"/>
    <n v="700"/>
    <n v="1600"/>
    <n v="251"/>
    <n v="168"/>
    <n v="0"/>
    <n v="0"/>
    <x v="2"/>
  </r>
  <r>
    <n v="6"/>
    <n v="350"/>
    <s v="ไม่เกิน 800"/>
    <n v="800"/>
    <n v="700"/>
    <n v="1600"/>
    <n v="251"/>
    <n v="168"/>
    <n v="0"/>
    <n v="0"/>
    <x v="2"/>
  </r>
  <r>
    <n v="7"/>
    <n v="380"/>
    <s v="ไม่เกิน 1000"/>
    <n v="1000"/>
    <n v="800"/>
    <n v="2700"/>
    <n v="424"/>
    <n v="283"/>
    <n v="0"/>
    <n v="0"/>
    <x v="3"/>
  </r>
  <r>
    <n v="8"/>
    <n v="380"/>
    <s v="ไม่เกิน 1000"/>
    <n v="1000"/>
    <n v="800"/>
    <n v="2700"/>
    <n v="424"/>
    <n v="283"/>
    <n v="0"/>
    <n v="0"/>
    <x v="3"/>
  </r>
  <r>
    <n v="9"/>
    <n v="380"/>
    <s v="ไม่เกิน 1000"/>
    <n v="1000"/>
    <n v="800"/>
    <n v="2700"/>
    <n v="424"/>
    <n v="283"/>
    <n v="0"/>
    <n v="0"/>
    <x v="3"/>
  </r>
  <r>
    <n v="10"/>
    <n v="380"/>
    <s v="ไม่เกิน 1300"/>
    <n v="1300"/>
    <n v="900"/>
    <n v="3600"/>
    <n v="566"/>
    <n v="377"/>
    <n v="0"/>
    <n v="0"/>
    <x v="4"/>
  </r>
  <r>
    <n v="11"/>
    <n v="380"/>
    <s v="ไม่เกิน 1300"/>
    <n v="1300"/>
    <n v="900"/>
    <n v="3600"/>
    <n v="566"/>
    <n v="377"/>
    <n v="0"/>
    <n v="0"/>
    <x v="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8">
  <r>
    <x v="0"/>
    <s v="นายสมศักดิ์  ปรางทอง"/>
    <n v="486558"/>
    <d v="2018-11-01T00:00:00"/>
    <d v="2018-11-01T00:00:00"/>
    <n v="1"/>
    <n v="0"/>
    <n v="12345678"/>
    <s v="ฉะเชิงเทรา"/>
    <s v="(ชื่อสถานประกอบการ)"/>
    <s v="ES05B0003014"/>
    <s v="K101040"/>
    <n v="380"/>
    <m/>
    <m/>
    <n v="200"/>
    <m/>
    <n v="100"/>
    <n v="100"/>
    <n v="300"/>
    <n v="115"/>
    <n v="6"/>
    <m/>
    <m/>
    <n v="690"/>
    <n v="10"/>
    <x v="0"/>
    <x v="0"/>
    <n v="1"/>
    <s v=""/>
    <n v="1"/>
    <n v="3600"/>
    <s v=""/>
    <s v=""/>
    <s v=""/>
    <s v=""/>
    <s v=""/>
    <x v="0"/>
    <n v="1440"/>
  </r>
  <r>
    <x v="0"/>
    <s v="ม.ล.ชไมทิพ  เทวกุล"/>
    <n v="563838"/>
    <d v="2018-11-01T00:00:00"/>
    <d v="2018-11-01T00:00:00"/>
    <n v="1"/>
    <n v="0"/>
    <n v="12345678"/>
    <s v="ฉะเชิงเทรา"/>
    <s v="(ชื่อสถานประกอบการ)"/>
    <s v="ES05B0003014"/>
    <s v="K101040"/>
    <n v="380"/>
    <m/>
    <m/>
    <n v="200"/>
    <m/>
    <m/>
    <n v="100"/>
    <m/>
    <m/>
    <m/>
    <m/>
    <m/>
    <s v=""/>
    <n v="9"/>
    <x v="1"/>
    <x v="0"/>
    <n v="1"/>
    <s v=""/>
    <n v="1"/>
    <n v="2700"/>
    <s v=""/>
    <s v=""/>
    <s v=""/>
    <s v=""/>
    <s v=""/>
    <x v="0"/>
    <n v="1080"/>
  </r>
  <r>
    <x v="0"/>
    <s v="นายธนภพ  เพชรมุนี"/>
    <n v="556955"/>
    <d v="2018-11-01T00:00:00"/>
    <d v="2018-11-01T00:00:00"/>
    <n v="1"/>
    <n v="0"/>
    <n v="12345678"/>
    <s v="ฉะเชิงเทรา"/>
    <s v="(ชื่อสถานประกอบการ)"/>
    <s v="ES05B0003014"/>
    <s v="K101042"/>
    <n v="380"/>
    <m/>
    <m/>
    <n v="200"/>
    <m/>
    <m/>
    <n v="100"/>
    <m/>
    <m/>
    <m/>
    <m/>
    <m/>
    <s v=""/>
    <n v="8"/>
    <x v="1"/>
    <x v="0"/>
    <n v="1"/>
    <s v=""/>
    <n v="1"/>
    <n v="2700"/>
    <s v=""/>
    <s v=""/>
    <s v=""/>
    <s v=""/>
    <s v=""/>
    <x v="0"/>
    <n v="1080"/>
  </r>
  <r>
    <x v="0"/>
    <s v="นายชุมพล  วรรณภักตร์"/>
    <n v="554278"/>
    <d v="2018-11-01T00:00:00"/>
    <d v="2018-11-01T00:00:00"/>
    <n v="1"/>
    <n v="0"/>
    <n v="12345678"/>
    <s v="ฉะเชิงเทรา"/>
    <s v="(ชื่อสถานประกอบการ)"/>
    <s v="ES05B0003014"/>
    <s v="K101042"/>
    <n v="380"/>
    <m/>
    <m/>
    <n v="200"/>
    <m/>
    <m/>
    <n v="100"/>
    <m/>
    <m/>
    <m/>
    <m/>
    <m/>
    <s v=""/>
    <n v="7"/>
    <x v="1"/>
    <x v="0"/>
    <n v="1"/>
    <s v=""/>
    <n v="1"/>
    <n v="2700"/>
    <s v=""/>
    <s v=""/>
    <s v=""/>
    <s v=""/>
    <s v=""/>
    <x v="0"/>
    <n v="1080"/>
  </r>
  <r>
    <x v="0"/>
    <s v="นายฉลอง  ขาวผ่อง"/>
    <n v="530204"/>
    <d v="2018-11-01T00:00:00"/>
    <d v="2018-11-01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6"/>
    <x v="2"/>
    <x v="0"/>
    <n v="1"/>
    <s v=""/>
    <n v="1"/>
    <n v="1600"/>
    <s v=""/>
    <s v=""/>
    <s v=""/>
    <s v=""/>
    <s v=""/>
    <x v="0"/>
    <n v="640"/>
  </r>
  <r>
    <x v="0"/>
    <s v="นายกฤษฎา  ศรียานนท์"/>
    <n v="584258"/>
    <d v="2018-11-01T00:00:00"/>
    <d v="2018-11-01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n v="1"/>
    <n v="7"/>
    <m/>
    <m/>
    <n v="7"/>
    <n v="5"/>
    <x v="2"/>
    <x v="0"/>
    <n v="1"/>
    <s v=""/>
    <n v="1"/>
    <n v="1600"/>
    <s v=""/>
    <s v=""/>
    <s v=""/>
    <s v=""/>
    <s v=""/>
    <x v="0"/>
    <n v="640"/>
  </r>
  <r>
    <x v="0"/>
    <s v="พขร"/>
    <n v="100001"/>
    <d v="2018-11-01T00:00:00"/>
    <d v="2018-11-01T00:00:00"/>
    <n v="1"/>
    <n v="0"/>
    <n v="12345678"/>
    <s v="ฉะเชิงเทรา"/>
    <s v="(ชื่อสถานประกอบการ)"/>
    <s v="ES05B0003014"/>
    <s v="K101042"/>
    <n v="250"/>
    <m/>
    <m/>
    <n v="200"/>
    <m/>
    <m/>
    <n v="100"/>
    <m/>
    <m/>
    <m/>
    <m/>
    <m/>
    <s v=""/>
    <s v="พขร"/>
    <x v="3"/>
    <x v="0"/>
    <n v="1"/>
    <s v=""/>
    <n v="1"/>
    <n v="500"/>
    <s v=""/>
    <s v=""/>
    <n v="2000"/>
    <n v="0"/>
    <n v="1"/>
    <x v="0"/>
    <n v="200"/>
  </r>
  <r>
    <x v="1"/>
    <s v="นายชุมพล  วรรณภักตร์"/>
    <n v="554278"/>
    <d v="2018-11-06T00:00:00"/>
    <d v="2018-11-07T00:00:00"/>
    <n v="2"/>
    <n v="1"/>
    <n v="12345678"/>
    <s v="ฉะเชิงเทรา"/>
    <s v="(ชื่อสถานประกอบการ)"/>
    <s v="ES05B0003014"/>
    <s v="K101042"/>
    <n v="760"/>
    <n v="1000"/>
    <m/>
    <n v="200"/>
    <m/>
    <n v="100"/>
    <n v="100"/>
    <n v="300"/>
    <n v="115"/>
    <n v="5"/>
    <m/>
    <n v="3"/>
    <n v="575"/>
    <n v="7"/>
    <x v="1"/>
    <x v="0"/>
    <n v="2"/>
    <n v="1"/>
    <n v="2"/>
    <n v="5400"/>
    <s v=""/>
    <n v="1272"/>
    <s v=""/>
    <s v=""/>
    <s v=""/>
    <x v="1"/>
    <n v="2160"/>
  </r>
  <r>
    <x v="1"/>
    <s v="นายพีรพัชร์  วงษ์ภมร"/>
    <n v="584274"/>
    <d v="2018-11-06T00:00:00"/>
    <d v="2018-11-07T00:00:00"/>
    <n v="2"/>
    <n v="1"/>
    <n v="12345678"/>
    <s v="ฉะเชิงเทรา"/>
    <s v="(ชื่อสถานประกอบการ)"/>
    <s v="ES05B0003014"/>
    <s v="K101042"/>
    <n v="700"/>
    <n v="800"/>
    <m/>
    <n v="200"/>
    <m/>
    <m/>
    <n v="100"/>
    <m/>
    <m/>
    <m/>
    <m/>
    <n v="3"/>
    <s v=""/>
    <n v="5"/>
    <x v="2"/>
    <x v="0"/>
    <n v="2"/>
    <n v="1"/>
    <n v="2"/>
    <n v="3200"/>
    <s v=""/>
    <n v="753"/>
    <s v=""/>
    <s v=""/>
    <s v=""/>
    <x v="1"/>
    <n v="1280"/>
  </r>
  <r>
    <x v="1"/>
    <s v="นายวิชัย  สุขสุวรรณ"/>
    <n v="577502"/>
    <d v="2018-11-06T00:00:00"/>
    <d v="2018-11-07T00:00:00"/>
    <n v="2"/>
    <n v="1"/>
    <n v="12345678"/>
    <s v="ฉะเชิงเทรา"/>
    <s v="(ชื่อสถานประกอบการ)"/>
    <s v="ES05B0003014"/>
    <s v="K101042"/>
    <n v="700"/>
    <n v="800"/>
    <m/>
    <n v="200"/>
    <m/>
    <m/>
    <n v="100"/>
    <m/>
    <m/>
    <m/>
    <m/>
    <n v="3"/>
    <s v=""/>
    <n v="5"/>
    <x v="2"/>
    <x v="0"/>
    <n v="2"/>
    <n v="1"/>
    <n v="2"/>
    <n v="3200"/>
    <s v=""/>
    <n v="753"/>
    <s v=""/>
    <s v=""/>
    <s v=""/>
    <x v="1"/>
    <n v="1280"/>
  </r>
  <r>
    <x v="1"/>
    <s v="นายชัชชล  แย้มกระโทก"/>
    <n v="595113"/>
    <d v="2018-11-06T00:00:00"/>
    <d v="2018-11-07T00:00:00"/>
    <n v="2"/>
    <n v="1"/>
    <n v="12345678"/>
    <s v="ฉะเชิงเทรา"/>
    <s v="(ชื่อสถานประกอบการ)"/>
    <s v="ES05B0003014"/>
    <s v="K101042"/>
    <n v="700"/>
    <n v="800"/>
    <m/>
    <n v="200"/>
    <m/>
    <m/>
    <n v="100"/>
    <m/>
    <m/>
    <m/>
    <m/>
    <n v="3"/>
    <s v=""/>
    <n v="4"/>
    <x v="2"/>
    <x v="0"/>
    <n v="2"/>
    <n v="1"/>
    <n v="2"/>
    <n v="3200"/>
    <s v=""/>
    <n v="753"/>
    <s v=""/>
    <s v=""/>
    <s v=""/>
    <x v="1"/>
    <n v="1280"/>
  </r>
  <r>
    <x v="1"/>
    <s v="พขร"/>
    <n v="100001"/>
    <d v="2018-11-06T00:00:00"/>
    <d v="2018-11-07T00:00:00"/>
    <n v="2"/>
    <n v="1"/>
    <n v="12345678"/>
    <s v="ฉะเชิงเทรา"/>
    <s v="(ชื่อสถานประกอบการ)"/>
    <s v="ES05B0003014"/>
    <s v="K101042"/>
    <n v="500"/>
    <n v="450"/>
    <m/>
    <n v="200"/>
    <m/>
    <m/>
    <n v="100"/>
    <m/>
    <m/>
    <m/>
    <n v="3"/>
    <m/>
    <s v=""/>
    <s v="พขร"/>
    <x v="3"/>
    <x v="0"/>
    <n v="2"/>
    <n v="1"/>
    <n v="2"/>
    <n v="1000"/>
    <n v="255"/>
    <s v=""/>
    <n v="4000"/>
    <n v="0"/>
    <n v="2"/>
    <x v="1"/>
    <n v="400"/>
  </r>
  <r>
    <x v="2"/>
    <s v="นายชุมพล  วรรณภักตร์"/>
    <n v="554278"/>
    <d v="2018-11-09T00:00:00"/>
    <d v="2018-11-10T00:00:00"/>
    <n v="1"/>
    <n v="0"/>
    <n v="12345678"/>
    <s v="ฉะเชิงเทรา"/>
    <s v="(ชื่อสถานประกอบการ)"/>
    <s v="ES05B0003014"/>
    <s v="K101042"/>
    <n v="380"/>
    <m/>
    <m/>
    <n v="200"/>
    <m/>
    <n v="100"/>
    <n v="100"/>
    <n v="300"/>
    <n v="115"/>
    <n v="5"/>
    <m/>
    <m/>
    <n v="575"/>
    <n v="7"/>
    <x v="1"/>
    <x v="0"/>
    <n v="1"/>
    <s v=""/>
    <n v="1"/>
    <n v="2700"/>
    <s v=""/>
    <s v=""/>
    <s v=""/>
    <s v=""/>
    <s v=""/>
    <x v="1"/>
    <n v="1080"/>
  </r>
  <r>
    <x v="2"/>
    <s v="นายพีรพัชร์  วงษ์ภมร"/>
    <n v="584274"/>
    <d v="2018-11-09T00:00:00"/>
    <d v="2018-11-10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1"/>
    <n v="640"/>
  </r>
  <r>
    <x v="2"/>
    <s v="นายวิชัย  สุขสุวรรณ"/>
    <n v="577502"/>
    <d v="2018-11-09T00:00:00"/>
    <d v="2018-11-10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1"/>
    <n v="640"/>
  </r>
  <r>
    <x v="2"/>
    <s v="พขร"/>
    <n v="100001"/>
    <d v="2018-11-09T00:00:00"/>
    <d v="2018-11-10T00:00:00"/>
    <n v="1"/>
    <n v="0"/>
    <n v="12345678"/>
    <s v="ฉะเชิงเทรา"/>
    <s v="(ชื่อสถานประกอบการ)"/>
    <s v="ES05B0003014"/>
    <s v="K101042"/>
    <n v="250"/>
    <m/>
    <m/>
    <n v="200"/>
    <m/>
    <m/>
    <n v="100"/>
    <m/>
    <m/>
    <m/>
    <m/>
    <m/>
    <s v=""/>
    <s v="พขร"/>
    <x v="3"/>
    <x v="0"/>
    <n v="1"/>
    <s v=""/>
    <n v="1"/>
    <n v="500"/>
    <s v=""/>
    <s v=""/>
    <n v="2000"/>
    <n v="0"/>
    <n v="1"/>
    <x v="1"/>
    <n v="200"/>
  </r>
  <r>
    <x v="3"/>
    <s v="นายชุมพล  วรรณภักตร์"/>
    <n v="554278"/>
    <d v="2018-11-20T00:00:00"/>
    <d v="2018-11-20T00:00:00"/>
    <n v="1"/>
    <n v="0"/>
    <n v="12345678"/>
    <s v="ฉะเชิงเทรา"/>
    <s v="(ชื่อสถานประกอบการ)"/>
    <s v="ES05B0003014"/>
    <s v="K101042"/>
    <n v="380"/>
    <m/>
    <m/>
    <n v="200"/>
    <m/>
    <n v="100"/>
    <n v="100"/>
    <n v="300"/>
    <n v="115"/>
    <n v="5"/>
    <m/>
    <m/>
    <n v="575"/>
    <n v="7"/>
    <x v="1"/>
    <x v="0"/>
    <n v="1"/>
    <s v=""/>
    <n v="1"/>
    <n v="2700"/>
    <s v=""/>
    <s v=""/>
    <s v=""/>
    <s v=""/>
    <s v=""/>
    <x v="1"/>
    <n v="1080"/>
  </r>
  <r>
    <x v="3"/>
    <s v="นายฉลอง  ขาวผ่อง"/>
    <n v="530204"/>
    <d v="2018-11-20T00:00:00"/>
    <d v="2018-11-20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6"/>
    <x v="2"/>
    <x v="0"/>
    <n v="1"/>
    <s v=""/>
    <n v="1"/>
    <n v="1600"/>
    <s v=""/>
    <s v=""/>
    <s v=""/>
    <s v=""/>
    <s v=""/>
    <x v="1"/>
    <n v="640"/>
  </r>
  <r>
    <x v="3"/>
    <s v="นายกฤษฎา  ศรียานนท์"/>
    <n v="584258"/>
    <d v="2018-11-20T00:00:00"/>
    <d v="2018-11-20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1"/>
    <n v="640"/>
  </r>
  <r>
    <x v="3"/>
    <s v="พขร"/>
    <n v="100001"/>
    <d v="2018-11-20T00:00:00"/>
    <d v="2018-11-20T00:00:00"/>
    <n v="1"/>
    <n v="0"/>
    <n v="12345678"/>
    <s v="ฉะเชิงเทรา"/>
    <s v="(ชื่อสถานประกอบการ)"/>
    <s v="ES05B0003014"/>
    <s v="K101042"/>
    <n v="250"/>
    <m/>
    <m/>
    <n v="200"/>
    <m/>
    <m/>
    <n v="100"/>
    <m/>
    <m/>
    <m/>
    <m/>
    <m/>
    <s v=""/>
    <s v="พขร"/>
    <x v="3"/>
    <x v="0"/>
    <n v="1"/>
    <s v=""/>
    <n v="1"/>
    <n v="500"/>
    <s v=""/>
    <s v=""/>
    <n v="2000"/>
    <n v="0"/>
    <n v="1"/>
    <x v="1"/>
    <n v="200"/>
  </r>
  <r>
    <x v="4"/>
    <s v="นายชุมพล  วรรณภักตร์"/>
    <n v="554278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80"/>
    <m/>
    <m/>
    <n v="200"/>
    <m/>
    <n v="100"/>
    <n v="100"/>
    <n v="300"/>
    <n v="115"/>
    <n v="5"/>
    <m/>
    <m/>
    <n v="575"/>
    <n v="7"/>
    <x v="1"/>
    <x v="0"/>
    <n v="1"/>
    <s v=""/>
    <n v="1"/>
    <n v="2700"/>
    <s v=""/>
    <s v=""/>
    <s v=""/>
    <s v=""/>
    <s v=""/>
    <x v="1"/>
    <n v="1080"/>
  </r>
  <r>
    <x v="4"/>
    <s v="นายฉลอง  ขาวผ่อง"/>
    <n v="530204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6"/>
    <x v="2"/>
    <x v="0"/>
    <n v="1"/>
    <s v=""/>
    <n v="1"/>
    <n v="1600"/>
    <s v=""/>
    <s v=""/>
    <s v=""/>
    <s v=""/>
    <s v=""/>
    <x v="1"/>
    <n v="640"/>
  </r>
  <r>
    <x v="4"/>
    <s v="นายกฤษฎา  ศรียานนท์"/>
    <n v="584258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1"/>
    <n v="640"/>
  </r>
  <r>
    <x v="4"/>
    <s v="นายเกรียงไกร  หอมสุวรรณ์"/>
    <n v="584223"/>
    <d v="2018-11-22T00:00:00"/>
    <d v="2018-11-22T00:00:00"/>
    <n v="1"/>
    <n v="0"/>
    <n v="12345678"/>
    <s v="ฉะเชิงเทรา"/>
    <s v="(ชื่อสถานประกอบการ)"/>
    <s v="ES05B0003014"/>
    <s v="K101043"/>
    <n v="350"/>
    <m/>
    <m/>
    <m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1"/>
    <n v="640"/>
  </r>
  <r>
    <x v="4"/>
    <s v="นายนฤนาถ  ล่ำสัน"/>
    <n v="577529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1"/>
    <n v="640"/>
  </r>
  <r>
    <x v="4"/>
    <s v="นายประเสริฐ  น้ำผึ้ง"/>
    <n v="584223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1"/>
    <n v="640"/>
  </r>
  <r>
    <x v="4"/>
    <s v="พขร"/>
    <n v="100001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250"/>
    <m/>
    <m/>
    <n v="200"/>
    <m/>
    <m/>
    <n v="100"/>
    <m/>
    <m/>
    <m/>
    <m/>
    <m/>
    <s v=""/>
    <s v="พขร"/>
    <x v="3"/>
    <x v="0"/>
    <n v="1"/>
    <s v=""/>
    <n v="1"/>
    <n v="500"/>
    <s v=""/>
    <s v=""/>
    <n v="2000"/>
    <n v="0"/>
    <n v="1"/>
    <x v="1"/>
    <n v="200"/>
  </r>
  <r>
    <x v="5"/>
    <s v="นายชุมพล  วรรณภักตร์"/>
    <n v="554278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80"/>
    <m/>
    <m/>
    <n v="200"/>
    <m/>
    <n v="100"/>
    <n v="100"/>
    <n v="300"/>
    <n v="115"/>
    <n v="5"/>
    <m/>
    <n v="6"/>
    <n v="575"/>
    <n v="7"/>
    <x v="1"/>
    <x v="0"/>
    <n v="1"/>
    <s v=""/>
    <n v="1"/>
    <n v="2700"/>
    <s v=""/>
    <n v="2544"/>
    <s v=""/>
    <s v=""/>
    <s v=""/>
    <x v="1"/>
    <n v="1080"/>
  </r>
  <r>
    <x v="5"/>
    <s v="นายพีรพัชร์  วงษ์ภมร"/>
    <n v="584274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n v="6.5"/>
    <s v=""/>
    <n v="5"/>
    <x v="2"/>
    <x v="0"/>
    <n v="1"/>
    <s v=""/>
    <n v="1"/>
    <n v="1600"/>
    <s v=""/>
    <n v="1631.5"/>
    <s v=""/>
    <s v=""/>
    <s v=""/>
    <x v="1"/>
    <n v="640"/>
  </r>
  <r>
    <x v="5"/>
    <s v="นายวิชัย  สุขสุวรรณ"/>
    <n v="577502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n v="6.5"/>
    <s v=""/>
    <n v="5"/>
    <x v="2"/>
    <x v="0"/>
    <n v="1"/>
    <s v=""/>
    <n v="1"/>
    <n v="1600"/>
    <s v=""/>
    <n v="1631.5"/>
    <s v=""/>
    <s v=""/>
    <s v=""/>
    <x v="1"/>
    <n v="640"/>
  </r>
  <r>
    <x v="5"/>
    <s v="นายฐิติวัฒน์   ฉันสำราญ"/>
    <n v="596927"/>
    <d v="2018-11-22T00:00:00"/>
    <d v="2018-11-22T00:00:00"/>
    <n v="1"/>
    <n v="0"/>
    <n v="12345678"/>
    <s v="ฉะเชิงเทรา"/>
    <s v="(ชื่อสถานประกอบการ)"/>
    <s v="ES05B0003014"/>
    <s v="K101041"/>
    <n v="350"/>
    <m/>
    <m/>
    <n v="200"/>
    <m/>
    <m/>
    <n v="100"/>
    <m/>
    <m/>
    <m/>
    <m/>
    <n v="6.5"/>
    <s v=""/>
    <n v="3"/>
    <x v="4"/>
    <x v="0"/>
    <n v="1"/>
    <s v=""/>
    <n v="1"/>
    <n v="630"/>
    <s v=""/>
    <n v="643.5"/>
    <s v=""/>
    <s v=""/>
    <s v=""/>
    <x v="1"/>
    <n v="252"/>
  </r>
  <r>
    <x v="5"/>
    <s v="พขร"/>
    <n v="100001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250"/>
    <m/>
    <m/>
    <n v="200"/>
    <m/>
    <m/>
    <n v="100"/>
    <m/>
    <m/>
    <m/>
    <n v="6.5"/>
    <m/>
    <s v=""/>
    <s v="พขร"/>
    <x v="3"/>
    <x v="0"/>
    <n v="1"/>
    <s v=""/>
    <n v="1"/>
    <n v="500"/>
    <n v="552.5"/>
    <s v=""/>
    <n v="2000"/>
    <n v="0"/>
    <n v="1"/>
    <x v="1"/>
    <n v="200"/>
  </r>
  <r>
    <x v="6"/>
    <s v="นายฐิติวัฒน์   ฉันสำราญ"/>
    <n v="596927"/>
    <d v="2018-11-20T00:00:00"/>
    <d v="2018-11-24T00:00:00"/>
    <n v="5"/>
    <n v="0"/>
    <m/>
    <s v="ส่วนกลาง กฟผ."/>
    <s v="(ชื่อสถานประกอบการ)"/>
    <s v="ES05B0003014"/>
    <s v="K101041"/>
    <m/>
    <m/>
    <m/>
    <m/>
    <m/>
    <m/>
    <m/>
    <m/>
    <m/>
    <m/>
    <m/>
    <m/>
    <s v=""/>
    <n v="3"/>
    <x v="4"/>
    <x v="1"/>
    <s v=""/>
    <s v=""/>
    <s v=""/>
    <n v="3150"/>
    <s v=""/>
    <s v=""/>
    <s v=""/>
    <s v=""/>
    <s v=""/>
    <x v="2"/>
    <n v="1260"/>
  </r>
  <r>
    <x v="7"/>
    <s v="นายชุมพล  วรรณภักตร์"/>
    <n v="554278"/>
    <d v="2018-11-27T00:00:00"/>
    <d v="2018-11-27T00:00:00"/>
    <n v="1"/>
    <n v="0"/>
    <n v="12345678"/>
    <s v="ฉะเชิงเทรา"/>
    <s v="(ชื่อสถานประกอบการ)"/>
    <s v="ES05B0003014"/>
    <s v="K101042"/>
    <n v="380"/>
    <m/>
    <m/>
    <n v="200"/>
    <m/>
    <n v="100"/>
    <n v="100"/>
    <m/>
    <n v="115"/>
    <n v="5"/>
    <m/>
    <m/>
    <n v="575"/>
    <n v="7"/>
    <x v="1"/>
    <x v="0"/>
    <n v="1"/>
    <s v=""/>
    <n v="1"/>
    <n v="2700"/>
    <s v=""/>
    <s v=""/>
    <s v=""/>
    <s v=""/>
    <s v=""/>
    <x v="2"/>
    <n v="1080"/>
  </r>
  <r>
    <x v="7"/>
    <s v="นายโยธิน  ภู่ทอง"/>
    <n v="584169"/>
    <d v="2018-11-27T00:00:00"/>
    <d v="2018-11-27T00:00:00"/>
    <n v="1"/>
    <n v="0"/>
    <n v="12345678"/>
    <s v="ฉะเชิงเทรา"/>
    <s v="(ชื่อสถานประกอบการ)"/>
    <s v="ES05B0003014"/>
    <s v="K101041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2"/>
    <n v="640"/>
  </r>
  <r>
    <x v="7"/>
    <s v="นายสุธากร  แทบศรี"/>
    <n v="591372"/>
    <d v="2018-11-27T00:00:00"/>
    <d v="2018-11-27T00:00:00"/>
    <n v="1"/>
    <n v="0"/>
    <n v="12345678"/>
    <s v="ฉะเชิงเทรา"/>
    <s v="(ชื่อสถานประกอบการ)"/>
    <s v="ES05B0003014"/>
    <s v="K101041"/>
    <n v="350"/>
    <m/>
    <m/>
    <n v="200"/>
    <m/>
    <m/>
    <n v="100"/>
    <m/>
    <m/>
    <m/>
    <m/>
    <m/>
    <s v=""/>
    <n v="5"/>
    <x v="2"/>
    <x v="0"/>
    <n v="1"/>
    <s v=""/>
    <n v="1"/>
    <n v="1600"/>
    <s v=""/>
    <s v=""/>
    <s v=""/>
    <s v=""/>
    <s v=""/>
    <x v="2"/>
    <n v="640"/>
  </r>
  <r>
    <x v="7"/>
    <s v="นายฐิติวัฒน์   ฉันสำราญ"/>
    <n v="596927"/>
    <d v="2018-11-27T00:00:00"/>
    <d v="2018-11-27T00:00:00"/>
    <n v="1"/>
    <n v="0"/>
    <n v="12345678"/>
    <s v="ฉะเชิงเทรา"/>
    <s v="(ชื่อสถานประกอบการ)"/>
    <s v="ES05B0003014"/>
    <s v="K101041"/>
    <n v="350"/>
    <m/>
    <m/>
    <n v="200"/>
    <m/>
    <m/>
    <n v="100"/>
    <m/>
    <m/>
    <m/>
    <m/>
    <m/>
    <s v=""/>
    <n v="3"/>
    <x v="4"/>
    <x v="0"/>
    <n v="1"/>
    <s v=""/>
    <n v="1"/>
    <n v="630"/>
    <s v=""/>
    <s v=""/>
    <s v=""/>
    <s v=""/>
    <s v=""/>
    <x v="2"/>
    <n v="252"/>
  </r>
  <r>
    <x v="7"/>
    <s v="พขร"/>
    <n v="100001"/>
    <d v="2018-11-22T00:00:00"/>
    <d v="2018-11-22T00:00:00"/>
    <n v="1"/>
    <n v="0"/>
    <n v="12345678"/>
    <s v="ฉะเชิงเทรา"/>
    <s v="(ชื่อสถานประกอบการ)"/>
    <s v="ES05B0003014"/>
    <s v="K101042"/>
    <n v="250"/>
    <m/>
    <m/>
    <n v="200"/>
    <m/>
    <m/>
    <n v="100"/>
    <m/>
    <m/>
    <m/>
    <m/>
    <m/>
    <s v=""/>
    <s v="พขร"/>
    <x v="3"/>
    <x v="0"/>
    <n v="1"/>
    <s v=""/>
    <n v="1"/>
    <n v="500"/>
    <s v=""/>
    <s v=""/>
    <n v="2000"/>
    <n v="0"/>
    <n v="1"/>
    <x v="2"/>
    <n v="200"/>
  </r>
  <r>
    <x v="8"/>
    <s v="นายยอดเผ่า  บัวชุม"/>
    <n v="554251"/>
    <d v="2018-11-29T00:00:00"/>
    <d v="2018-12-01T00:00:00"/>
    <n v="2"/>
    <n v="1"/>
    <n v="12345678"/>
    <s v="ฉะเชิงเทรา"/>
    <s v="(ชื่อสถานประกอบการ)"/>
    <s v="ES05B0003014"/>
    <s v="K101043"/>
    <n v="760"/>
    <n v="1000"/>
    <m/>
    <n v="200"/>
    <m/>
    <n v="100"/>
    <n v="100"/>
    <m/>
    <n v="115"/>
    <n v="5"/>
    <m/>
    <n v="3.5"/>
    <n v="575"/>
    <n v="7"/>
    <x v="1"/>
    <x v="0"/>
    <n v="2"/>
    <n v="1"/>
    <n v="2"/>
    <n v="5400"/>
    <s v=""/>
    <n v="1484"/>
    <s v=""/>
    <s v=""/>
    <s v=""/>
    <x v="3"/>
    <n v="2160"/>
  </r>
  <r>
    <x v="8"/>
    <s v="นายพีรพัชร์  วงษ์ภมร"/>
    <n v="584274"/>
    <d v="2018-11-29T00:00:00"/>
    <d v="2018-12-01T00:00:00"/>
    <n v="2"/>
    <n v="1"/>
    <n v="12345678"/>
    <s v="ฉะเชิงเทรา"/>
    <s v="(ชื่อสถานประกอบการ)"/>
    <s v="ES05B0003014"/>
    <s v="K101042"/>
    <n v="700"/>
    <n v="800"/>
    <m/>
    <n v="200"/>
    <m/>
    <m/>
    <n v="100"/>
    <m/>
    <m/>
    <m/>
    <m/>
    <n v="3.5"/>
    <s v=""/>
    <n v="5"/>
    <x v="2"/>
    <x v="0"/>
    <n v="2"/>
    <n v="1"/>
    <n v="2"/>
    <n v="3200"/>
    <s v=""/>
    <n v="878.5"/>
    <s v=""/>
    <s v=""/>
    <s v=""/>
    <x v="3"/>
    <n v="1280"/>
  </r>
  <r>
    <x v="8"/>
    <s v="นายวิชัย  สุขสุวรรณ"/>
    <n v="577502"/>
    <d v="2018-11-29T00:00:00"/>
    <d v="2018-12-01T00:00:00"/>
    <n v="2"/>
    <n v="1"/>
    <n v="12345678"/>
    <s v="ฉะเชิงเทรา"/>
    <s v="(ชื่อสถานประกอบการ)"/>
    <s v="ES05B0003014"/>
    <s v="K101042"/>
    <n v="700"/>
    <n v="800"/>
    <m/>
    <n v="200"/>
    <m/>
    <m/>
    <n v="100"/>
    <m/>
    <m/>
    <m/>
    <m/>
    <n v="3.5"/>
    <s v=""/>
    <n v="5"/>
    <x v="2"/>
    <x v="0"/>
    <n v="2"/>
    <n v="1"/>
    <n v="2"/>
    <n v="3200"/>
    <s v=""/>
    <n v="878.5"/>
    <s v=""/>
    <s v=""/>
    <s v=""/>
    <x v="3"/>
    <n v="1280"/>
  </r>
  <r>
    <x v="8"/>
    <s v="นายฐิติวัฒน์   ฉันสำราญ"/>
    <n v="596927"/>
    <d v="2018-11-29T00:00:00"/>
    <d v="2018-12-01T00:00:00"/>
    <n v="2"/>
    <n v="1"/>
    <n v="12345678"/>
    <s v="ฉะเชิงเทรา"/>
    <s v="(ชื่อสถานประกอบการ)"/>
    <s v="ES05B0003014"/>
    <s v="K101041"/>
    <n v="700"/>
    <n v="700"/>
    <m/>
    <n v="200"/>
    <m/>
    <m/>
    <n v="100"/>
    <m/>
    <m/>
    <m/>
    <m/>
    <n v="3.5"/>
    <s v=""/>
    <n v="3"/>
    <x v="4"/>
    <x v="0"/>
    <n v="2"/>
    <n v="1"/>
    <n v="2"/>
    <n v="1260"/>
    <s v=""/>
    <n v="346.5"/>
    <s v=""/>
    <s v=""/>
    <s v=""/>
    <x v="3"/>
    <n v="504"/>
  </r>
  <r>
    <x v="8"/>
    <s v="พขร"/>
    <n v="100001"/>
    <d v="2018-11-29T00:00:00"/>
    <d v="2018-12-01T00:00:00"/>
    <n v="2"/>
    <n v="1"/>
    <n v="12345678"/>
    <s v="ฉะเชิงเทรา"/>
    <s v="(ชื่อสถานประกอบการ)"/>
    <s v="ES05B0003014"/>
    <s v="K101042"/>
    <n v="500"/>
    <n v="450"/>
    <m/>
    <n v="200"/>
    <m/>
    <m/>
    <n v="100"/>
    <m/>
    <m/>
    <m/>
    <n v="3.5"/>
    <m/>
    <s v=""/>
    <s v="พขร"/>
    <x v="3"/>
    <x v="0"/>
    <n v="2"/>
    <n v="1"/>
    <n v="2"/>
    <n v="1000"/>
    <n v="297.5"/>
    <s v=""/>
    <n v="4000"/>
    <n v="0"/>
    <n v="2"/>
    <x v="3"/>
    <n v="400"/>
  </r>
  <r>
    <x v="9"/>
    <s v="นายวิชัย  สุขสุวรรณ"/>
    <n v="577502"/>
    <d v="2018-12-01T00:00:00"/>
    <d v="2018-12-01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n v="100"/>
    <n v="100"/>
    <m/>
    <n v="115"/>
    <n v="5"/>
    <m/>
    <m/>
    <n v="575"/>
    <n v="5"/>
    <x v="2"/>
    <x v="0"/>
    <n v="1"/>
    <s v=""/>
    <n v="1"/>
    <n v="1600"/>
    <s v=""/>
    <s v=""/>
    <s v=""/>
    <s v=""/>
    <s v=""/>
    <x v="4"/>
    <n v="640"/>
  </r>
  <r>
    <x v="9"/>
    <s v="นายชัชชล  แย้มกระโทก"/>
    <n v="595113"/>
    <d v="2018-12-01T00:00:00"/>
    <d v="2018-12-01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4"/>
    <x v="2"/>
    <x v="0"/>
    <n v="1"/>
    <s v=""/>
    <n v="1"/>
    <n v="1600"/>
    <s v=""/>
    <s v=""/>
    <s v=""/>
    <s v=""/>
    <s v=""/>
    <x v="4"/>
    <n v="640"/>
  </r>
  <r>
    <x v="9"/>
    <s v="นายศุภกฤต  ประสิทธิ์พร"/>
    <n v="596075"/>
    <d v="2018-12-01T00:00:00"/>
    <d v="2018-12-01T00:00:00"/>
    <n v="1"/>
    <n v="0"/>
    <n v="12345678"/>
    <s v="ฉะเชิงเทรา"/>
    <s v="(ชื่อสถานประกอบการ)"/>
    <s v="ES05B0003014"/>
    <s v="K101042"/>
    <n v="350"/>
    <m/>
    <m/>
    <n v="200"/>
    <m/>
    <m/>
    <n v="100"/>
    <m/>
    <m/>
    <m/>
    <m/>
    <m/>
    <s v=""/>
    <n v="4"/>
    <x v="2"/>
    <x v="0"/>
    <n v="1"/>
    <s v=""/>
    <n v="1"/>
    <n v="1600"/>
    <s v=""/>
    <s v=""/>
    <s v=""/>
    <s v=""/>
    <s v=""/>
    <x v="4"/>
    <n v="640"/>
  </r>
  <r>
    <x v="9"/>
    <s v="พขร"/>
    <n v="100001"/>
    <d v="2018-12-01T00:00:00"/>
    <d v="2018-12-01T00:00:00"/>
    <n v="1"/>
    <n v="0"/>
    <n v="12345678"/>
    <s v="ฉะเชิงเทรา"/>
    <s v="(ชื่อสถานประกอบการ)"/>
    <s v="ES05B0003014"/>
    <s v="K101042"/>
    <n v="250"/>
    <m/>
    <m/>
    <n v="200"/>
    <m/>
    <m/>
    <n v="100"/>
    <m/>
    <m/>
    <m/>
    <m/>
    <m/>
    <s v=""/>
    <s v="พขร"/>
    <x v="3"/>
    <x v="0"/>
    <n v="1"/>
    <s v=""/>
    <n v="1"/>
    <n v="500"/>
    <s v=""/>
    <s v=""/>
    <n v="2000"/>
    <n v="0"/>
    <n v="1"/>
    <x v="4"/>
    <n v="200"/>
  </r>
  <r>
    <x v="9"/>
    <s v="นายบุญสิน  เหรียญกิจการ"/>
    <n v="87920"/>
    <d v="2018-12-01T00:00:00"/>
    <d v="2018-12-01T00:00:00"/>
    <n v="1"/>
    <n v="0"/>
    <n v="12345678"/>
    <s v="ฉะเชิงเทรา"/>
    <s v="(ชื่อสถานประกอบการ)"/>
    <s v="ES05B0003014"/>
    <s v="K101040"/>
    <m/>
    <m/>
    <m/>
    <m/>
    <m/>
    <m/>
    <m/>
    <m/>
    <m/>
    <m/>
    <m/>
    <m/>
    <s v=""/>
    <n v="9"/>
    <x v="1"/>
    <x v="0"/>
    <s v=""/>
    <s v=""/>
    <s v=""/>
    <n v="2700"/>
    <s v=""/>
    <s v=""/>
    <s v=""/>
    <s v=""/>
    <s v=""/>
    <x v="4"/>
    <n v="108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2"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  <r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ค่า" updatedVersion="4" minRefreshableVersion="3" rowGrandTotals="0" itemPrintTitles="1" createdVersion="5" indent="0" outline="1" outlineData="1" multipleFieldFilters="0">
  <location ref="H105:H110" firstHeaderRow="1" firstDataRow="1" firstDataCol="1"/>
  <pivotFields count="11">
    <pivotField showAll="0"/>
    <pivotField showAll="0"/>
    <pivotField showAll="0"/>
    <pivotField showAll="0"/>
    <pivotField showAll="0"/>
    <pivotField showAll="0" defaultSubtotal="0"/>
    <pivotField numFmtId="1" showAll="0"/>
    <pivotField numFmtId="1" showAll="0"/>
    <pivotField showAll="0"/>
    <pivotField showAll="0"/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>
      <x v="4"/>
    </i>
  </rowItems>
  <colItems count="1">
    <i/>
  </colItems>
  <formats count="3">
    <format dxfId="156">
      <pivotArea dataOnly="0" labelOnly="1" outline="0" axis="axisValues" fieldPosition="0"/>
    </format>
    <format dxfId="155">
      <pivotArea collapsedLevelsAreSubtotals="1" fieldPosition="0">
        <references count="1">
          <reference field="10" count="1">
            <x v="4"/>
          </reference>
        </references>
      </pivotArea>
    </format>
    <format dxfId="154">
      <pivotArea dataOnly="0" labelOnly="1" fieldPosition="0">
        <references count="1">
          <reference field="10" count="1">
            <x v="4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0" cacheId="1" applyNumberFormats="0" applyBorderFormats="0" applyFontFormats="0" applyPatternFormats="0" applyAlignmentFormats="0" applyWidthHeightFormats="1" dataCaption="ค่า" updatedVersion="4" minRefreshableVersion="3" rowGrandTotals="0" itemPrintTitles="1" createdVersion="5" indent="0" outline="1" outlineData="1" multipleFieldFilters="0">
  <location ref="H9:I14" firstHeaderRow="1" firstDataRow="1" firstDataCol="1"/>
  <pivotFields count="11">
    <pivotField showAll="0"/>
    <pivotField showAll="0"/>
    <pivotField showAll="0"/>
    <pivotField showAll="0"/>
    <pivotField showAll="0"/>
    <pivotField dataField="1" showAll="0" defaultSubtotal="0"/>
    <pivotField numFmtId="1" showAll="0"/>
    <pivotField numFmtId="1" showAll="0"/>
    <pivotField showAll="0"/>
    <pivotField showAll="0"/>
    <pivotField axis="axisRow" showAll="0" includeNewItemsInFilter="1" sortType="descending">
      <items count="6">
        <item x="3"/>
        <item x="2"/>
        <item x="1"/>
        <item x="4"/>
        <item x="0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ค่าเฉลี่ย ของ ค่าแรง บาท/วัน" fld="5" subtotal="average" baseField="10" baseItem="3" numFmtId="197"/>
  </dataFields>
  <formats count="4">
    <format dxfId="160">
      <pivotArea dataOnly="0" labelOnly="1" outline="0" axis="axisValues" fieldPosition="0"/>
    </format>
    <format dxfId="159">
      <pivotArea outline="0" fieldPosition="0">
        <references count="1">
          <reference field="4294967294" count="1">
            <x v="0"/>
          </reference>
        </references>
      </pivotArea>
    </format>
    <format dxfId="158">
      <pivotArea collapsedLevelsAreSubtotals="1" fieldPosition="0">
        <references count="1">
          <reference field="10" count="1">
            <x v="4"/>
          </reference>
        </references>
      </pivotArea>
    </format>
    <format dxfId="157">
      <pivotArea dataOnly="0" labelOnly="1" fieldPosition="0">
        <references count="1">
          <reference field="10" count="1">
            <x v="4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9" cacheId="2" applyNumberFormats="0" applyBorderFormats="0" applyFontFormats="0" applyPatternFormats="0" applyAlignmentFormats="0" applyWidthHeightFormats="1" dataCaption="Sum of Values" missingCaption="0" updatedVersion="4" minRefreshableVersion="3" showCalcMbrs="0" itemPrintTitles="1" createdVersion="3" indent="0" compact="0" outline="1" outlineData="1" compactData="0" multipleFieldFilters="0">
  <location ref="B77:E84" firstHeaderRow="1" firstDataRow="2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dataField="1" compact="0" numFmtId="4" showAll="0"/>
    <pivotField compact="0" numFmtId="4" multipleItemSelectionAllowed="1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98" showAll="0" defaultSubtotal="0"/>
    <pivotField dataField="1"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จำนวน(คน)" fld="22" subtotal="count" baseField="26" baseItem="3" numFmtId="197"/>
    <dataField name="จำนวนOT(ชม.)" fld="22" baseField="26" baseItem="3" numFmtId="187"/>
    <dataField name="ค่าล่วงเวลา(บาท)" fld="32" baseField="0" baseItem="0" numFmtId="197"/>
  </dataFields>
  <formats count="8">
    <format dxfId="168">
      <pivotArea type="origin" dataOnly="0" labelOnly="1" outline="0" fieldPosition="0"/>
    </format>
    <format dxfId="167">
      <pivotArea field="-2" type="button" dataOnly="0" labelOnly="1" outline="0" axis="axisCol" fieldPosition="0"/>
    </format>
    <format dxfId="166">
      <pivotArea type="topRight" dataOnly="0" labelOnly="1" outline="0" fieldPosition="0"/>
    </format>
    <format dxfId="16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4">
      <pivotArea outline="0" fieldPosition="0">
        <references count="1">
          <reference field="4294967294" count="1">
            <x v="0"/>
          </reference>
        </references>
      </pivotArea>
    </format>
    <format dxfId="163">
      <pivotArea outline="0" fieldPosition="0">
        <references count="1">
          <reference field="4294967294" count="1">
            <x v="1"/>
          </reference>
        </references>
      </pivotArea>
    </format>
    <format dxfId="162">
      <pivotArea outline="0" fieldPosition="0">
        <references count="1">
          <reference field="4294967294" count="1">
            <x v="2"/>
          </reference>
        </references>
      </pivotArea>
    </format>
    <format dxfId="161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6" cacheId="1" applyNumberFormats="0" applyBorderFormats="0" applyFontFormats="0" applyPatternFormats="0" applyAlignmentFormats="0" applyWidthHeightFormats="1" dataCaption="ค่า" updatedVersion="4" minRefreshableVersion="3" rowGrandTotals="0" itemPrintTitles="1" createdVersion="5" indent="0" outline="1" outlineData="1" multipleFieldFilters="0">
  <location ref="H78:I83" firstHeaderRow="1" firstDataRow="1" firstDataCol="1"/>
  <pivotFields count="11">
    <pivotField showAll="0"/>
    <pivotField showAll="0"/>
    <pivotField showAll="0"/>
    <pivotField showAll="0"/>
    <pivotField showAll="0"/>
    <pivotField showAll="0" defaultSubtotal="0"/>
    <pivotField numFmtId="1" showAll="0"/>
    <pivotField dataField="1" numFmtId="1" showAll="0"/>
    <pivotField showAll="0"/>
    <pivotField showAll="0"/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ค่าล่วงเวลา 1 เท่า/2 เท่า (บาท/ชั่วโมง)" fld="7" subtotal="average" baseField="10" baseItem="0" numFmtId="3"/>
  </dataFields>
  <formats count="4">
    <format dxfId="172">
      <pivotArea dataOnly="0" labelOnly="1" outline="0" axis="axisValues" fieldPosition="0"/>
    </format>
    <format dxfId="171">
      <pivotArea collapsedLevelsAreSubtotals="1" fieldPosition="0">
        <references count="1">
          <reference field="10" count="1">
            <x v="4"/>
          </reference>
        </references>
      </pivotArea>
    </format>
    <format dxfId="170">
      <pivotArea dataOnly="0" labelOnly="1" fieldPosition="0">
        <references count="1">
          <reference field="10" count="1">
            <x v="4"/>
          </reference>
        </references>
      </pivotArea>
    </format>
    <format dxfId="16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20" cacheId="2" applyNumberFormats="0" applyBorderFormats="0" applyFontFormats="0" applyPatternFormats="0" applyAlignmentFormats="0" applyWidthHeightFormats="1" dataCaption="Sum of Values  Hour" grandTotalCaption="ผลรวม" missingCaption="0" updatedVersion="4" minRefreshableVersion="3" showCalcMbrs="0" itemPrintTitles="1" createdVersion="3" indent="0" compact="0" outline="1" outlineData="1" compactData="0" multipleFieldFilters="0">
  <location ref="B105:C111" firstHeaderRow="1" firstDataRow="1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dataField="1" compact="0" numFmtId="3" showAll="0"/>
    <pivotField compact="0" numFmtId="3" showAll="0"/>
    <pivotField compact="0" numFmtId="4" showAll="0"/>
    <pivotField compact="0" numFmtId="4" showAll="0"/>
    <pivotField compact="0" numFmtId="4" multipleItemSelectionAllowed="1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ของใช้สิ้นเปลือง(บาท)" fld="19" baseField="26" baseItem="3" numFmtId="197"/>
  </dataFields>
  <formats count="6">
    <format dxfId="178">
      <pivotArea type="origin" dataOnly="0" labelOnly="1" outline="0" fieldPosition="0"/>
    </format>
    <format dxfId="177">
      <pivotArea field="-2" type="button" dataOnly="0" labelOnly="1" outline="0" axis="axisValues" fieldPosition="0"/>
    </format>
    <format dxfId="176">
      <pivotArea type="topRight" dataOnly="0" labelOnly="1" outline="0" fieldPosition="0"/>
    </format>
    <format dxfId="175">
      <pivotArea dataOnly="0" labelOnly="1" outline="0" axis="axisValues" fieldPosition="0"/>
    </format>
    <format dxfId="174">
      <pivotArea outline="0" fieldPosition="0">
        <references count="1">
          <reference field="4294967294" count="1">
            <x v="0"/>
          </reference>
        </references>
      </pivotArea>
    </format>
    <format dxfId="173">
      <pivotArea dataOnly="0" labelOnly="1" outline="0" axis="axisValues" fieldPosition="0"/>
    </format>
  </formats>
  <pivotTableStyleInfo name="PivotStyleMedium3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2" cacheId="1" applyNumberFormats="0" applyBorderFormats="0" applyFontFormats="0" applyPatternFormats="0" applyAlignmentFormats="0" applyWidthHeightFormats="1" dataCaption="ค่า" updatedVersion="4" minRefreshableVersion="3" rowGrandTotals="0" itemPrintTitles="1" createdVersion="5" indent="0" outline="1" outlineData="1" multipleFieldFilters="0">
  <location ref="H38:I43" firstHeaderRow="1" firstDataRow="1" firstDataCol="1"/>
  <pivotFields count="11">
    <pivotField showAll="0"/>
    <pivotField dataField="1" showAll="0"/>
    <pivotField showAll="0"/>
    <pivotField showAll="0"/>
    <pivotField showAll="0"/>
    <pivotField showAll="0" defaultSubtotal="0"/>
    <pivotField numFmtId="1" showAll="0"/>
    <pivotField numFmtId="1" showAll="0"/>
    <pivotField showAll="0"/>
    <pivotField showAll="0"/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เบี้ยเลี้ยง (บาท/วัน)" fld="1" subtotal="average" baseField="0" baseItem="0" numFmtId="197"/>
  </dataFields>
  <formats count="4">
    <format dxfId="182">
      <pivotArea dataOnly="0" labelOnly="1" outline="0" axis="axisValues" fieldPosition="0"/>
    </format>
    <format dxfId="181">
      <pivotArea outline="0" fieldPosition="0">
        <references count="1">
          <reference field="4294967294" count="1">
            <x v="0"/>
          </reference>
        </references>
      </pivotArea>
    </format>
    <format dxfId="180">
      <pivotArea collapsedLevelsAreSubtotals="1" fieldPosition="0">
        <references count="1">
          <reference field="10" count="1">
            <x v="4"/>
          </reference>
        </references>
      </pivotArea>
    </format>
    <format dxfId="179">
      <pivotArea dataOnly="0" labelOnly="1" fieldPosition="0">
        <references count="1">
          <reference field="10" count="1">
            <x v="4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Sum of Values" missingCaption="0" updatedVersion="4" minRefreshableVersion="3" showCalcMbrs="0" itemPrintTitles="1" createdVersion="3" indent="0" compact="0" outline="1" outlineData="1" compactData="0" multipleFieldFilters="0">
  <location ref="B91:E98" firstHeaderRow="1" firstDataRow="2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dataField="1"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compact="0" showAll="0" defaultSubtotal="0"/>
    <pivotField compact="0" showAll="0" defaultSubtotal="0"/>
    <pivotField compact="0" showAll="0" defaultSubtotal="0"/>
    <pivotField dataField="1" compact="0" showAll="0" defaultSubtotal="0"/>
    <pivotField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จำนวน(คน)" fld="30" subtotal="countNums" baseField="26" baseItem="0" numFmtId="197"/>
    <dataField name="จำนวน(วัน)" fld="30" baseField="26" baseItem="0" numFmtId="197"/>
    <dataField name=" ค่าเบี้ยเสี่ยงภัย(บาท)" fld="18" baseField="26" baseItem="3" numFmtId="197"/>
  </dataFields>
  <formats count="7">
    <format dxfId="189">
      <pivotArea type="origin" dataOnly="0" labelOnly="1" outline="0" fieldPosition="0"/>
    </format>
    <format dxfId="188">
      <pivotArea field="-2" type="button" dataOnly="0" labelOnly="1" outline="0" axis="axisCol" fieldPosition="0"/>
    </format>
    <format dxfId="187">
      <pivotArea type="topRight" dataOnly="0" labelOnly="1" outline="0" fieldPosition="0"/>
    </format>
    <format dxfId="18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85">
      <pivotArea outline="0" fieldPosition="0">
        <references count="1">
          <reference field="4294967294" count="1">
            <x v="0"/>
          </reference>
        </references>
      </pivotArea>
    </format>
    <format dxfId="184">
      <pivotArea outline="0" fieldPosition="0">
        <references count="1">
          <reference field="4294967294" count="1">
            <x v="1"/>
          </reference>
        </references>
      </pivotArea>
    </format>
    <format dxfId="183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PivotTable17" cacheId="1" applyNumberFormats="0" applyBorderFormats="0" applyFontFormats="0" applyPatternFormats="0" applyAlignmentFormats="0" applyWidthHeightFormats="1" dataCaption="ค่า" updatedVersion="4" minRefreshableVersion="3" rowGrandTotals="0" itemPrintTitles="1" createdVersion="5" indent="0" outline="1" outlineData="1" multipleFieldFilters="0">
  <location ref="H92:H97" firstHeaderRow="1" firstDataRow="1" firstDataCol="1"/>
  <pivotFields count="11">
    <pivotField showAll="0"/>
    <pivotField showAll="0"/>
    <pivotField showAll="0"/>
    <pivotField showAll="0"/>
    <pivotField showAll="0"/>
    <pivotField showAll="0" defaultSubtotal="0"/>
    <pivotField numFmtId="1" showAll="0"/>
    <pivotField numFmtId="1" showAll="0"/>
    <pivotField showAll="0"/>
    <pivotField showAll="0"/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>
      <x v="4"/>
    </i>
  </rowItems>
  <colItems count="1">
    <i/>
  </colItems>
  <formats count="3">
    <format dxfId="192">
      <pivotArea dataOnly="0" labelOnly="1" outline="0" axis="axisValues" fieldPosition="0"/>
    </format>
    <format dxfId="191">
      <pivotArea collapsedLevelsAreSubtotals="1" fieldPosition="0">
        <references count="1">
          <reference field="10" count="1">
            <x v="4"/>
          </reference>
        </references>
      </pivotArea>
    </format>
    <format dxfId="190">
      <pivotArea dataOnly="0" labelOnly="1" fieldPosition="0">
        <references count="1">
          <reference field="10" count="1">
            <x v="4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8" cacheId="0" applyNumberFormats="0" applyBorderFormats="0" applyFontFormats="0" applyPatternFormats="0" applyAlignmentFormats="0" applyWidthHeightFormats="1" dataCaption="ค่า" showMissing="0" updatedVersion="4" minRefreshableVersion="3" rowGrandTotals="0" colGrandTotals="0" itemPrintTitles="1" createdVersion="5" indent="0" compact="0" compactData="0" multipleFieldFilters="0">
  <location ref="B28:D30" firstHeaderRow="1" firstDataRow="2" firstDataCol="0"/>
  <pivotFields count="11">
    <pivotField compact="0" outline="0" showAll="0" measureFilter="1" defaultSubtotal="0"/>
    <pivotField name="ประเภท" compact="0" outline="0" showAll="0"/>
    <pivotField compact="0" outline="0" showAll="0" defaultSubtotal="0"/>
    <pivotField compact="0" outline="0" showAll="0" measureFilter="1" defaultSubtotal="0"/>
    <pivotField compact="0" outline="0" showAll="0" defaultSubtotal="0"/>
    <pivotField name="ค่าเสื่อม&amp;ค่าเช่า/วัน" compact="0" numFmtId="1" outline="0" showAll="0" defaultSubtotal="0">
      <items count="19">
        <item x="3"/>
        <item x="10"/>
        <item x="11"/>
        <item x="12"/>
        <item x="14"/>
        <item x="1"/>
        <item x="4"/>
        <item x="13"/>
        <item x="7"/>
        <item x="5"/>
        <item x="6"/>
        <item x="0"/>
        <item x="2"/>
        <item x="8"/>
        <item x="9"/>
        <item x="18"/>
        <item x="15"/>
        <item x="16"/>
        <item x="17"/>
      </items>
    </pivotField>
    <pivotField compact="0" numFmtId="1" outline="0" showAll="0"/>
    <pivotField dataField="1" compact="0" numFmtId="3" outline="0" showAll="0" defaultSubtotal="0"/>
    <pivotField dataField="1" compact="0" outline="0" showAll="0"/>
    <pivotField compact="0" numFmtId="197" outline="0" showAll="0" defaultSubtotal="0"/>
    <pivotField dataField="1" compact="0" numFmtId="197" outlin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 สรุปจำนวนครั้ง" fld="7" baseField="0" baseItem="0" numFmtId="197"/>
    <dataField name="จำนวนวัน" fld="8" baseField="0" baseItem="0" numFmtId="197"/>
    <dataField name=" ค่าบำรุงรักษา(บาท)" fld="10" baseField="6" baseItem="0" numFmtId="187"/>
  </dataFields>
  <formats count="11">
    <format dxfId="20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02">
      <pivotArea field="5" type="button" dataOnly="0" labelOnly="1" outline="0"/>
    </format>
    <format dxfId="201">
      <pivotArea dataOnly="0" labelOnly="1" outline="0" axis="axisValues" fieldPosition="0"/>
    </format>
    <format dxfId="200">
      <pivotArea outline="0" fieldPosition="0">
        <references count="1">
          <reference field="4294967294" count="1">
            <x v="1"/>
          </reference>
        </references>
      </pivotArea>
    </format>
    <format dxfId="199">
      <pivotArea outline="0" fieldPosition="0">
        <references count="1">
          <reference field="4294967294" count="1">
            <x v="0"/>
          </reference>
        </references>
      </pivotArea>
    </format>
    <format dxfId="198">
      <pivotArea outline="0" fieldPosition="0">
        <references count="1">
          <reference field="4294967294" count="1">
            <x v="2"/>
          </reference>
        </references>
      </pivotArea>
    </format>
    <format dxfId="19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96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9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9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93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5" showRowHeaders="0" showColHeaders="1" showRowStripes="0" showColStripes="0" showLastColumn="1"/>
  <filters count="2">
    <filter fld="0" type="valueNotEqual" evalOrder="-1" id="5" iMeasureFld="1">
      <autoFilter ref="A1">
        <filterColumn colId="0">
          <customFilters>
            <customFilter operator="notEqual" val="0"/>
          </customFilters>
        </filterColumn>
      </autoFilter>
    </filter>
    <filter fld="3" type="valueNotEqual" evalOrder="-1" id="6" iMeasureFld="1">
      <autoFilter ref="A1">
        <filterColumn colId="0">
          <customFilters>
            <customFilter operator="notEqual" val="0"/>
          </customFilters>
        </filterColumn>
      </autoFilter>
    </filter>
  </filters>
</pivotTableDefinition>
</file>

<file path=xl/pivotTables/pivotTable10.xml><?xml version="1.0" encoding="utf-8"?>
<pivotTableDefinition xmlns="http://schemas.openxmlformats.org/spreadsheetml/2006/main" name="PivotTable14" cacheId="2" applyNumberFormats="0" applyBorderFormats="0" applyFontFormats="0" applyPatternFormats="0" applyAlignmentFormats="0" applyWidthHeightFormats="1" dataCaption="Sum of Values" missingCaption="0" updatedVersion="4" minRefreshableVersion="3" showCalcMbrs="0" itemPrintTitles="1" createdVersion="3" indent="0" compact="0" outline="1" outlineData="1" compactData="0" multipleFieldFilters="0">
  <location ref="B8:E15" firstHeaderRow="1" firstDataRow="2" firstDataCol="1" rowPageCount="1" colPageCount="1"/>
  <pivotFields count="45">
    <pivotField compact="0" showAll="0" defaultSubtotal="0"/>
    <pivotField dataField="1" compact="0" showAll="0"/>
    <pivotField compact="0" numFmtId="1" showAll="0"/>
    <pivotField compact="0" showAll="0"/>
    <pivotField compact="0" showAll="0"/>
    <pivotField dataField="1"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axis="axisPage" compact="0" showAll="0" defaultSubtotal="0">
      <items count="2">
        <item x="0"/>
        <item x="1"/>
      </items>
    </pivotField>
    <pivotField compact="0" showAll="0" defaultSubtotal="0"/>
    <pivotField compact="0" showAll="0" defaultSubtotal="0"/>
    <pivotField compact="0" showAll="0" defaultSubtotal="0"/>
    <pivotField dataField="1"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27" hier="-1"/>
  </pageFields>
  <dataFields count="3">
    <dataField name="จำนวน(คน)" fld="1" subtotal="count" baseField="26" baseItem="4" numFmtId="197"/>
    <dataField name="จำนวน(วัน)" fld="5" baseField="26" baseItem="3" numFmtId="197"/>
    <dataField name="ค่าแรง(บาท)" fld="31" baseField="0" baseItem="0" numFmtId="197"/>
  </dataFields>
  <formats count="9">
    <format dxfId="212">
      <pivotArea type="origin" dataOnly="0" labelOnly="1" outline="0" fieldPosition="0"/>
    </format>
    <format dxfId="211">
      <pivotArea field="-2" type="button" dataOnly="0" labelOnly="1" outline="0" axis="axisCol" fieldPosition="0"/>
    </format>
    <format dxfId="210">
      <pivotArea type="topRight" dataOnly="0" labelOnly="1" outline="0" fieldPosition="0"/>
    </format>
    <format dxfId="20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07">
      <pivotArea outline="0" fieldPosition="0">
        <references count="1">
          <reference field="4294967294" count="1">
            <x v="1"/>
          </reference>
        </references>
      </pivotArea>
    </format>
    <format dxfId="206">
      <pivotArea outline="0" fieldPosition="0">
        <references count="1">
          <reference field="4294967294" count="1">
            <x v="0"/>
          </reference>
        </references>
      </pivotArea>
    </format>
    <format dxfId="205">
      <pivotArea outline="0" fieldPosition="0">
        <references count="1">
          <reference field="4294967294" count="1">
            <x v="2"/>
          </reference>
        </references>
      </pivotArea>
    </format>
    <format dxfId="204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3" cacheId="1" applyNumberFormats="0" applyBorderFormats="0" applyFontFormats="0" applyPatternFormats="0" applyAlignmentFormats="0" applyWidthHeightFormats="1" dataCaption="ค่า" updatedVersion="4" minRefreshableVersion="3" rowGrandTotals="0" itemPrintTitles="1" createdVersion="5" indent="0" outline="1" outlineData="1" multipleFieldFilters="0">
  <location ref="H51:I56" firstHeaderRow="1" firstDataRow="1" firstDataCol="1"/>
  <pivotFields count="11">
    <pivotField showAll="0"/>
    <pivotField showAll="0"/>
    <pivotField showAll="0"/>
    <pivotField dataField="1" showAll="0"/>
    <pivotField showAll="0"/>
    <pivotField showAll="0" defaultSubtotal="0"/>
    <pivotField numFmtId="1" showAll="0"/>
    <pivotField numFmtId="1" showAll="0"/>
    <pivotField showAll="0"/>
    <pivotField showAll="0"/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ที่พักจ่ายจริง (บาท/วัน)" fld="3" subtotal="average" baseField="10" baseItem="0" numFmtId="197"/>
  </dataFields>
  <formats count="4">
    <format dxfId="216">
      <pivotArea dataOnly="0" labelOnly="1" outline="0" axis="axisValues" fieldPosition="0"/>
    </format>
    <format dxfId="215">
      <pivotArea collapsedLevelsAreSubtotals="1" fieldPosition="0">
        <references count="1">
          <reference field="10" count="1">
            <x v="4"/>
          </reference>
        </references>
      </pivotArea>
    </format>
    <format dxfId="214">
      <pivotArea dataOnly="0" labelOnly="1" fieldPosition="0">
        <references count="1">
          <reference field="10" count="1">
            <x v="4"/>
          </reference>
        </references>
      </pivotArea>
    </format>
    <format dxfId="21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PivotTable6" cacheId="2" applyNumberFormats="0" applyBorderFormats="0" applyFontFormats="0" applyPatternFormats="0" applyAlignmentFormats="0" applyWidthHeightFormats="1" dataCaption="Sum of Values" missingCaption="0" updatedVersion="4" minRefreshableVersion="3" showCalcMbrs="0" itemPrintTitles="1" createdVersion="3" indent="0" compact="0" outline="1" outlineData="1" compactData="0" multipleFieldFilters="0">
  <location ref="B37:E44" firstHeaderRow="1" firstDataRow="2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dataField="1"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compact="0" showAll="0" defaultSubtotal="0"/>
    <pivotField dataField="1" compact="0" showAll="0" defaultSubtotal="0"/>
    <pivotField compact="0" showAll="0" defaultSubtotal="0"/>
    <pivotField compact="0" showAll="0" defaultSubtotal="0"/>
    <pivotField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จำนวน(คน)" fld="28" subtotal="countNums" baseField="26" baseItem="1" numFmtId="197"/>
    <dataField name="จำนวน(วัน)" fld="28" baseField="26" baseItem="2" numFmtId="197"/>
    <dataField name="ค่าเบี้ยเลี้ยง(บาท)" fld="12" baseField="26" baseItem="3" numFmtId="197"/>
  </dataFields>
  <formats count="7">
    <format dxfId="223">
      <pivotArea type="origin" dataOnly="0" labelOnly="1" outline="0" fieldPosition="0"/>
    </format>
    <format dxfId="222">
      <pivotArea field="-2" type="button" dataOnly="0" labelOnly="1" outline="0" axis="axisCol" fieldPosition="0"/>
    </format>
    <format dxfId="221">
      <pivotArea type="topRight" dataOnly="0" labelOnly="1" outline="0" fieldPosition="0"/>
    </format>
    <format dxfId="22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9">
      <pivotArea outline="0" fieldPosition="0">
        <references count="1">
          <reference field="4294967294" count="1">
            <x v="0"/>
          </reference>
        </references>
      </pivotArea>
    </format>
    <format dxfId="218">
      <pivotArea outline="0" fieldPosition="0">
        <references count="1">
          <reference field="4294967294" count="1">
            <x v="1"/>
          </reference>
        </references>
      </pivotArea>
    </format>
    <format dxfId="217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PivotTable18" cacheId="2" applyNumberFormats="0" applyBorderFormats="0" applyFontFormats="0" applyPatternFormats="0" applyAlignmentFormats="0" applyWidthHeightFormats="1" dataCaption="Sum of Values" missingCaption="0" updatedVersion="4" minRefreshableVersion="3" showCalcMbrs="0" itemPrintTitles="1" createdVersion="3" indent="0" compact="0" outline="1" outlineData="1" compactData="0" multipleFieldFilters="0">
  <location ref="B63:E70" firstHeaderRow="1" firstDataRow="2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dataField="1" compact="0" numFmtId="4" multipleItemSelectionAllowed="1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98" showAll="0" defaultSubtotal="0"/>
    <pivotField compact="0" showAll="0" defaultSubtotal="0"/>
    <pivotField dataField="1"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จำนวน(คน)" fld="23" subtotal="count" baseField="26" baseItem="1" numFmtId="197"/>
    <dataField name="จำนวนOT(ชม.)" fld="23" baseField="0" baseItem="0" numFmtId="187"/>
    <dataField name="ค่าล่วงเวลา(บาท)" fld="33" baseField="0" baseItem="0" numFmtId="197"/>
  </dataFields>
  <formats count="8">
    <format dxfId="231">
      <pivotArea type="origin" dataOnly="0" labelOnly="1" outline="0" fieldPosition="0"/>
    </format>
    <format dxfId="230">
      <pivotArea field="-2" type="button" dataOnly="0" labelOnly="1" outline="0" axis="axisCol" fieldPosition="0"/>
    </format>
    <format dxfId="229">
      <pivotArea type="topRight" dataOnly="0" labelOnly="1" outline="0" fieldPosition="0"/>
    </format>
    <format dxfId="2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27">
      <pivotArea outline="0" fieldPosition="0">
        <references count="1">
          <reference field="4294967294" count="1">
            <x v="1"/>
          </reference>
        </references>
      </pivotArea>
    </format>
    <format dxfId="226">
      <pivotArea outline="0" fieldPosition="0">
        <references count="1">
          <reference field="4294967294" count="1">
            <x v="0"/>
          </reference>
        </references>
      </pivotArea>
    </format>
    <format dxfId="22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24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PivotTable21" cacheId="2" applyNumberFormats="0" applyBorderFormats="0" applyFontFormats="0" applyPatternFormats="0" applyAlignmentFormats="0" applyWidthHeightFormats="1" dataCaption="Sum of Values (บาท)" grandTotalCaption="ผลรวม" missingCaption="0" updatedVersion="4" minRefreshableVersion="3" showCalcMbrs="0" showDrill="0" itemPrintTitles="1" createdVersion="3" indent="0" compact="0" outline="1" outlineData="1" compactData="0" multipleFieldFilters="0">
  <location ref="H117:R124" firstHeaderRow="1" firstDataRow="2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dataField="1" compact="0" numFmtId="3" showAll="0"/>
    <pivotField dataField="1" compact="0" numFmtId="3" showAll="0"/>
    <pivotField dataField="1" compact="0" numFmtId="3" showAll="0"/>
    <pivotField compact="0" showAll="0" defaultSubtotal="0"/>
    <pivotField compact="0" numFmtId="3" showAll="0"/>
    <pivotField dataField="1" compact="0" numFmtId="3" showAll="0"/>
    <pivotField compact="0" numFmtId="4" showAll="0"/>
    <pivotField compact="0" numFmtId="4" showAll="0"/>
    <pivotField compact="0" numFmtId="4" multipleItemSelectionAllowed="1" showAll="0"/>
    <pivotField dataField="1"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98" showAll="0" defaultSubtotal="0"/>
    <pivotField compact="0" showAll="0" defaultSubtotal="0"/>
    <pivotField compact="0" showAll="0" defaultSubtotal="0"/>
    <pivotField dataField="1" compact="0" showAll="0" defaultSubtotal="0"/>
    <pivotField dataField="1" compact="0" showAll="0" defaultSubtotal="0"/>
    <pivotField dataField="1"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 ค่าTaxi(บาท)" fld="15" baseField="26" baseItem="3" numFmtId="197"/>
    <dataField name="ค่าน้ำมันเติมเป็นถัง(บาท)" fld="16" baseField="26" baseItem="3" numFmtId="197"/>
    <dataField name="จำนวนถังน้ำมัน(ถัง)" fld="16" subtotal="countNums" baseField="0" baseItem="0" numFmtId="197"/>
    <dataField name="ค่าน้ำมันตามระยะทาง(บาท)" fld="24" baseField="26" baseItem="3" numFmtId="197"/>
    <dataField name=" จำนวน(ก.ม.)" fld="20" baseField="26" baseItem="0" numFmtId="197"/>
    <dataField name=" ค่าทางด่วน(บาท)" fld="17" baseField="26" baseItem="3" numFmtId="197"/>
    <dataField name="จำนวนค่าทางด่วน(รอบ)" fld="17" subtotal="countNums" baseField="0" baseItem="0" numFmtId="197"/>
    <dataField name=" ค่าเช่ารถยนต์(บาท)" fld="34" baseField="0" baseItem="0" numFmtId="197"/>
    <dataField name=" ค่าบำรุงรักษารถ(บาท)" fld="35" baseField="0" baseItem="0" numFmtId="197"/>
    <dataField name=" จำนวนที่ใช้รถ(วัน)" fld="36" baseField="0" baseItem="0" numFmtId="197"/>
  </dataFields>
  <pivotTableStyleInfo name="PivotStyleMedium3"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ค่า" showMissing="0" updatedVersion="4" minRefreshableVersion="3" rowGrandTotals="0" colGrandTotals="0" itemPrintTitles="1" createdVersion="5" indent="0" compact="0" compactData="0" multipleFieldFilters="0">
  <location ref="B20:D22" firstHeaderRow="1" firstDataRow="2" firstDataCol="0"/>
  <pivotFields count="11">
    <pivotField compact="0" outline="0" showAll="0" measureFilter="1" defaultSubtotal="0"/>
    <pivotField name="ประเภท" compact="0" outline="0" showAll="0"/>
    <pivotField compact="0" outline="0" showAll="0" defaultSubtotal="0"/>
    <pivotField compact="0" outline="0" showAll="0" measureFilter="1" defaultSubtotal="0"/>
    <pivotField compact="0" outline="0" showAll="0" defaultSubtotal="0"/>
    <pivotField name="ค่าเสื่อม&amp;ค่าเช่า/วัน" compact="0" numFmtId="1" outline="0" showAll="0" defaultSubtotal="0">
      <items count="19">
        <item x="3"/>
        <item x="10"/>
        <item x="11"/>
        <item x="12"/>
        <item x="14"/>
        <item x="1"/>
        <item x="4"/>
        <item x="13"/>
        <item x="7"/>
        <item x="5"/>
        <item x="6"/>
        <item x="0"/>
        <item x="2"/>
        <item x="8"/>
        <item x="9"/>
        <item x="18"/>
        <item x="15"/>
        <item x="16"/>
        <item x="17"/>
      </items>
    </pivotField>
    <pivotField compact="0" numFmtId="1" outline="0" showAll="0"/>
    <pivotField dataField="1" compact="0" numFmtId="3" outline="0" showAll="0" defaultSubtotal="0"/>
    <pivotField dataField="1" compact="0" outline="0" showAll="0"/>
    <pivotField dataField="1" compact="0" numFmtId="197" outline="0" showAll="0" defaultSubtotal="0"/>
    <pivotField compact="0" numFmtId="197" outlin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จำนวนครั้ง" fld="7" baseField="5" baseItem="3" numFmtId="197"/>
    <dataField name="จำนวนวัน" fld="8" baseField="0" baseItem="0" numFmtId="197"/>
    <dataField name=" ค่าใช้จ่ายค่าเสื่อม/เช่า(บาท)" fld="9" baseField="0" baseItem="0" numFmtId="187"/>
  </dataFields>
  <formats count="11">
    <format dxfId="242">
      <pivotArea field="5" type="button" dataOnly="0" labelOnly="1" outline="0"/>
    </format>
    <format dxfId="241">
      <pivotArea dataOnly="0" labelOnly="1" outline="0" axis="axisValues" fieldPosition="0"/>
    </format>
    <format dxfId="240">
      <pivotArea outline="0" fieldPosition="0">
        <references count="1">
          <reference field="4294967294" count="1">
            <x v="1"/>
          </reference>
        </references>
      </pivotArea>
    </format>
    <format dxfId="239">
      <pivotArea outline="0" fieldPosition="0">
        <references count="1">
          <reference field="4294967294" count="1">
            <x v="0"/>
          </reference>
        </references>
      </pivotArea>
    </format>
    <format dxfId="23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37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2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3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32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5" showRowHeaders="0" showColHeaders="1" showRowStripes="0" showColStripes="0" showLastColumn="1"/>
  <filters count="2">
    <filter fld="0" type="valueNotEqual" evalOrder="-1" id="5" iMeasureFld="1">
      <autoFilter ref="A1">
        <filterColumn colId="0">
          <customFilters>
            <customFilter operator="notEqual" val="0"/>
          </customFilters>
        </filterColumn>
      </autoFilter>
    </filter>
    <filter fld="3" type="valueNotEqual" evalOrder="-1" id="6" iMeasureFld="1">
      <autoFilter ref="A1">
        <filterColumn colId="0">
          <customFilters>
            <customFilter operator="notEqual" val="0"/>
          </customFilters>
        </filterColumn>
      </autoFilter>
    </filter>
  </filters>
</pivotTableDefinition>
</file>

<file path=xl/pivotTables/pivotTable16.xml><?xml version="1.0" encoding="utf-8"?>
<pivotTableDefinition xmlns="http://schemas.openxmlformats.org/spreadsheetml/2006/main" name="PivotTable4" cacheId="2" applyNumberFormats="0" applyBorderFormats="0" applyFontFormats="0" applyPatternFormats="0" applyAlignmentFormats="0" applyWidthHeightFormats="1" dataCaption="Sum of Values" missingCaption="0" updatedVersion="4" minRefreshableVersion="3" showCalcMbrs="0" itemPrintTitles="1" createdVersion="3" indent="0" compact="0" outline="1" outlineData="1" compactData="0" multipleFieldFilters="0">
  <location ref="B50:E57" firstHeaderRow="1" firstDataRow="2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compact="0" showAll="0" defaultSubtotal="0"/>
    <pivotField compact="0" showAll="0" defaultSubtotal="0"/>
    <pivotField dataField="1" compact="0" showAll="0" defaultSubtotal="0"/>
    <pivotField compact="0" showAll="0" defaultSubtotal="0"/>
    <pivotField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dataField="1"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จำนวน(คน)" fld="29" subtotal="countNums" baseField="26" baseItem="4" numFmtId="197"/>
    <dataField name="จำนวน(คืน)" fld="29" baseField="26" baseItem="2" numFmtId="197"/>
    <dataField name="ค่าเช่าที่พัก(บาท)" fld="42" baseField="26" baseItem="2" numFmtId="197"/>
  </dataFields>
  <formats count="7">
    <format dxfId="249">
      <pivotArea type="origin" dataOnly="0" labelOnly="1" outline="0" fieldPosition="0"/>
    </format>
    <format dxfId="248">
      <pivotArea field="-2" type="button" dataOnly="0" labelOnly="1" outline="0" axis="axisCol" fieldPosition="0"/>
    </format>
    <format dxfId="247">
      <pivotArea type="topRight" dataOnly="0" labelOnly="1" outline="0" fieldPosition="0"/>
    </format>
    <format dxfId="246">
      <pivotArea outline="0" fieldPosition="0">
        <references count="1">
          <reference field="4294967294" count="1">
            <x v="0"/>
          </reference>
        </references>
      </pivotArea>
    </format>
    <format dxfId="24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4">
      <pivotArea outline="0" fieldPosition="0">
        <references count="1">
          <reference field="4294967294" count="1">
            <x v="1"/>
          </reference>
        </references>
      </pivotArea>
    </format>
    <format dxfId="243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PivotTable15" cacheId="1" applyNumberFormats="0" applyBorderFormats="0" applyFontFormats="0" applyPatternFormats="0" applyAlignmentFormats="0" applyWidthHeightFormats="1" dataCaption="ค่า" updatedVersion="4" minRefreshableVersion="3" rowGrandTotals="0" itemPrintTitles="1" createdVersion="5" indent="0" outline="1" outlineData="1" multipleFieldFilters="0">
  <location ref="H64:I69" firstHeaderRow="1" firstDataRow="1" firstDataCol="1"/>
  <pivotFields count="11">
    <pivotField showAll="0"/>
    <pivotField showAll="0"/>
    <pivotField showAll="0"/>
    <pivotField showAll="0"/>
    <pivotField showAll="0"/>
    <pivotField showAll="0" defaultSubtotal="0"/>
    <pivotField dataField="1" numFmtId="1" showAll="0"/>
    <pivotField numFmtId="1" showAll="0"/>
    <pivotField showAll="0"/>
    <pivotField showAll="0"/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ค่าล่วงเวลา 1.5 เท่า (บาท/ชั่วโมง)" fld="6" subtotal="average" baseField="10" baseItem="0" numFmtId="197"/>
  </dataFields>
  <formats count="4">
    <format dxfId="253">
      <pivotArea dataOnly="0" labelOnly="1" outline="0" axis="axisValues" fieldPosition="0"/>
    </format>
    <format dxfId="252">
      <pivotArea collapsedLevelsAreSubtotals="1" fieldPosition="0">
        <references count="1">
          <reference field="10" count="1">
            <x v="4"/>
          </reference>
        </references>
      </pivotArea>
    </format>
    <format dxfId="251">
      <pivotArea dataOnly="0" labelOnly="1" fieldPosition="0">
        <references count="1">
          <reference field="10" count="1">
            <x v="4"/>
          </reference>
        </references>
      </pivotArea>
    </format>
    <format dxfId="25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PivotTable6" cacheId="2" applyNumberFormats="0" applyBorderFormats="0" applyFontFormats="0" applyPatternFormats="0" applyAlignmentFormats="0" applyWidthHeightFormats="1" dataCaption="Sum of Values Day,Night" missingCaption="0" updatedVersion="4" minRefreshableVersion="3" showCalcMbrs="0" useAutoFormatting="1" itemPrintTitles="1" createdVersion="3" indent="0" compact="0" outline="1" outlineData="1" compactData="0" multipleFieldFilters="0">
  <location ref="I5:L67" firstHeaderRow="1" firstDataRow="2" firstDataCol="2" rowPageCount="1" colPageCount="1"/>
  <pivotFields count="45">
    <pivotField axis="axisRow" compact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showAll="0"/>
    <pivotField compact="0" numFmtId="1" showAll="0"/>
    <pivotField compact="0" showAll="0"/>
    <pivotField compact="0" showAll="0"/>
    <pivotField dataField="1"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axis="axisPage" compact="0" showAll="0" defaultSubtotal="0">
      <items count="2">
        <item x="0"/>
        <item x="1"/>
      </items>
    </pivotField>
    <pivotField compact="0" showAll="0" defaultSubtotal="0"/>
    <pivotField compact="0" showAll="0" defaultSubtotal="0"/>
    <pivotField compact="0" showAll="0" defaultSubtotal="0"/>
    <pivotField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2">
    <field x="0"/>
    <field x="26"/>
  </rowFields>
  <rowItems count="61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>
      <x v="2"/>
    </i>
    <i r="1">
      <x/>
    </i>
    <i r="1">
      <x v="1"/>
    </i>
    <i r="1">
      <x v="2"/>
    </i>
    <i r="1">
      <x v="3"/>
    </i>
    <i r="1">
      <x v="4"/>
    </i>
    <i>
      <x v="3"/>
    </i>
    <i r="1">
      <x/>
    </i>
    <i r="1">
      <x v="1"/>
    </i>
    <i r="1">
      <x v="2"/>
    </i>
    <i r="1">
      <x v="3"/>
    </i>
    <i r="1">
      <x v="4"/>
    </i>
    <i>
      <x v="4"/>
    </i>
    <i r="1">
      <x/>
    </i>
    <i r="1">
      <x v="1"/>
    </i>
    <i r="1">
      <x v="2"/>
    </i>
    <i r="1">
      <x v="3"/>
    </i>
    <i r="1">
      <x v="4"/>
    </i>
    <i>
      <x v="5"/>
    </i>
    <i r="1">
      <x/>
    </i>
    <i r="1">
      <x v="1"/>
    </i>
    <i r="1">
      <x v="2"/>
    </i>
    <i r="1">
      <x v="3"/>
    </i>
    <i r="1">
      <x v="4"/>
    </i>
    <i>
      <x v="6"/>
    </i>
    <i r="1">
      <x/>
    </i>
    <i r="1">
      <x v="1"/>
    </i>
    <i r="1">
      <x v="2"/>
    </i>
    <i r="1">
      <x v="3"/>
    </i>
    <i r="1">
      <x v="4"/>
    </i>
    <i>
      <x v="7"/>
    </i>
    <i r="1">
      <x/>
    </i>
    <i r="1">
      <x v="1"/>
    </i>
    <i r="1">
      <x v="2"/>
    </i>
    <i r="1">
      <x v="3"/>
    </i>
    <i r="1">
      <x v="4"/>
    </i>
    <i>
      <x v="8"/>
    </i>
    <i r="1">
      <x/>
    </i>
    <i r="1">
      <x v="1"/>
    </i>
    <i r="1">
      <x v="2"/>
    </i>
    <i r="1">
      <x v="3"/>
    </i>
    <i r="1">
      <x v="4"/>
    </i>
    <i>
      <x v="9"/>
    </i>
    <i r="1">
      <x/>
    </i>
    <i r="1">
      <x v="1"/>
    </i>
    <i r="1">
      <x v="2"/>
    </i>
    <i r="1">
      <x v="3"/>
    </i>
    <i r="1"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7" hier="-1"/>
  </pageFields>
  <dataFields count="2">
    <dataField name="จำนวนคน" fld="1" subtotal="count" baseField="0" baseItem="0" numFmtId="197"/>
    <dataField name=" จำนวนวัน" fld="5" baseField="0" baseItem="0" numFmtId="197"/>
  </dataFields>
  <formats count="8">
    <format dxfId="145">
      <pivotArea type="origin" dataOnly="0" labelOnly="1" outline="0" fieldPosition="0"/>
    </format>
    <format dxfId="144">
      <pivotArea field="-2" type="button" dataOnly="0" labelOnly="1" outline="0" axis="axisCol" fieldPosition="0"/>
    </format>
    <format dxfId="143">
      <pivotArea type="topRight" dataOnly="0" labelOnly="1" outline="0" fieldPosition="0"/>
    </format>
    <format dxfId="14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1">
      <pivotArea dataOnly="0" labelOnly="1" outline="0" axis="axisValues" fieldPosition="0"/>
    </format>
    <format dxfId="14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9">
      <pivotArea outline="0" fieldPosition="0">
        <references count="1">
          <reference field="4294967294" count="1">
            <x v="0"/>
          </reference>
        </references>
      </pivotArea>
    </format>
    <format dxfId="138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PivotTable7" cacheId="2" applyNumberFormats="0" applyBorderFormats="0" applyFontFormats="0" applyPatternFormats="0" applyAlignmentFormats="0" applyWidthHeightFormats="1" dataCaption="Sum of Values Day,Night" missingCaption="0" updatedVersion="4" minRefreshableVersion="3" asteriskTotals="1" showCalcMbrs="0" itemPrintTitles="1" createdVersion="3" indent="0" compact="0" outline="1" outlineData="1" compactData="0" multipleFieldFilters="0">
  <location ref="B5:D12" firstHeaderRow="1" firstDataRow="2" firstDataCol="1" rowPageCount="1" colPageCount="1"/>
  <pivotFields count="45">
    <pivotField compact="0" showAll="0" defaultSubtotal="0"/>
    <pivotField dataField="1" compact="0" showAll="0"/>
    <pivotField compact="0" numFmtId="1" showAll="0"/>
    <pivotField compact="0" showAll="0"/>
    <pivotField compact="0" showAll="0"/>
    <pivotField dataField="1"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 defaultSubtotal="0"/>
    <pivotField axis="axisRow" compact="0" sortType="descending">
      <items count="6">
        <item x="1"/>
        <item x="2"/>
        <item x="4"/>
        <item x="0"/>
        <item x="3"/>
        <item t="default"/>
      </items>
    </pivotField>
    <pivotField axis="axisPage" compact="0" showAll="0" defaultSubtotal="0">
      <items count="2">
        <item x="0"/>
        <item x="1"/>
      </items>
    </pivotField>
    <pivotField compact="0" showAll="0" defaultSubtotal="0"/>
    <pivotField compact="0" showAll="0" defaultSubtotal="0"/>
    <pivotField compact="0" showAll="0" defaultSubtotal="0"/>
    <pivotField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3" showAll="0" defaultSubtotal="0"/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</pivotFields>
  <rowFields count="1">
    <field x="2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7" hier="-1"/>
  </pageFields>
  <dataFields count="2">
    <dataField name="จำนวนคน" fld="1" subtotal="count" baseField="0" baseItem="0" numFmtId="197"/>
    <dataField name=" จำนวนวัน" fld="5" baseField="0" baseItem="0" numFmtId="197"/>
  </dataFields>
  <formats count="8">
    <format dxfId="153">
      <pivotArea type="origin" dataOnly="0" labelOnly="1" outline="0" fieldPosition="0"/>
    </format>
    <format dxfId="152">
      <pivotArea field="-2" type="button" dataOnly="0" labelOnly="1" outline="0" axis="axisCol" fieldPosition="0"/>
    </format>
    <format dxfId="151">
      <pivotArea type="topRight" dataOnly="0" labelOnly="1" outline="0" fieldPosition="0"/>
    </format>
    <format dxfId="15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9">
      <pivotArea dataOnly="0" outline="0" axis="axisValues" fieldPosition="0"/>
    </format>
    <format dxfId="14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7">
      <pivotArea outline="0" fieldPosition="0">
        <references count="1">
          <reference field="4294967294" count="1">
            <x v="0"/>
          </reference>
        </references>
      </pivotArea>
    </format>
    <format dxfId="146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PivotTable2" cacheId="2" applyNumberFormats="0" applyBorderFormats="0" applyFontFormats="0" applyPatternFormats="0" applyAlignmentFormats="0" applyWidthHeightFormats="1" dataCaption="Sum of Values" missingCaption="0" updatedVersion="4" minRefreshableVersion="3" showCalcMbrs="0" itemPrintTitles="1" createdVersion="3" indent="0" compact="0" outline="1" outlineData="1" compactData="0" multipleFieldFilters="0" fieldListSortAscending="1" customListSort="0">
  <location ref="N42:P49" firstHeaderRow="1" firstDataRow="2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dataField="1"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 defaultSubtotal="0"/>
    <pivotField compact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98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Row" compact="0" numFmtId="3" showAll="0" sortType="ascending" defaultSubtotal="0">
      <items count="5">
        <item x="0"/>
        <item x="1"/>
        <item x="2"/>
        <item x="3"/>
        <item x="4"/>
      </items>
    </pivotField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dataField="1" compact="0" dragToRow="0" dragToCol="0" dragToPage="0" showAll="0" defaultSubtotal="0"/>
  </pivotFields>
  <rowFields count="1">
    <field x="37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จำนวน(วัน)" fld="5" baseField="26" baseItem="3" numFmtId="197"/>
    <dataField name=" summary_total1" fld="44" baseField="37" baseItem="3" numFmtId="197"/>
  </dataFields>
  <formats count="6">
    <format dxfId="137">
      <pivotArea type="origin" dataOnly="0" labelOnly="1" outline="0" fieldPosition="0"/>
    </format>
    <format dxfId="136">
      <pivotArea field="-2" type="button" dataOnly="0" labelOnly="1" outline="0" axis="axisCol" fieldPosition="0"/>
    </format>
    <format dxfId="135">
      <pivotArea type="topRight" dataOnly="0" labelOnly="1" outline="0" fieldPosition="0"/>
    </format>
    <format dxfId="1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3">
      <pivotArea outline="0" fieldPosition="0">
        <references count="1">
          <reference field="4294967294" count="1">
            <x v="0"/>
          </reference>
        </references>
      </pivotArea>
    </format>
    <format dxfId="132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ค่า" updatedVersion="4" minRefreshableVersion="3" useAutoFormatting="1" itemPrintTitles="1" createdVersion="5" indent="0" outline="1" outlineData="1" multipleFieldFilters="0">
  <location ref="U42:V44" firstHeaderRow="1" firstDataRow="1" firstDataCol="1"/>
  <pivotFields count="4">
    <pivotField dataField="1" showAll="0"/>
    <pivotField axis="axisRow" showAll="0" sortType="ascending">
      <items count="5">
        <item m="1" x="3"/>
        <item m="1" x="1"/>
        <item m="1" x="2"/>
        <item x="0"/>
        <item t="default"/>
      </items>
    </pivotField>
    <pivotField showAll="0"/>
    <pivotField showAll="0"/>
  </pivotFields>
  <rowFields count="1">
    <field x="1"/>
  </rowFields>
  <rowItems count="2">
    <i>
      <x v="3"/>
    </i>
    <i t="grand">
      <x/>
    </i>
  </rowItems>
  <colItems count="1">
    <i/>
  </colItems>
  <dataFields count="1">
    <dataField name="ผลรวม ของ ราคา(บาท)" fld="0" baseField="1" baseItem="0" numFmtId="197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2" displayName="Table2" ref="A5:AM6" totalsRowShown="0" headerRowDxfId="131" dataDxfId="130" dataCellStyle="Comma 3">
  <autoFilter ref="A5:AM6"/>
  <sortState ref="A6:AM6">
    <sortCondition ref="A6"/>
  </sortState>
  <tableColumns count="39">
    <tableColumn id="1" name="ปฏิบัติงานครั้งที่" dataDxfId="129" totalsRowDxfId="128" dataCellStyle="Normal 2"/>
    <tableColumn id="2" name="ชื่อ" dataDxfId="127" totalsRowDxfId="126" dataCellStyle="Normal 2"/>
    <tableColumn id="3" name="เลขประจำตัว" dataDxfId="125" totalsRowDxfId="124" dataCellStyle="Normal 2"/>
    <tableColumn id="4" name="วันเริ่ม" dataDxfId="123" totalsRowDxfId="122" dataCellStyle="Normal 2"/>
    <tableColumn id="5" name="วันสิ้นสุด" dataDxfId="121" totalsRowDxfId="120" dataCellStyle="Normal 2"/>
    <tableColumn id="6" name="จำนวนวัน" dataDxfId="119" totalsRowDxfId="118" dataCellStyle="Normal 2"/>
    <tableColumn id="7" name="จำนวนคืน" dataDxfId="117" totalsRowDxfId="116" dataCellStyle="Normal 2"/>
    <tableColumn id="8" name="คำสั่งเลขที่" dataDxfId="115" totalsRowDxfId="114" dataCellStyle="Normal 2"/>
    <tableColumn id="9" name="ปฏิบัติงานที่จังหวัด" dataDxfId="113" totalsRowDxfId="112" dataCellStyle="Normal 2"/>
    <tableColumn id="10" name="สถานที่ปฏิบัติงาน" dataDxfId="111" totalsRowDxfId="110" dataCellStyle="Normal 2"/>
    <tableColumn id="11" name="Internal Order(IO)" dataDxfId="109" totalsRowDxfId="108" dataCellStyle="Normal 2"/>
    <tableColumn id="12" name="Cost Center(CC)" dataDxfId="107" totalsRowDxfId="106" dataCellStyle="Normal 2"/>
    <tableColumn id="13" name="ค่าเบี้ยเลี้ยง" dataDxfId="105" totalsRowDxfId="104" dataCellStyle="Normal 2"/>
    <tableColumn id="14" name="ค่าที่พักเหมา" dataDxfId="103" totalsRowDxfId="102" dataCellStyle="Comma_รายงานยอด 30เมย53 "/>
    <tableColumn id="15" name="ค่าที่พักจริง" dataDxfId="101" totalsRowDxfId="100" dataCellStyle="Comma_รายงานยอด 30เมย53 "/>
    <tableColumn id="16" name="ค่าTaxi" dataDxfId="99" totalsRowDxfId="98" dataCellStyle="Comma_รายงานยอด 30เมย53 "/>
    <tableColumn id="17" name="ค่าน้ำมัน" dataDxfId="97" totalsRowDxfId="96" dataCellStyle="Comma_รายงานยอด 30เมย53 "/>
    <tableColumn id="18" name="ค่าทางด่วน" dataDxfId="95" totalsRowDxfId="94" dataCellStyle="Comma_รายงานยอด 30เมย53 "/>
    <tableColumn id="19" name="ค่าเบี้ยเสี่ยงภัย" dataDxfId="93" totalsRowDxfId="92" dataCellStyle="Comma_รายงานยอด 30เมย53 "/>
    <tableColumn id="20" name="ค่าอื่นๆ" dataDxfId="91" totalsRowDxfId="90" dataCellStyle="Comma_รายงานยอด 30เมย53 "/>
    <tableColumn id="21" name="จำนวน ก.ม." dataDxfId="89" totalsRowDxfId="88" dataCellStyle="Comma_รายงานยอด 30เมย53 "/>
    <tableColumn id="22" name="ก.ม./บาท" dataDxfId="87" totalsRowDxfId="86" dataCellStyle="Comma_รายงานยอด 30เมย53 "/>
    <tableColumn id="23" name="OT 1 เท่า" dataDxfId="85" totalsRowDxfId="84" dataCellStyle="Comma_รายงานยอด 30เมย53 "/>
    <tableColumn id="24" name="OT 1.5 เท่า" dataDxfId="83" totalsRowDxfId="82" dataCellStyle="Comma_รายงานยอด 30เมย53 "/>
    <tableColumn id="25" name="ค่าน้ำมันที่ไม่มีคำสั่งเดินทาง" dataDxfId="81" totalsRowDxfId="80" dataCellStyle="Normal 2"/>
    <tableColumn id="27" name="ระดับ" dataDxfId="79" totalsRowDxfId="78" dataCellStyle="Comma_รายงานยอด 30เมย53 "/>
    <tableColumn id="28" name="จัดระดับกลุ่ม" dataDxfId="77" totalsRowDxfId="76" dataCellStyle="Comma_รายงานยอด 30เมย53 "/>
    <tableColumn id="26" name="สถานะที่ทำงาน" dataDxfId="75" totalsRowDxfId="74" dataCellStyle="Comma_รายงานยอด 30เมย53 "/>
    <tableColumn id="29" name="จำนวนวันจากค่าเบี้ยเลี้ยง" dataDxfId="73" totalsRowDxfId="72" dataCellStyle="Comma_รายงานยอด 30เมย53 "/>
    <tableColumn id="30" name="จำนวนคืนจากค่าที่พัก" dataDxfId="71" totalsRowDxfId="70" dataCellStyle="Comma_รายงานยอด 30เมย53 "/>
    <tableColumn id="31" name="จำนวนวันจากเบี้ยเสี่ยงภัย" dataDxfId="69" totalsRowDxfId="68" dataCellStyle="Comma_รายงานยอด 30เมย53 "/>
    <tableColumn id="32" name="ค่าแรง" dataDxfId="67" totalsRowDxfId="66" dataCellStyle="Comma_รายงานยอด 30เมย53 "/>
    <tableColumn id="33" name="ค่า OT 1 เท่า" dataDxfId="65" totalsRowDxfId="64" dataCellStyle="Comma_รายงานยอด 30เมย53 "/>
    <tableColumn id="34" name="ค่า OT 1.5 เท่า" dataDxfId="63" totalsRowDxfId="62" dataCellStyle="Comma_รายงานยอด 30เมย53 "/>
    <tableColumn id="35" name="ค่าเช่ารถยนต์" dataDxfId="61" totalsRowDxfId="60" dataCellStyle="Comma_รายงานยอด 30เมย53 "/>
    <tableColumn id="36" name="ค่าบำรุงรักษารถ" dataDxfId="59" totalsRowDxfId="58" dataCellStyle="Comma_รายงานยอด 30เมย53 "/>
    <tableColumn id="37" name="จำนวนที่ใช้รถ(วัน)" dataDxfId="57" totalsRowDxfId="56" dataCellStyle="Comma_รายงานยอด 30เมย53 "/>
    <tableColumn id="38" name="ระดับขั้นตอนการทำงาน" dataDxfId="55" totalsRowDxfId="54" dataCellStyle="Comma_รายงานยอด 30เมย53 "/>
    <tableColumn id="39" name="สวัสดิการ" dataDxfId="53" totalsRowDxfId="52" dataCellStyle="Comma_รายงานยอด 30เมย53 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23" displayName="Table23" ref="K1:AI49" totalsRowShown="0" headerRowDxfId="51" dataDxfId="50">
  <sortState ref="K2:AW49">
    <sortCondition ref="K6"/>
  </sortState>
  <tableColumns count="25">
    <tableColumn id="1" name="ปฏิบัติงานครั้งที่" dataDxfId="49" totalsRowDxfId="48" dataCellStyle="Normal 2"/>
    <tableColumn id="2" name="ชื่อ" dataDxfId="47" totalsRowDxfId="46" dataCellStyle="Normal 2"/>
    <tableColumn id="3" name="เลขประจำตัว" dataDxfId="45" totalsRowDxfId="44" dataCellStyle="Normal 2"/>
    <tableColumn id="4" name="วันเริ่ม" dataDxfId="43" totalsRowDxfId="42" dataCellStyle="Normal 2"/>
    <tableColumn id="5" name="วันสิ้นสุด" dataDxfId="41" totalsRowDxfId="40" dataCellStyle="Normal 2"/>
    <tableColumn id="6" name="จำนวนวัน" dataDxfId="39" totalsRowDxfId="38" dataCellStyle="Normal 2"/>
    <tableColumn id="7" name="จำนวนคืน" dataDxfId="37" totalsRowDxfId="36" dataCellStyle="Normal 2"/>
    <tableColumn id="8" name="คำสั่งเลขที่" dataDxfId="35" totalsRowDxfId="34" dataCellStyle="Normal 2"/>
    <tableColumn id="9" name="ปฏิบัติงานที่จังหวัด" dataDxfId="33" totalsRowDxfId="32" dataCellStyle="Normal 2"/>
    <tableColumn id="10" name="สถานที่ปฏิบัติงาน" dataDxfId="31" totalsRowDxfId="30" dataCellStyle="Normal 2"/>
    <tableColumn id="11" name="Internal Order(IO)" dataDxfId="29" totalsRowDxfId="28" dataCellStyle="Normal 2"/>
    <tableColumn id="12" name="Cost Center(CC)" dataDxfId="27" totalsRowDxfId="26" dataCellStyle="Normal 2"/>
    <tableColumn id="13" name="ค่าเบี้ยเลี้ยง" dataDxfId="25" totalsRowDxfId="24" dataCellStyle="Normal 2"/>
    <tableColumn id="14" name="ค่าที่พักเหมา" dataDxfId="23" totalsRowDxfId="22" dataCellStyle="Comma_รายงานยอด 30เมย53 "/>
    <tableColumn id="15" name="ค่าที่พักจริง" dataDxfId="21" totalsRowDxfId="20" dataCellStyle="Comma_รายงานยอด 30เมย53 "/>
    <tableColumn id="16" name="ค่าTaxi" dataDxfId="19" totalsRowDxfId="18" dataCellStyle="Comma_รายงานยอด 30เมย53 "/>
    <tableColumn id="17" name="ค่าน้ำมัน" dataDxfId="17" totalsRowDxfId="16" dataCellStyle="Comma_รายงานยอด 30เมย53 "/>
    <tableColumn id="18" name="ค่าทางด่วน" dataDxfId="15" totalsRowDxfId="14" dataCellStyle="Comma_รายงานยอด 30เมย53 "/>
    <tableColumn id="19" name="ค่าเบี้ยเสี่ยงภัย" dataDxfId="13" totalsRowDxfId="12" dataCellStyle="Comma_รายงานยอด 30เมย53 "/>
    <tableColumn id="20" name="ค่าอื่นๆ" dataDxfId="11" totalsRowDxfId="10" dataCellStyle="Comma_รายงานยอด 30เมย53 "/>
    <tableColumn id="21" name="จำนวน ก.ม." dataDxfId="9" totalsRowDxfId="8" dataCellStyle="Comma_รายงานยอด 30เมย53 "/>
    <tableColumn id="22" name="ก.ม./บาท" dataDxfId="7" totalsRowDxfId="6" dataCellStyle="Comma_รายงานยอด 30เมย53 "/>
    <tableColumn id="23" name="OT 1 เท่า" dataDxfId="5" totalsRowDxfId="4" dataCellStyle="Comma_รายงานยอด 30เมย53 "/>
    <tableColumn id="24" name="OT 1.5 เท่า" dataDxfId="3" totalsRowDxfId="2" dataCellStyle="Comma_รายงานยอด 30เมย53 "/>
    <tableColumn id="25" name="ค่าน้ำมันที่ไม่มีคำสั่งเดินทาง" dataDxfId="1" totalsRowDxfId="0" dataCellStyle="Normal 2">
      <calculatedColumnFormula>IF(AE2&gt;0,AE2*AF2,"")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drawing" Target="../drawings/drawing1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19.xml"/><Relationship Id="rId1" Type="http://schemas.openxmlformats.org/officeDocument/2006/relationships/pivotTable" Target="../pivotTables/pivotTable1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1.xml"/><Relationship Id="rId1" Type="http://schemas.openxmlformats.org/officeDocument/2006/relationships/pivotTable" Target="../pivotTables/pivotTable20.xml"/><Relationship Id="rId4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.xml"/><Relationship Id="rId4" Type="http://schemas.openxmlformats.org/officeDocument/2006/relationships/control" Target="../activeX/activeX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B1:R154"/>
  <sheetViews>
    <sheetView showGridLines="0" showRowColHeaders="0" topLeftCell="A13" workbookViewId="0">
      <selection activeCell="B16" sqref="B16"/>
    </sheetView>
  </sheetViews>
  <sheetFormatPr defaultRowHeight="14.25"/>
  <cols>
    <col min="1" max="1" width="3" customWidth="1"/>
    <col min="2" max="2" width="17.875" customWidth="1"/>
    <col min="3" max="3" width="17.5" customWidth="1"/>
    <col min="4" max="4" width="16.125" customWidth="1"/>
    <col min="5" max="5" width="19.375" customWidth="1"/>
    <col min="6" max="6" width="15.875" customWidth="1"/>
    <col min="7" max="7" width="2.875" customWidth="1"/>
    <col min="8" max="8" width="13.875" customWidth="1"/>
    <col min="9" max="9" width="19.25" customWidth="1"/>
    <col min="10" max="10" width="23.125" bestFit="1" customWidth="1"/>
    <col min="11" max="11" width="15.75" bestFit="1" customWidth="1"/>
    <col min="12" max="12" width="14" customWidth="1"/>
    <col min="13" max="13" width="19.875" customWidth="1"/>
    <col min="14" max="14" width="14.75" bestFit="1" customWidth="1"/>
    <col min="15" max="15" width="18.875" bestFit="1" customWidth="1"/>
    <col min="16" max="16" width="16.375" bestFit="1" customWidth="1"/>
    <col min="17" max="17" width="18.25" bestFit="1" customWidth="1"/>
    <col min="18" max="18" width="15.375" bestFit="1" customWidth="1"/>
  </cols>
  <sheetData>
    <row r="1" spans="2:12" ht="18.75" customHeight="1">
      <c r="B1" s="164" t="s">
        <v>1181</v>
      </c>
      <c r="G1" s="164"/>
      <c r="H1" s="164" t="s">
        <v>1180</v>
      </c>
    </row>
    <row r="3" spans="2:12" ht="18.75" customHeight="1">
      <c r="B3" s="164"/>
      <c r="G3" s="164"/>
    </row>
    <row r="4" spans="2:12" ht="21">
      <c r="B4" s="161" t="s">
        <v>1179</v>
      </c>
      <c r="C4" s="330"/>
    </row>
    <row r="5" spans="2:12" ht="9.75" customHeight="1">
      <c r="B5" s="161"/>
      <c r="C5" s="330"/>
    </row>
    <row r="6" spans="2:12">
      <c r="B6" s="159" t="s">
        <v>1178</v>
      </c>
      <c r="C6" t="s">
        <v>1177</v>
      </c>
      <c r="D6" s="76" t="s">
        <v>1176</v>
      </c>
      <c r="H6" s="150"/>
    </row>
    <row r="7" spans="2:12">
      <c r="B7" s="164"/>
      <c r="H7" s="150"/>
    </row>
    <row r="8" spans="2:12">
      <c r="B8" s="161"/>
      <c r="C8" s="162" t="s">
        <v>987</v>
      </c>
      <c r="D8" s="161"/>
      <c r="E8" s="161"/>
      <c r="H8" t="s">
        <v>1175</v>
      </c>
    </row>
    <row r="9" spans="2:12">
      <c r="B9" s="159" t="s">
        <v>925</v>
      </c>
      <c r="C9" s="68" t="s">
        <v>1149</v>
      </c>
      <c r="D9" s="68" t="s">
        <v>984</v>
      </c>
      <c r="E9" s="68" t="s">
        <v>1174</v>
      </c>
      <c r="H9" s="159" t="s">
        <v>986</v>
      </c>
      <c r="I9" s="68" t="s">
        <v>1173</v>
      </c>
      <c r="J9" s="333" t="str">
        <f>C9</f>
        <v>จำนวน(คน)</v>
      </c>
      <c r="K9" s="337" t="str">
        <f>D9</f>
        <v>จำนวน(วัน)</v>
      </c>
      <c r="L9" s="337" t="str">
        <f>E9</f>
        <v>ค่าแรง(บาท)</v>
      </c>
    </row>
    <row r="10" spans="2:12">
      <c r="B10" t="s">
        <v>899</v>
      </c>
      <c r="C10" s="147">
        <v>11</v>
      </c>
      <c r="D10" s="147">
        <v>13</v>
      </c>
      <c r="E10" s="147">
        <v>35100</v>
      </c>
      <c r="H10" s="157" t="s">
        <v>899</v>
      </c>
      <c r="I10" s="147">
        <v>2700</v>
      </c>
      <c r="J10" s="331">
        <f t="shared" ref="J10:L14" si="0">SUMIF($B$10:$B$15,$H10,C$10:C$15)</f>
        <v>11</v>
      </c>
      <c r="K10" s="331">
        <f t="shared" si="0"/>
        <v>13</v>
      </c>
      <c r="L10" s="331">
        <f t="shared" si="0"/>
        <v>35100</v>
      </c>
    </row>
    <row r="11" spans="2:12">
      <c r="B11" t="s">
        <v>906</v>
      </c>
      <c r="C11" s="147">
        <v>23</v>
      </c>
      <c r="D11" s="147">
        <v>28</v>
      </c>
      <c r="E11" s="147">
        <v>44800</v>
      </c>
      <c r="H11" s="157" t="s">
        <v>906</v>
      </c>
      <c r="I11" s="147">
        <v>1600</v>
      </c>
      <c r="J11" s="331">
        <f t="shared" si="0"/>
        <v>23</v>
      </c>
      <c r="K11" s="331">
        <f t="shared" si="0"/>
        <v>28</v>
      </c>
      <c r="L11" s="331">
        <f t="shared" si="0"/>
        <v>44800</v>
      </c>
    </row>
    <row r="12" spans="2:12">
      <c r="B12" t="s">
        <v>914</v>
      </c>
      <c r="C12" s="147">
        <v>4</v>
      </c>
      <c r="D12" s="147">
        <v>9</v>
      </c>
      <c r="E12" s="147">
        <v>5670</v>
      </c>
      <c r="H12" s="157" t="s">
        <v>914</v>
      </c>
      <c r="I12" s="147">
        <v>630</v>
      </c>
      <c r="J12" s="331">
        <f t="shared" si="0"/>
        <v>4</v>
      </c>
      <c r="K12" s="331">
        <f t="shared" si="0"/>
        <v>9</v>
      </c>
      <c r="L12" s="331">
        <f t="shared" si="0"/>
        <v>5670</v>
      </c>
    </row>
    <row r="13" spans="2:12">
      <c r="B13" t="s">
        <v>893</v>
      </c>
      <c r="C13" s="147">
        <v>1</v>
      </c>
      <c r="D13" s="147">
        <v>1</v>
      </c>
      <c r="E13" s="147">
        <v>3600</v>
      </c>
      <c r="H13" s="157" t="s">
        <v>893</v>
      </c>
      <c r="I13" s="147">
        <v>3600</v>
      </c>
      <c r="J13" s="331">
        <f t="shared" si="0"/>
        <v>1</v>
      </c>
      <c r="K13" s="331">
        <f t="shared" si="0"/>
        <v>1</v>
      </c>
      <c r="L13" s="331">
        <f t="shared" si="0"/>
        <v>3600</v>
      </c>
    </row>
    <row r="14" spans="2:12" ht="15" thickBot="1">
      <c r="B14" t="s">
        <v>6</v>
      </c>
      <c r="C14" s="147">
        <v>9</v>
      </c>
      <c r="D14" s="147">
        <v>11</v>
      </c>
      <c r="E14" s="147">
        <v>5500</v>
      </c>
      <c r="H14" s="332" t="s">
        <v>6</v>
      </c>
      <c r="I14" s="341">
        <v>500</v>
      </c>
      <c r="J14" s="331">
        <f t="shared" si="0"/>
        <v>9</v>
      </c>
      <c r="K14" s="331">
        <f t="shared" si="0"/>
        <v>11</v>
      </c>
      <c r="L14" s="331">
        <f t="shared" si="0"/>
        <v>5500</v>
      </c>
    </row>
    <row r="15" spans="2:12" ht="15" thickTop="1">
      <c r="B15" t="s">
        <v>979</v>
      </c>
      <c r="C15" s="147">
        <v>48</v>
      </c>
      <c r="D15" s="147">
        <v>62</v>
      </c>
      <c r="E15" s="147">
        <v>94670</v>
      </c>
      <c r="J15" s="307">
        <f>SUM(J10:J14)</f>
        <v>48</v>
      </c>
      <c r="K15" s="307">
        <f>SUM(K10:K14)</f>
        <v>62</v>
      </c>
      <c r="L15" s="307">
        <f>SUM(L10:L14)</f>
        <v>94670</v>
      </c>
    </row>
    <row r="17" spans="2:10">
      <c r="C17" s="150"/>
      <c r="D17" s="150"/>
      <c r="J17" s="347"/>
    </row>
    <row r="18" spans="2:10">
      <c r="B18" s="161" t="s">
        <v>1172</v>
      </c>
    </row>
    <row r="19" spans="2:10">
      <c r="C19" s="150"/>
      <c r="D19" s="150"/>
    </row>
    <row r="20" spans="2:10">
      <c r="B20" s="159" t="s">
        <v>1168</v>
      </c>
    </row>
    <row r="21" spans="2:10" ht="28.5">
      <c r="B21" s="346" t="s">
        <v>1171</v>
      </c>
      <c r="C21" s="346" t="s">
        <v>68</v>
      </c>
      <c r="D21" s="345" t="s">
        <v>1170</v>
      </c>
      <c r="H21" s="333" t="str">
        <f t="shared" ref="H21:J22" si="1">B21</f>
        <v>จำนวนครั้ง</v>
      </c>
      <c r="I21" s="337" t="str">
        <f t="shared" si="1"/>
        <v>จำนวนวัน</v>
      </c>
      <c r="J21" s="337" t="str">
        <f t="shared" si="1"/>
        <v xml:space="preserve"> ค่าใช้จ่ายค่าเสื่อม/เช่า(บาท)</v>
      </c>
    </row>
    <row r="22" spans="2:10">
      <c r="B22" s="147">
        <v>0</v>
      </c>
      <c r="C22" s="147">
        <v>0</v>
      </c>
      <c r="D22" s="338">
        <v>0</v>
      </c>
      <c r="H22" s="147">
        <f t="shared" si="1"/>
        <v>0</v>
      </c>
      <c r="I22" s="147">
        <f t="shared" si="1"/>
        <v>0</v>
      </c>
      <c r="J22" s="331">
        <f t="shared" si="1"/>
        <v>0</v>
      </c>
    </row>
    <row r="23" spans="2:10">
      <c r="C23" s="150"/>
      <c r="D23" s="150"/>
      <c r="E23" s="76"/>
    </row>
    <row r="24" spans="2:10">
      <c r="C24" s="150"/>
      <c r="D24" s="150"/>
      <c r="E24" s="76"/>
    </row>
    <row r="25" spans="2:10">
      <c r="B25" s="164"/>
    </row>
    <row r="26" spans="2:10">
      <c r="B26" s="161" t="s">
        <v>1169</v>
      </c>
    </row>
    <row r="27" spans="2:10">
      <c r="C27" s="150"/>
      <c r="D27" s="150"/>
    </row>
    <row r="28" spans="2:10">
      <c r="B28" s="159" t="s">
        <v>1168</v>
      </c>
    </row>
    <row r="29" spans="2:10" ht="28.5">
      <c r="B29" s="346" t="s">
        <v>1167</v>
      </c>
      <c r="C29" s="346" t="s">
        <v>68</v>
      </c>
      <c r="D29" s="345" t="s">
        <v>1166</v>
      </c>
      <c r="H29" s="344" t="str">
        <f t="shared" ref="H29:J30" si="2">B29</f>
        <v xml:space="preserve"> สรุปจำนวนครั้ง</v>
      </c>
      <c r="I29" s="344" t="str">
        <f t="shared" si="2"/>
        <v>จำนวนวัน</v>
      </c>
      <c r="J29" s="343" t="str">
        <f t="shared" si="2"/>
        <v xml:space="preserve"> ค่าบำรุงรักษา(บาท)</v>
      </c>
    </row>
    <row r="30" spans="2:10">
      <c r="B30" s="147">
        <v>0</v>
      </c>
      <c r="C30" s="147">
        <v>0</v>
      </c>
      <c r="D30" s="338">
        <v>0</v>
      </c>
      <c r="H30" s="147">
        <f t="shared" si="2"/>
        <v>0</v>
      </c>
      <c r="I30" s="147">
        <f t="shared" si="2"/>
        <v>0</v>
      </c>
      <c r="J30" s="331">
        <f t="shared" si="2"/>
        <v>0</v>
      </c>
    </row>
    <row r="31" spans="2:10">
      <c r="C31" s="150"/>
      <c r="D31" s="150"/>
    </row>
    <row r="32" spans="2:10">
      <c r="C32" s="150"/>
      <c r="D32" s="150"/>
    </row>
    <row r="33" spans="2:12">
      <c r="C33" s="150"/>
      <c r="D33" s="150"/>
    </row>
    <row r="34" spans="2:12">
      <c r="C34" s="150"/>
      <c r="D34" s="150"/>
      <c r="E34" s="150"/>
    </row>
    <row r="35" spans="2:12" ht="21">
      <c r="B35" s="161" t="s">
        <v>1165</v>
      </c>
      <c r="C35" s="330"/>
    </row>
    <row r="36" spans="2:12" ht="9.75" customHeight="1">
      <c r="B36" s="161"/>
      <c r="C36" s="330"/>
    </row>
    <row r="37" spans="2:12">
      <c r="B37" s="161"/>
      <c r="C37" s="162" t="s">
        <v>987</v>
      </c>
      <c r="D37" s="161"/>
      <c r="E37" s="161"/>
      <c r="H37" t="str">
        <f>$H$8</f>
        <v>สำหรับ Link ไปไฟล์อื่น</v>
      </c>
    </row>
    <row r="38" spans="2:12">
      <c r="B38" s="159" t="s">
        <v>925</v>
      </c>
      <c r="C38" s="68" t="s">
        <v>1149</v>
      </c>
      <c r="D38" s="68" t="s">
        <v>984</v>
      </c>
      <c r="E38" s="68" t="s">
        <v>1164</v>
      </c>
      <c r="H38" s="159" t="s">
        <v>986</v>
      </c>
      <c r="I38" s="68" t="s">
        <v>1163</v>
      </c>
      <c r="J38" s="333" t="str">
        <f>C38</f>
        <v>จำนวน(คน)</v>
      </c>
      <c r="K38" s="337" t="str">
        <f>D38</f>
        <v>จำนวน(วัน)</v>
      </c>
      <c r="L38" s="337" t="str">
        <f>E38</f>
        <v>ค่าเบี้ยเลี้ยง(บาท)</v>
      </c>
    </row>
    <row r="39" spans="2:12">
      <c r="B39" t="s">
        <v>899</v>
      </c>
      <c r="C39" s="147">
        <v>10</v>
      </c>
      <c r="D39" s="147">
        <v>12</v>
      </c>
      <c r="E39" s="147">
        <v>4560</v>
      </c>
      <c r="H39" s="157" t="s">
        <v>899</v>
      </c>
      <c r="I39" s="147">
        <v>380</v>
      </c>
      <c r="J39" s="331">
        <f t="shared" ref="J39:L43" si="3">SUMIF($B$39:$B$44,$H39,C$39:C$44)</f>
        <v>10</v>
      </c>
      <c r="K39" s="331">
        <f t="shared" si="3"/>
        <v>12</v>
      </c>
      <c r="L39" s="331">
        <f t="shared" si="3"/>
        <v>4560</v>
      </c>
    </row>
    <row r="40" spans="2:12">
      <c r="B40" t="s">
        <v>906</v>
      </c>
      <c r="C40" s="147">
        <v>23</v>
      </c>
      <c r="D40" s="147">
        <v>28</v>
      </c>
      <c r="E40" s="147">
        <v>9800</v>
      </c>
      <c r="H40" s="157" t="s">
        <v>906</v>
      </c>
      <c r="I40" s="147">
        <v>350</v>
      </c>
      <c r="J40" s="331">
        <f t="shared" si="3"/>
        <v>23</v>
      </c>
      <c r="K40" s="331">
        <f t="shared" si="3"/>
        <v>28</v>
      </c>
      <c r="L40" s="331">
        <f t="shared" si="3"/>
        <v>9800</v>
      </c>
    </row>
    <row r="41" spans="2:12">
      <c r="B41" t="s">
        <v>914</v>
      </c>
      <c r="C41" s="147">
        <v>3</v>
      </c>
      <c r="D41" s="147">
        <v>4</v>
      </c>
      <c r="E41" s="147">
        <v>1400</v>
      </c>
      <c r="H41" s="157" t="s">
        <v>914</v>
      </c>
      <c r="I41" s="147">
        <v>350</v>
      </c>
      <c r="J41" s="331">
        <f t="shared" si="3"/>
        <v>3</v>
      </c>
      <c r="K41" s="331">
        <f t="shared" si="3"/>
        <v>4</v>
      </c>
      <c r="L41" s="331">
        <f t="shared" si="3"/>
        <v>1400</v>
      </c>
    </row>
    <row r="42" spans="2:12">
      <c r="B42" t="s">
        <v>893</v>
      </c>
      <c r="C42" s="147">
        <v>1</v>
      </c>
      <c r="D42" s="147">
        <v>1</v>
      </c>
      <c r="E42" s="147">
        <v>380</v>
      </c>
      <c r="H42" s="157" t="s">
        <v>893</v>
      </c>
      <c r="I42" s="147">
        <v>380</v>
      </c>
      <c r="J42" s="331">
        <f t="shared" si="3"/>
        <v>1</v>
      </c>
      <c r="K42" s="331">
        <f t="shared" si="3"/>
        <v>1</v>
      </c>
      <c r="L42" s="331">
        <f t="shared" si="3"/>
        <v>380</v>
      </c>
    </row>
    <row r="43" spans="2:12" ht="15" thickBot="1">
      <c r="B43" t="s">
        <v>6</v>
      </c>
      <c r="C43" s="147">
        <v>9</v>
      </c>
      <c r="D43" s="147">
        <v>11</v>
      </c>
      <c r="E43" s="147">
        <v>2750</v>
      </c>
      <c r="H43" s="332" t="s">
        <v>6</v>
      </c>
      <c r="I43" s="341">
        <v>250</v>
      </c>
      <c r="J43" s="331">
        <f t="shared" si="3"/>
        <v>9</v>
      </c>
      <c r="K43" s="331">
        <f t="shared" si="3"/>
        <v>11</v>
      </c>
      <c r="L43" s="331">
        <f t="shared" si="3"/>
        <v>2750</v>
      </c>
    </row>
    <row r="44" spans="2:12" ht="15" thickTop="1">
      <c r="B44" t="s">
        <v>979</v>
      </c>
      <c r="C44" s="147">
        <v>46</v>
      </c>
      <c r="D44" s="147">
        <v>56</v>
      </c>
      <c r="E44" s="147">
        <v>18890</v>
      </c>
      <c r="H44" s="157"/>
      <c r="I44" s="342"/>
      <c r="J44" s="307">
        <f>SUM(J39:J43)</f>
        <v>46</v>
      </c>
      <c r="K44" s="307">
        <f>SUM(K39:K43)</f>
        <v>56</v>
      </c>
      <c r="L44" s="307">
        <f>SUM(L39:L43)</f>
        <v>18890</v>
      </c>
    </row>
    <row r="46" spans="2:12">
      <c r="C46" s="147"/>
      <c r="D46" s="147"/>
      <c r="E46" s="147"/>
    </row>
    <row r="47" spans="2:12">
      <c r="C47" s="147"/>
      <c r="D47" s="147"/>
      <c r="E47" s="147"/>
    </row>
    <row r="48" spans="2:12" ht="21">
      <c r="B48" s="161" t="s">
        <v>1162</v>
      </c>
      <c r="C48" s="330"/>
    </row>
    <row r="49" spans="2:12" ht="9.75" customHeight="1">
      <c r="C49" s="330"/>
    </row>
    <row r="50" spans="2:12">
      <c r="B50" s="161"/>
      <c r="C50" s="162" t="s">
        <v>987</v>
      </c>
      <c r="D50" s="161"/>
      <c r="E50" s="161"/>
      <c r="H50" t="str">
        <f>$H$8</f>
        <v>สำหรับ Link ไปไฟล์อื่น</v>
      </c>
    </row>
    <row r="51" spans="2:12">
      <c r="B51" s="159" t="s">
        <v>925</v>
      </c>
      <c r="C51" s="68" t="s">
        <v>1149</v>
      </c>
      <c r="D51" s="68" t="s">
        <v>1161</v>
      </c>
      <c r="E51" s="68" t="s">
        <v>1160</v>
      </c>
      <c r="H51" s="159" t="s">
        <v>986</v>
      </c>
      <c r="I51" s="68" t="s">
        <v>1159</v>
      </c>
      <c r="J51" s="333" t="str">
        <f>C51</f>
        <v>จำนวน(คน)</v>
      </c>
      <c r="K51" s="337" t="str">
        <f>D51</f>
        <v>จำนวน(คืน)</v>
      </c>
      <c r="L51" s="337" t="str">
        <f>E51</f>
        <v>ค่าเช่าที่พัก(บาท)</v>
      </c>
    </row>
    <row r="52" spans="2:12">
      <c r="B52" t="s">
        <v>899</v>
      </c>
      <c r="C52" s="147">
        <v>2</v>
      </c>
      <c r="D52" s="147">
        <v>2</v>
      </c>
      <c r="E52" s="147">
        <v>2000</v>
      </c>
      <c r="H52" s="157" t="s">
        <v>899</v>
      </c>
      <c r="I52" s="147">
        <v>1000</v>
      </c>
      <c r="J52" s="331">
        <f t="shared" ref="J52:L56" si="4">SUMIF($B$52:$B$57,$H52,C$52:C$57)</f>
        <v>2</v>
      </c>
      <c r="K52" s="331">
        <f t="shared" si="4"/>
        <v>2</v>
      </c>
      <c r="L52" s="331">
        <f t="shared" si="4"/>
        <v>2000</v>
      </c>
    </row>
    <row r="53" spans="2:12">
      <c r="B53" t="s">
        <v>906</v>
      </c>
      <c r="C53" s="147">
        <v>5</v>
      </c>
      <c r="D53" s="147">
        <v>5</v>
      </c>
      <c r="E53" s="147">
        <v>4000</v>
      </c>
      <c r="H53" s="157" t="s">
        <v>906</v>
      </c>
      <c r="I53" s="147">
        <v>800</v>
      </c>
      <c r="J53" s="331">
        <f t="shared" si="4"/>
        <v>5</v>
      </c>
      <c r="K53" s="331">
        <f t="shared" si="4"/>
        <v>5</v>
      </c>
      <c r="L53" s="331">
        <f t="shared" si="4"/>
        <v>4000</v>
      </c>
    </row>
    <row r="54" spans="2:12">
      <c r="B54" t="s">
        <v>914</v>
      </c>
      <c r="C54" s="147">
        <v>1</v>
      </c>
      <c r="D54" s="147">
        <v>1</v>
      </c>
      <c r="E54" s="147">
        <v>700</v>
      </c>
      <c r="H54" s="157" t="s">
        <v>914</v>
      </c>
      <c r="I54" s="147">
        <v>700</v>
      </c>
      <c r="J54" s="331">
        <f t="shared" si="4"/>
        <v>1</v>
      </c>
      <c r="K54" s="331">
        <f t="shared" si="4"/>
        <v>1</v>
      </c>
      <c r="L54" s="331">
        <f t="shared" si="4"/>
        <v>700</v>
      </c>
    </row>
    <row r="55" spans="2:12">
      <c r="B55" t="s">
        <v>893</v>
      </c>
      <c r="C55" s="147">
        <v>0</v>
      </c>
      <c r="D55" s="147">
        <v>0</v>
      </c>
      <c r="E55" s="147">
        <v>0</v>
      </c>
      <c r="H55" s="157" t="s">
        <v>893</v>
      </c>
      <c r="I55" s="147">
        <v>1300</v>
      </c>
      <c r="J55" s="331">
        <f t="shared" si="4"/>
        <v>0</v>
      </c>
      <c r="K55" s="331">
        <f t="shared" si="4"/>
        <v>0</v>
      </c>
      <c r="L55" s="331">
        <f t="shared" si="4"/>
        <v>0</v>
      </c>
    </row>
    <row r="56" spans="2:12" ht="15" thickBot="1">
      <c r="B56" t="s">
        <v>6</v>
      </c>
      <c r="C56" s="147">
        <v>2</v>
      </c>
      <c r="D56" s="147">
        <v>2</v>
      </c>
      <c r="E56" s="147">
        <v>900</v>
      </c>
      <c r="H56" s="332" t="s">
        <v>6</v>
      </c>
      <c r="I56" s="341">
        <v>450</v>
      </c>
      <c r="J56" s="331">
        <f t="shared" si="4"/>
        <v>2</v>
      </c>
      <c r="K56" s="331">
        <f t="shared" si="4"/>
        <v>2</v>
      </c>
      <c r="L56" s="331">
        <f t="shared" si="4"/>
        <v>900</v>
      </c>
    </row>
    <row r="57" spans="2:12" ht="15" thickTop="1">
      <c r="B57" t="s">
        <v>979</v>
      </c>
      <c r="C57" s="147">
        <v>10</v>
      </c>
      <c r="D57" s="147">
        <v>10</v>
      </c>
      <c r="E57" s="147">
        <v>7600</v>
      </c>
      <c r="J57" s="307">
        <f>SUM(J52:J56)</f>
        <v>10</v>
      </c>
      <c r="K57" s="307">
        <f>SUM(K52:K56)</f>
        <v>10</v>
      </c>
      <c r="L57" s="307">
        <f>SUM(L52:L56)</f>
        <v>7600</v>
      </c>
    </row>
    <row r="59" spans="2:12">
      <c r="C59" s="150"/>
      <c r="D59" s="150"/>
      <c r="E59" s="150"/>
    </row>
    <row r="60" spans="2:12">
      <c r="C60" s="150"/>
      <c r="D60" s="150"/>
      <c r="E60" s="150"/>
    </row>
    <row r="61" spans="2:12" ht="21">
      <c r="B61" s="161" t="s">
        <v>1158</v>
      </c>
      <c r="C61" s="330"/>
    </row>
    <row r="62" spans="2:12" ht="8.25" customHeight="1"/>
    <row r="63" spans="2:12">
      <c r="B63" s="161"/>
      <c r="C63" s="162" t="s">
        <v>987</v>
      </c>
      <c r="D63" s="161"/>
      <c r="E63" s="161"/>
      <c r="H63" t="str">
        <f>$H$8</f>
        <v>สำหรับ Link ไปไฟล์อื่น</v>
      </c>
    </row>
    <row r="64" spans="2:12">
      <c r="B64" s="159" t="s">
        <v>925</v>
      </c>
      <c r="C64" s="68" t="s">
        <v>1149</v>
      </c>
      <c r="D64" s="68" t="s">
        <v>1154</v>
      </c>
      <c r="E64" s="68" t="s">
        <v>1153</v>
      </c>
      <c r="H64" s="159" t="s">
        <v>986</v>
      </c>
      <c r="I64" s="68" t="s">
        <v>1157</v>
      </c>
      <c r="J64" s="333" t="str">
        <f>C64</f>
        <v>จำนวน(คน)</v>
      </c>
      <c r="K64" s="337" t="str">
        <f>D64</f>
        <v>จำนวนOT(ชม.)</v>
      </c>
      <c r="L64" s="337" t="str">
        <f>E64</f>
        <v>ค่าล่วงเวลา(บาท)</v>
      </c>
    </row>
    <row r="65" spans="2:12">
      <c r="B65" t="s">
        <v>899</v>
      </c>
      <c r="C65" s="147">
        <v>3</v>
      </c>
      <c r="D65" s="338">
        <v>12.5</v>
      </c>
      <c r="E65" s="147">
        <v>5300</v>
      </c>
      <c r="H65" s="157" t="s">
        <v>899</v>
      </c>
      <c r="I65" s="147">
        <v>424</v>
      </c>
      <c r="J65" s="331">
        <f t="shared" ref="J65:L69" si="5">SUMIF($B$65:$B$70,$H65,C$65:C$70)</f>
        <v>3</v>
      </c>
      <c r="K65" s="338">
        <f t="shared" si="5"/>
        <v>12.5</v>
      </c>
      <c r="L65" s="331">
        <f t="shared" si="5"/>
        <v>5300</v>
      </c>
    </row>
    <row r="66" spans="2:12">
      <c r="B66" t="s">
        <v>906</v>
      </c>
      <c r="C66" s="147">
        <v>7</v>
      </c>
      <c r="D66" s="338">
        <v>29</v>
      </c>
      <c r="E66" s="147">
        <v>7279</v>
      </c>
      <c r="H66" s="157" t="s">
        <v>906</v>
      </c>
      <c r="I66" s="147">
        <v>251</v>
      </c>
      <c r="J66" s="331">
        <f t="shared" si="5"/>
        <v>7</v>
      </c>
      <c r="K66" s="338">
        <f t="shared" si="5"/>
        <v>29</v>
      </c>
      <c r="L66" s="331">
        <f t="shared" si="5"/>
        <v>7279</v>
      </c>
    </row>
    <row r="67" spans="2:12">
      <c r="B67" t="s">
        <v>914</v>
      </c>
      <c r="C67" s="147">
        <v>2</v>
      </c>
      <c r="D67" s="338">
        <v>10</v>
      </c>
      <c r="E67" s="147">
        <v>990</v>
      </c>
      <c r="H67" s="157" t="s">
        <v>914</v>
      </c>
      <c r="I67" s="147">
        <v>99</v>
      </c>
      <c r="J67" s="331">
        <f t="shared" si="5"/>
        <v>2</v>
      </c>
      <c r="K67" s="338">
        <f t="shared" si="5"/>
        <v>10</v>
      </c>
      <c r="L67" s="331">
        <f t="shared" si="5"/>
        <v>990</v>
      </c>
    </row>
    <row r="68" spans="2:12">
      <c r="B68" t="s">
        <v>893</v>
      </c>
      <c r="C68" s="147">
        <v>0</v>
      </c>
      <c r="D68" s="338">
        <v>0</v>
      </c>
      <c r="E68" s="147">
        <v>0</v>
      </c>
      <c r="H68" s="157" t="s">
        <v>893</v>
      </c>
      <c r="I68" s="147">
        <v>566</v>
      </c>
      <c r="J68" s="331">
        <f t="shared" si="5"/>
        <v>0</v>
      </c>
      <c r="K68" s="338">
        <f t="shared" si="5"/>
        <v>0</v>
      </c>
      <c r="L68" s="331">
        <f t="shared" si="5"/>
        <v>0</v>
      </c>
    </row>
    <row r="69" spans="2:12" ht="15" thickBot="1">
      <c r="B69" t="s">
        <v>6</v>
      </c>
      <c r="C69" s="147">
        <v>0</v>
      </c>
      <c r="D69" s="338">
        <v>0</v>
      </c>
      <c r="E69" s="147">
        <v>0</v>
      </c>
      <c r="H69" s="332" t="s">
        <v>6</v>
      </c>
      <c r="I69" s="341">
        <v>85</v>
      </c>
      <c r="J69" s="331">
        <f t="shared" si="5"/>
        <v>0</v>
      </c>
      <c r="K69" s="338">
        <f t="shared" si="5"/>
        <v>0</v>
      </c>
      <c r="L69" s="331">
        <f t="shared" si="5"/>
        <v>0</v>
      </c>
    </row>
    <row r="70" spans="2:12" ht="15" thickTop="1">
      <c r="B70" t="s">
        <v>979</v>
      </c>
      <c r="C70" s="147">
        <v>12</v>
      </c>
      <c r="D70" s="338">
        <v>51.5</v>
      </c>
      <c r="E70" s="147">
        <v>13569</v>
      </c>
      <c r="J70" s="307">
        <f>SUM(J65:J69)</f>
        <v>12</v>
      </c>
      <c r="K70" s="339">
        <f>SUM(K65:K69)</f>
        <v>51.5</v>
      </c>
      <c r="L70" s="307">
        <f>SUM(L65:L69)</f>
        <v>13569</v>
      </c>
    </row>
    <row r="72" spans="2:12">
      <c r="B72" t="s">
        <v>1156</v>
      </c>
    </row>
    <row r="75" spans="2:12" ht="21">
      <c r="B75" s="161" t="s">
        <v>1155</v>
      </c>
      <c r="C75" s="330"/>
    </row>
    <row r="76" spans="2:12" ht="7.5" customHeight="1"/>
    <row r="77" spans="2:12">
      <c r="B77" s="161"/>
      <c r="C77" s="162" t="s">
        <v>987</v>
      </c>
      <c r="D77" s="161"/>
      <c r="E77" s="161"/>
      <c r="H77" t="str">
        <f>$H$8</f>
        <v>สำหรับ Link ไปไฟล์อื่น</v>
      </c>
    </row>
    <row r="78" spans="2:12">
      <c r="B78" s="159" t="s">
        <v>925</v>
      </c>
      <c r="C78" s="68" t="s">
        <v>1149</v>
      </c>
      <c r="D78" s="68" t="s">
        <v>1154</v>
      </c>
      <c r="E78" s="68" t="s">
        <v>1153</v>
      </c>
      <c r="H78" s="159" t="s">
        <v>986</v>
      </c>
      <c r="I78" s="68" t="s">
        <v>1152</v>
      </c>
      <c r="J78" s="333" t="str">
        <f>C78</f>
        <v>จำนวน(คน)</v>
      </c>
      <c r="K78" s="337" t="str">
        <f>D78</f>
        <v>จำนวนOT(ชม.)</v>
      </c>
      <c r="L78" s="337" t="str">
        <f>E78</f>
        <v>ค่าล่วงเวลา(บาท)</v>
      </c>
    </row>
    <row r="79" spans="2:12">
      <c r="B79" t="s">
        <v>899</v>
      </c>
      <c r="C79" s="147">
        <v>0</v>
      </c>
      <c r="D79" s="338">
        <v>0</v>
      </c>
      <c r="E79" s="147">
        <v>0</v>
      </c>
      <c r="H79" s="157" t="s">
        <v>899</v>
      </c>
      <c r="I79" s="150">
        <v>283</v>
      </c>
      <c r="J79" s="331">
        <f t="shared" ref="J79:L83" si="6">SUMIF($B$79:$B$84,$H79,C$79:C$84)</f>
        <v>0</v>
      </c>
      <c r="K79" s="338">
        <f t="shared" si="6"/>
        <v>0</v>
      </c>
      <c r="L79" s="331">
        <f t="shared" si="6"/>
        <v>0</v>
      </c>
    </row>
    <row r="80" spans="2:12">
      <c r="B80" t="s">
        <v>906</v>
      </c>
      <c r="C80" s="147">
        <v>0</v>
      </c>
      <c r="D80" s="338">
        <v>0</v>
      </c>
      <c r="E80" s="147">
        <v>0</v>
      </c>
      <c r="H80" s="157" t="s">
        <v>906</v>
      </c>
      <c r="I80" s="150">
        <v>168</v>
      </c>
      <c r="J80" s="331">
        <f t="shared" si="6"/>
        <v>0</v>
      </c>
      <c r="K80" s="338">
        <f t="shared" si="6"/>
        <v>0</v>
      </c>
      <c r="L80" s="331">
        <f t="shared" si="6"/>
        <v>0</v>
      </c>
    </row>
    <row r="81" spans="2:12">
      <c r="B81" t="s">
        <v>914</v>
      </c>
      <c r="C81" s="147">
        <v>0</v>
      </c>
      <c r="D81" s="338">
        <v>0</v>
      </c>
      <c r="E81" s="147">
        <v>0</v>
      </c>
      <c r="H81" s="157" t="s">
        <v>914</v>
      </c>
      <c r="I81" s="150">
        <v>66</v>
      </c>
      <c r="J81" s="331">
        <f t="shared" si="6"/>
        <v>0</v>
      </c>
      <c r="K81" s="338">
        <f t="shared" si="6"/>
        <v>0</v>
      </c>
      <c r="L81" s="331">
        <f t="shared" si="6"/>
        <v>0</v>
      </c>
    </row>
    <row r="82" spans="2:12">
      <c r="B82" t="s">
        <v>893</v>
      </c>
      <c r="C82" s="147">
        <v>0</v>
      </c>
      <c r="D82" s="338">
        <v>0</v>
      </c>
      <c r="E82" s="147">
        <v>0</v>
      </c>
      <c r="H82" s="157" t="s">
        <v>893</v>
      </c>
      <c r="I82" s="150">
        <v>377</v>
      </c>
      <c r="J82" s="331">
        <f t="shared" si="6"/>
        <v>0</v>
      </c>
      <c r="K82" s="338">
        <f t="shared" si="6"/>
        <v>0</v>
      </c>
      <c r="L82" s="331">
        <f t="shared" si="6"/>
        <v>0</v>
      </c>
    </row>
    <row r="83" spans="2:12" ht="15" thickBot="1">
      <c r="B83" t="s">
        <v>6</v>
      </c>
      <c r="C83" s="147">
        <v>3</v>
      </c>
      <c r="D83" s="338">
        <v>13</v>
      </c>
      <c r="E83" s="147">
        <v>1105</v>
      </c>
      <c r="H83" s="332" t="s">
        <v>6</v>
      </c>
      <c r="I83" s="340">
        <v>85</v>
      </c>
      <c r="J83" s="331">
        <f t="shared" si="6"/>
        <v>3</v>
      </c>
      <c r="K83" s="338">
        <f t="shared" si="6"/>
        <v>13</v>
      </c>
      <c r="L83" s="331">
        <f t="shared" si="6"/>
        <v>1105</v>
      </c>
    </row>
    <row r="84" spans="2:12" ht="15" thickTop="1">
      <c r="B84" t="s">
        <v>979</v>
      </c>
      <c r="C84" s="147">
        <v>3</v>
      </c>
      <c r="D84" s="338">
        <v>13</v>
      </c>
      <c r="E84" s="147">
        <v>1105</v>
      </c>
      <c r="J84" s="307">
        <f>SUM(J79:J83)</f>
        <v>3</v>
      </c>
      <c r="K84" s="339">
        <f>SUM(K79:K83)</f>
        <v>13</v>
      </c>
      <c r="L84" s="307">
        <f>SUM(L79:L83)</f>
        <v>1105</v>
      </c>
    </row>
    <row r="86" spans="2:12">
      <c r="B86" t="s">
        <v>1151</v>
      </c>
    </row>
    <row r="89" spans="2:12" ht="21">
      <c r="B89" s="161" t="s">
        <v>1150</v>
      </c>
      <c r="C89" s="330"/>
    </row>
    <row r="90" spans="2:12" ht="8.25" customHeight="1"/>
    <row r="91" spans="2:12">
      <c r="B91" s="161"/>
      <c r="C91" s="162" t="s">
        <v>987</v>
      </c>
      <c r="D91" s="161"/>
      <c r="E91" s="161"/>
      <c r="H91" t="str">
        <f>$H$8</f>
        <v>สำหรับ Link ไปไฟล์อื่น</v>
      </c>
    </row>
    <row r="92" spans="2:12">
      <c r="B92" s="159" t="s">
        <v>925</v>
      </c>
      <c r="C92" s="68" t="s">
        <v>1149</v>
      </c>
      <c r="D92" s="68" t="s">
        <v>984</v>
      </c>
      <c r="E92" s="68" t="s">
        <v>1148</v>
      </c>
      <c r="H92" s="159" t="s">
        <v>986</v>
      </c>
      <c r="I92" s="333" t="str">
        <f>C92</f>
        <v>จำนวน(คน)</v>
      </c>
      <c r="J92" s="337" t="str">
        <f>D92</f>
        <v>จำนวน(วัน)</v>
      </c>
      <c r="K92" s="337" t="str">
        <f>E92</f>
        <v xml:space="preserve"> ค่าเบี้ยเสี่ยงภัย(บาท)</v>
      </c>
    </row>
    <row r="93" spans="2:12">
      <c r="B93" t="s">
        <v>899</v>
      </c>
      <c r="C93" s="147">
        <v>10</v>
      </c>
      <c r="D93" s="147">
        <v>12</v>
      </c>
      <c r="E93" s="147">
        <v>1000</v>
      </c>
      <c r="H93" s="157" t="s">
        <v>899</v>
      </c>
      <c r="I93" s="331">
        <f t="shared" ref="I93:K97" si="7">SUMIF($B$93:$B$98,$H93,C$93:C$98)</f>
        <v>10</v>
      </c>
      <c r="J93" s="331">
        <f t="shared" si="7"/>
        <v>12</v>
      </c>
      <c r="K93" s="331">
        <f t="shared" si="7"/>
        <v>1000</v>
      </c>
    </row>
    <row r="94" spans="2:12">
      <c r="B94" t="s">
        <v>906</v>
      </c>
      <c r="C94" s="147">
        <v>23</v>
      </c>
      <c r="D94" s="147">
        <v>28</v>
      </c>
      <c r="E94" s="147">
        <v>2300</v>
      </c>
      <c r="H94" s="157" t="s">
        <v>906</v>
      </c>
      <c r="I94" s="331">
        <f t="shared" si="7"/>
        <v>23</v>
      </c>
      <c r="J94" s="331">
        <f t="shared" si="7"/>
        <v>28</v>
      </c>
      <c r="K94" s="331">
        <f t="shared" si="7"/>
        <v>2300</v>
      </c>
    </row>
    <row r="95" spans="2:12">
      <c r="B95" t="s">
        <v>914</v>
      </c>
      <c r="C95" s="147">
        <v>3</v>
      </c>
      <c r="D95" s="147">
        <v>4</v>
      </c>
      <c r="E95" s="147">
        <v>300</v>
      </c>
      <c r="H95" s="157" t="s">
        <v>914</v>
      </c>
      <c r="I95" s="331">
        <f t="shared" si="7"/>
        <v>3</v>
      </c>
      <c r="J95" s="331">
        <f t="shared" si="7"/>
        <v>4</v>
      </c>
      <c r="K95" s="331">
        <f t="shared" si="7"/>
        <v>300</v>
      </c>
    </row>
    <row r="96" spans="2:12">
      <c r="B96" t="s">
        <v>893</v>
      </c>
      <c r="C96" s="147">
        <v>1</v>
      </c>
      <c r="D96" s="147">
        <v>1</v>
      </c>
      <c r="E96" s="147">
        <v>100</v>
      </c>
      <c r="H96" s="157" t="s">
        <v>893</v>
      </c>
      <c r="I96" s="331">
        <f t="shared" si="7"/>
        <v>1</v>
      </c>
      <c r="J96" s="331">
        <f t="shared" si="7"/>
        <v>1</v>
      </c>
      <c r="K96" s="331">
        <f t="shared" si="7"/>
        <v>100</v>
      </c>
    </row>
    <row r="97" spans="2:11" ht="15" thickBot="1">
      <c r="B97" t="s">
        <v>6</v>
      </c>
      <c r="C97" s="147">
        <v>9</v>
      </c>
      <c r="D97" s="147">
        <v>11</v>
      </c>
      <c r="E97" s="147">
        <v>900</v>
      </c>
      <c r="H97" s="332" t="s">
        <v>6</v>
      </c>
      <c r="I97" s="331">
        <f t="shared" si="7"/>
        <v>9</v>
      </c>
      <c r="J97" s="331">
        <f t="shared" si="7"/>
        <v>11</v>
      </c>
      <c r="K97" s="331">
        <f t="shared" si="7"/>
        <v>900</v>
      </c>
    </row>
    <row r="98" spans="2:11" ht="15" thickTop="1">
      <c r="B98" t="s">
        <v>979</v>
      </c>
      <c r="C98" s="147">
        <v>46</v>
      </c>
      <c r="D98" s="147">
        <v>56</v>
      </c>
      <c r="E98" s="147">
        <v>4600</v>
      </c>
      <c r="I98" s="307">
        <f>SUM(I93:I97)</f>
        <v>46</v>
      </c>
      <c r="J98" s="307">
        <f>SUM(J93:J97)</f>
        <v>56</v>
      </c>
      <c r="K98" s="307">
        <f>SUM(K93:K97)</f>
        <v>4600</v>
      </c>
    </row>
    <row r="102" spans="2:11" ht="21">
      <c r="B102" s="161" t="s">
        <v>1147</v>
      </c>
      <c r="C102" s="330"/>
    </row>
    <row r="103" spans="2:11" ht="10.5" customHeight="1"/>
    <row r="104" spans="2:11">
      <c r="B104" s="336"/>
      <c r="C104" s="335" t="s">
        <v>987</v>
      </c>
      <c r="H104" t="str">
        <f>$H$8</f>
        <v>สำหรับ Link ไปไฟล์อื่น</v>
      </c>
      <c r="I104" t="str">
        <f>$H$8</f>
        <v>สำหรับ Link ไปไฟล์อื่น</v>
      </c>
    </row>
    <row r="105" spans="2:11">
      <c r="B105" s="159" t="s">
        <v>925</v>
      </c>
      <c r="C105" s="334" t="s">
        <v>1146</v>
      </c>
      <c r="H105" s="159" t="s">
        <v>986</v>
      </c>
      <c r="I105" s="333" t="str">
        <f>C105</f>
        <v>ของใช้สิ้นเปลือง(บาท)</v>
      </c>
    </row>
    <row r="106" spans="2:11">
      <c r="B106" t="s">
        <v>899</v>
      </c>
      <c r="C106" s="147">
        <v>1500</v>
      </c>
      <c r="H106" s="157" t="s">
        <v>899</v>
      </c>
      <c r="I106" s="331">
        <f>SUMIF($B$106:$B$111,$H106,C$106:C$111)</f>
        <v>1500</v>
      </c>
    </row>
    <row r="107" spans="2:11">
      <c r="B107" t="s">
        <v>906</v>
      </c>
      <c r="C107" s="147">
        <v>0</v>
      </c>
      <c r="H107" s="157" t="s">
        <v>906</v>
      </c>
      <c r="I107" s="331">
        <f>SUMIF($B$106:$B$111,$H107,C$106:C$111)</f>
        <v>0</v>
      </c>
    </row>
    <row r="108" spans="2:11">
      <c r="B108" t="s">
        <v>914</v>
      </c>
      <c r="C108" s="147">
        <v>0</v>
      </c>
      <c r="H108" s="157" t="s">
        <v>914</v>
      </c>
      <c r="I108" s="331">
        <f>SUMIF($B$106:$B$111,$H108,C$106:C$111)</f>
        <v>0</v>
      </c>
    </row>
    <row r="109" spans="2:11">
      <c r="B109" t="s">
        <v>893</v>
      </c>
      <c r="C109" s="147">
        <v>300</v>
      </c>
      <c r="H109" s="157" t="s">
        <v>893</v>
      </c>
      <c r="I109" s="331">
        <f>SUMIF($B$106:$B$111,$H109,C$106:C$111)</f>
        <v>300</v>
      </c>
    </row>
    <row r="110" spans="2:11" ht="15" thickBot="1">
      <c r="B110" t="s">
        <v>6</v>
      </c>
      <c r="C110" s="147">
        <v>0</v>
      </c>
      <c r="H110" s="332" t="s">
        <v>6</v>
      </c>
      <c r="I110" s="331">
        <f>SUMIF($B$106:$B$111,$H110,C$106:C$111)</f>
        <v>0</v>
      </c>
    </row>
    <row r="111" spans="2:11" ht="15" thickTop="1">
      <c r="B111" t="s">
        <v>1128</v>
      </c>
      <c r="C111" s="147">
        <v>1800</v>
      </c>
      <c r="I111" s="307">
        <f>SUM(I106:I110)</f>
        <v>1800</v>
      </c>
    </row>
    <row r="115" spans="2:18" ht="21">
      <c r="B115" s="161" t="s">
        <v>1145</v>
      </c>
      <c r="H115" s="161" t="s">
        <v>1145</v>
      </c>
      <c r="I115" s="330"/>
      <c r="J115" t="str">
        <f>IF(K124&gt;0,"เติมเต็มถัง","ตามระยะทาง")</f>
        <v>ตามระยะทาง</v>
      </c>
      <c r="K115" s="147" t="str">
        <f>K124&amp;" ถัง"</f>
        <v>0 ถัง</v>
      </c>
      <c r="M115" s="147" t="str">
        <f>M124&amp;" ก.ม."</f>
        <v>1036 ก.ม.</v>
      </c>
    </row>
    <row r="116" spans="2:18" ht="6" customHeight="1"/>
    <row r="117" spans="2:18">
      <c r="B117" t="str">
        <f>$H$8</f>
        <v>สำหรับ Link ไปไฟล์อื่น</v>
      </c>
      <c r="I117" s="159" t="s">
        <v>1144</v>
      </c>
    </row>
    <row r="118" spans="2:18" ht="24.75" customHeight="1">
      <c r="B118" s="329" t="s">
        <v>1143</v>
      </c>
      <c r="C118" s="328"/>
      <c r="D118" s="327"/>
      <c r="E118" s="29" t="s">
        <v>949</v>
      </c>
      <c r="F118" s="326" t="s">
        <v>1142</v>
      </c>
      <c r="H118" s="159" t="s">
        <v>925</v>
      </c>
      <c r="I118" t="s">
        <v>1141</v>
      </c>
      <c r="J118" t="s">
        <v>1140</v>
      </c>
      <c r="K118" t="s">
        <v>1139</v>
      </c>
      <c r="L118" t="s">
        <v>1138</v>
      </c>
      <c r="M118" t="s">
        <v>1137</v>
      </c>
      <c r="N118" t="s">
        <v>1136</v>
      </c>
      <c r="O118" t="s">
        <v>1135</v>
      </c>
      <c r="P118" t="s">
        <v>1134</v>
      </c>
      <c r="Q118" t="s">
        <v>1133</v>
      </c>
      <c r="R118" t="s">
        <v>1132</v>
      </c>
    </row>
    <row r="119" spans="2:18" ht="15">
      <c r="B119" s="322" t="s">
        <v>1063</v>
      </c>
      <c r="C119" s="317"/>
      <c r="D119" s="316"/>
      <c r="E119" s="325"/>
      <c r="F119" s="324">
        <v>0</v>
      </c>
      <c r="H119" t="s">
        <v>899</v>
      </c>
      <c r="I119" s="147">
        <v>2000</v>
      </c>
      <c r="J119" s="147">
        <v>0</v>
      </c>
      <c r="K119" s="147">
        <v>0</v>
      </c>
      <c r="L119" s="147">
        <v>4025</v>
      </c>
      <c r="M119" s="147">
        <v>805</v>
      </c>
      <c r="N119" s="147">
        <v>700</v>
      </c>
      <c r="O119" s="147">
        <v>7</v>
      </c>
      <c r="P119" s="147">
        <v>0</v>
      </c>
      <c r="Q119" s="147">
        <v>0</v>
      </c>
      <c r="R119" s="147">
        <v>0</v>
      </c>
    </row>
    <row r="120" spans="2:18" ht="15">
      <c r="B120" s="322" t="s">
        <v>1131</v>
      </c>
      <c r="C120" s="317"/>
      <c r="D120" s="316"/>
      <c r="E120" s="323" t="str">
        <f>IF(K124&gt;0,K115,M115)</f>
        <v>1036 ก.ม.</v>
      </c>
      <c r="F120" s="319">
        <f>GETPIVOTDATA("ค่าน้ำมันเติมเป็นถัง(บาท)",$H$117)+GETPIVOTDATA("ค่าน้ำมันตามระยะทาง(บาท)",$H$117)</f>
        <v>5297</v>
      </c>
      <c r="H120" t="s">
        <v>906</v>
      </c>
      <c r="I120" s="147">
        <v>4400</v>
      </c>
      <c r="J120" s="147">
        <v>0</v>
      </c>
      <c r="K120" s="147">
        <v>0</v>
      </c>
      <c r="L120" s="147">
        <v>582</v>
      </c>
      <c r="M120" s="147">
        <v>116</v>
      </c>
      <c r="N120" s="147">
        <v>100</v>
      </c>
      <c r="O120" s="147">
        <v>1</v>
      </c>
      <c r="P120" s="147">
        <v>0</v>
      </c>
      <c r="Q120" s="147">
        <v>0</v>
      </c>
      <c r="R120" s="147">
        <v>0</v>
      </c>
    </row>
    <row r="121" spans="2:18" ht="15">
      <c r="B121" s="322" t="s">
        <v>1061</v>
      </c>
      <c r="C121" s="317"/>
      <c r="D121" s="316"/>
      <c r="E121" s="320">
        <f>$O$124</f>
        <v>9</v>
      </c>
      <c r="F121" s="319">
        <f>GETPIVOTDATA(" ค่าทางด่วน(บาท)",$H$117)</f>
        <v>900</v>
      </c>
      <c r="H121" t="s">
        <v>914</v>
      </c>
      <c r="I121" s="147">
        <v>600</v>
      </c>
      <c r="J121" s="147">
        <v>0</v>
      </c>
      <c r="K121" s="147">
        <v>0</v>
      </c>
      <c r="L121" s="147">
        <v>0</v>
      </c>
      <c r="M121" s="147">
        <v>0</v>
      </c>
      <c r="N121" s="147">
        <v>0</v>
      </c>
      <c r="O121" s="147">
        <v>0</v>
      </c>
      <c r="P121" s="147">
        <v>0</v>
      </c>
      <c r="Q121" s="147">
        <v>0</v>
      </c>
      <c r="R121" s="147">
        <v>0</v>
      </c>
    </row>
    <row r="122" spans="2:18" ht="15">
      <c r="B122" s="322" t="s">
        <v>1059</v>
      </c>
      <c r="C122" s="317"/>
      <c r="D122" s="316"/>
      <c r="E122" s="320"/>
      <c r="F122" s="319">
        <f>GETPIVOTDATA(" ค่าTaxi(บาท)",$H$117)</f>
        <v>9000</v>
      </c>
      <c r="H122" t="s">
        <v>893</v>
      </c>
      <c r="I122" s="147">
        <v>200</v>
      </c>
      <c r="J122" s="147">
        <v>0</v>
      </c>
      <c r="K122" s="147">
        <v>0</v>
      </c>
      <c r="L122" s="147">
        <v>690</v>
      </c>
      <c r="M122" s="147">
        <v>115</v>
      </c>
      <c r="N122" s="147">
        <v>100</v>
      </c>
      <c r="O122" s="147">
        <v>1</v>
      </c>
      <c r="P122" s="147">
        <v>0</v>
      </c>
      <c r="Q122" s="147">
        <v>0</v>
      </c>
      <c r="R122" s="147">
        <v>0</v>
      </c>
    </row>
    <row r="123" spans="2:18" ht="15">
      <c r="B123" s="322" t="s">
        <v>1057</v>
      </c>
      <c r="C123" s="321">
        <v>2000</v>
      </c>
      <c r="D123" s="316"/>
      <c r="E123" s="320">
        <f>$R$124</f>
        <v>11</v>
      </c>
      <c r="F123" s="319">
        <f>GETPIVOTDATA(" ค่าเช่ารถยนต์(บาท)",$H$117)</f>
        <v>22000</v>
      </c>
      <c r="H123" t="s">
        <v>6</v>
      </c>
      <c r="I123" s="147">
        <v>1800</v>
      </c>
      <c r="J123" s="147">
        <v>0</v>
      </c>
      <c r="K123" s="147">
        <v>0</v>
      </c>
      <c r="L123" s="147">
        <v>0</v>
      </c>
      <c r="M123" s="147">
        <v>0</v>
      </c>
      <c r="N123" s="147">
        <v>0</v>
      </c>
      <c r="O123" s="147">
        <v>0</v>
      </c>
      <c r="P123" s="147">
        <v>22000</v>
      </c>
      <c r="Q123" s="147">
        <v>0</v>
      </c>
      <c r="R123" s="147">
        <v>11</v>
      </c>
    </row>
    <row r="124" spans="2:18" ht="15">
      <c r="B124" s="322" t="s">
        <v>1056</v>
      </c>
      <c r="C124" s="321">
        <v>0</v>
      </c>
      <c r="D124" s="316"/>
      <c r="E124" s="320">
        <f>$R$124</f>
        <v>11</v>
      </c>
      <c r="F124" s="319">
        <f>GETPIVOTDATA(" ค่าบำรุงรักษารถ(บาท)",$H$117)</f>
        <v>0</v>
      </c>
      <c r="H124" t="s">
        <v>1128</v>
      </c>
      <c r="I124" s="147">
        <v>9000</v>
      </c>
      <c r="J124" s="147">
        <v>0</v>
      </c>
      <c r="K124" s="147">
        <v>0</v>
      </c>
      <c r="L124" s="147">
        <v>5297</v>
      </c>
      <c r="M124" s="147">
        <v>1036</v>
      </c>
      <c r="N124" s="147">
        <v>900</v>
      </c>
      <c r="O124" s="147">
        <v>9</v>
      </c>
      <c r="P124" s="147">
        <v>22000</v>
      </c>
      <c r="Q124" s="147">
        <v>0</v>
      </c>
      <c r="R124" s="147">
        <v>11</v>
      </c>
    </row>
    <row r="125" spans="2:18">
      <c r="B125" s="318"/>
      <c r="C125" s="317"/>
      <c r="D125" s="316"/>
      <c r="E125" s="315"/>
      <c r="F125" s="314"/>
    </row>
    <row r="126" spans="2:18" ht="15" thickBot="1">
      <c r="B126" s="441" t="s">
        <v>979</v>
      </c>
      <c r="C126" s="442"/>
      <c r="D126" s="442"/>
      <c r="E126" s="313"/>
      <c r="F126" s="312">
        <f>SUM(F119:F125)</f>
        <v>37197</v>
      </c>
    </row>
    <row r="127" spans="2:18" ht="15" thickTop="1"/>
    <row r="131" spans="2:9">
      <c r="B131" s="161" t="s">
        <v>1130</v>
      </c>
    </row>
    <row r="133" spans="2:9">
      <c r="B133" s="440" t="s">
        <v>1129</v>
      </c>
      <c r="C133" s="440"/>
      <c r="I133" s="311" t="str">
        <f>B133</f>
        <v>ค่าใช้จ่ายในการทำรายงาน  บาท</v>
      </c>
    </row>
    <row r="134" spans="2:9" ht="15" thickBot="1">
      <c r="B134" s="310" t="s">
        <v>1128</v>
      </c>
      <c r="C134" s="309">
        <f>Report_value!K43</f>
        <v>0</v>
      </c>
      <c r="I134" s="308">
        <f>C134</f>
        <v>0</v>
      </c>
    </row>
    <row r="135" spans="2:9" ht="15" thickTop="1">
      <c r="I135" s="307"/>
    </row>
    <row r="139" spans="2:9" ht="17.25" customHeight="1">
      <c r="B139" s="306" t="s">
        <v>1127</v>
      </c>
      <c r="C139" s="150"/>
    </row>
    <row r="140" spans="2:9" ht="8.25" customHeight="1">
      <c r="B140" s="305"/>
      <c r="C140" s="150"/>
    </row>
    <row r="141" spans="2:9">
      <c r="B141" s="304" t="s">
        <v>805</v>
      </c>
      <c r="C141" s="158" t="s">
        <v>981</v>
      </c>
    </row>
    <row r="142" spans="2:9">
      <c r="B142" s="303" t="s">
        <v>1126</v>
      </c>
      <c r="C142" s="144">
        <f>L$15+SUM(Cost_Detail!$J$17:$J$21)</f>
        <v>132538</v>
      </c>
    </row>
    <row r="143" spans="2:9">
      <c r="B143" s="302" t="s">
        <v>61</v>
      </c>
      <c r="C143" s="144">
        <f>L$44</f>
        <v>18890</v>
      </c>
    </row>
    <row r="144" spans="2:9">
      <c r="B144" s="302" t="s">
        <v>1125</v>
      </c>
      <c r="C144" s="144">
        <f>$L$57</f>
        <v>7600</v>
      </c>
    </row>
    <row r="145" spans="2:3">
      <c r="B145" s="302" t="s">
        <v>1124</v>
      </c>
      <c r="C145" s="144">
        <f>$L$70</f>
        <v>13569</v>
      </c>
    </row>
    <row r="146" spans="2:3">
      <c r="B146" s="302" t="s">
        <v>1123</v>
      </c>
      <c r="C146" s="144">
        <f>$L$84</f>
        <v>1105</v>
      </c>
    </row>
    <row r="147" spans="2:3">
      <c r="B147" s="302" t="s">
        <v>55</v>
      </c>
      <c r="C147" s="144">
        <f>$K$98</f>
        <v>4600</v>
      </c>
    </row>
    <row r="148" spans="2:3">
      <c r="B148" s="302" t="s">
        <v>1122</v>
      </c>
      <c r="C148" s="144">
        <f>$I$111</f>
        <v>1800</v>
      </c>
    </row>
    <row r="149" spans="2:3">
      <c r="B149" s="302" t="s">
        <v>1121</v>
      </c>
      <c r="C149" s="144">
        <f>$C$134</f>
        <v>0</v>
      </c>
    </row>
    <row r="150" spans="2:3">
      <c r="B150" s="302" t="s">
        <v>1120</v>
      </c>
      <c r="C150" s="144">
        <f>J22</f>
        <v>0</v>
      </c>
    </row>
    <row r="151" spans="2:3">
      <c r="B151" s="302" t="s">
        <v>1119</v>
      </c>
      <c r="C151" s="144">
        <f>J30</f>
        <v>0</v>
      </c>
    </row>
    <row r="152" spans="2:3">
      <c r="B152" s="302" t="s">
        <v>1010</v>
      </c>
      <c r="C152" s="144">
        <f>$F$126</f>
        <v>37197</v>
      </c>
    </row>
    <row r="153" spans="2:3">
      <c r="B153" s="301"/>
      <c r="C153" s="300"/>
    </row>
    <row r="154" spans="2:3" ht="19.5" customHeight="1">
      <c r="B154" s="299" t="s">
        <v>976</v>
      </c>
      <c r="C154" s="131">
        <f>SUM(C142:C153)</f>
        <v>217299</v>
      </c>
    </row>
  </sheetData>
  <sheetProtection password="CC6F" sheet="1" objects="1" scenarios="1" sort="0" autoFilter="0" pivotTables="0"/>
  <mergeCells count="2">
    <mergeCell ref="B133:C133"/>
    <mergeCell ref="B126:D126"/>
  </mergeCells>
  <pageMargins left="0.7" right="0.7" top="0.75" bottom="0.75" header="0.3" footer="0.3"/>
  <drawing r:id="rId18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0"/>
  <dimension ref="B1:T67"/>
  <sheetViews>
    <sheetView showGridLines="0" showRowColHeaders="0" workbookViewId="0">
      <selection activeCell="J15" sqref="J15"/>
    </sheetView>
  </sheetViews>
  <sheetFormatPr defaultRowHeight="14.25"/>
  <cols>
    <col min="1" max="1" width="5.625" customWidth="1"/>
    <col min="2" max="2" width="12.25" customWidth="1"/>
    <col min="3" max="3" width="18.625" customWidth="1"/>
    <col min="4" max="4" width="14.25" customWidth="1"/>
    <col min="5" max="5" width="8.5" customWidth="1"/>
    <col min="6" max="6" width="8.75" customWidth="1"/>
    <col min="7" max="8" width="3.5" customWidth="1"/>
    <col min="9" max="9" width="16" customWidth="1"/>
    <col min="10" max="10" width="12.25" customWidth="1"/>
    <col min="11" max="11" width="18.75" customWidth="1"/>
    <col min="12" max="12" width="8.5" customWidth="1"/>
    <col min="13" max="13" width="8.75" customWidth="1"/>
    <col min="14" max="15" width="2.75" customWidth="1"/>
    <col min="16" max="16" width="8.375" customWidth="1"/>
    <col min="20" max="21" width="2.875" customWidth="1"/>
  </cols>
  <sheetData>
    <row r="1" spans="2:20">
      <c r="B1" s="351" t="s">
        <v>1185</v>
      </c>
      <c r="C1" s="350"/>
      <c r="D1" s="350"/>
      <c r="I1" s="349" t="s">
        <v>1184</v>
      </c>
      <c r="J1" s="349"/>
      <c r="K1" s="349"/>
      <c r="L1" s="349"/>
    </row>
    <row r="2" spans="2:20" ht="7.5" customHeight="1"/>
    <row r="3" spans="2:20" ht="22.5" customHeight="1">
      <c r="B3" s="159" t="s">
        <v>1178</v>
      </c>
      <c r="C3" t="s">
        <v>1177</v>
      </c>
      <c r="I3" s="159" t="s">
        <v>1178</v>
      </c>
      <c r="J3" t="s">
        <v>1177</v>
      </c>
    </row>
    <row r="5" spans="2:20" s="161" customFormat="1">
      <c r="C5" s="162" t="s">
        <v>1183</v>
      </c>
      <c r="E5"/>
      <c r="F5"/>
      <c r="H5"/>
      <c r="K5" s="162" t="s">
        <v>1183</v>
      </c>
      <c r="M5"/>
      <c r="T5"/>
    </row>
    <row r="6" spans="2:20">
      <c r="B6" s="159" t="s">
        <v>925</v>
      </c>
      <c r="C6" s="68" t="s">
        <v>77</v>
      </c>
      <c r="D6" s="68" t="s">
        <v>1182</v>
      </c>
      <c r="G6" s="68"/>
      <c r="I6" s="159" t="s">
        <v>73</v>
      </c>
      <c r="J6" s="159" t="s">
        <v>925</v>
      </c>
      <c r="K6" s="68" t="s">
        <v>77</v>
      </c>
      <c r="L6" s="68" t="s">
        <v>1182</v>
      </c>
      <c r="N6" s="68"/>
      <c r="O6" s="68"/>
    </row>
    <row r="7" spans="2:20">
      <c r="B7" t="s">
        <v>899</v>
      </c>
      <c r="C7" s="348">
        <v>11</v>
      </c>
      <c r="D7" s="348">
        <v>13</v>
      </c>
      <c r="G7" s="150"/>
      <c r="I7">
        <v>1</v>
      </c>
      <c r="K7" s="147">
        <v>7</v>
      </c>
      <c r="L7" s="147">
        <v>7</v>
      </c>
      <c r="N7" s="150"/>
      <c r="O7" s="150"/>
    </row>
    <row r="8" spans="2:20">
      <c r="B8" t="s">
        <v>906</v>
      </c>
      <c r="C8" s="348">
        <v>23</v>
      </c>
      <c r="D8" s="348">
        <v>28</v>
      </c>
      <c r="G8" s="150"/>
      <c r="J8" t="s">
        <v>899</v>
      </c>
      <c r="K8" s="147">
        <v>3</v>
      </c>
      <c r="L8" s="147">
        <v>3</v>
      </c>
      <c r="N8" s="150"/>
      <c r="O8" s="150"/>
    </row>
    <row r="9" spans="2:20">
      <c r="B9" t="s">
        <v>914</v>
      </c>
      <c r="C9" s="348">
        <v>4</v>
      </c>
      <c r="D9" s="348">
        <v>9</v>
      </c>
      <c r="G9" s="150"/>
      <c r="J9" t="s">
        <v>906</v>
      </c>
      <c r="K9" s="147">
        <v>2</v>
      </c>
      <c r="L9" s="147">
        <v>2</v>
      </c>
      <c r="N9" s="150"/>
      <c r="O9" s="150"/>
    </row>
    <row r="10" spans="2:20">
      <c r="B10" t="s">
        <v>893</v>
      </c>
      <c r="C10" s="348">
        <v>1</v>
      </c>
      <c r="D10" s="348">
        <v>1</v>
      </c>
      <c r="G10" s="150"/>
      <c r="J10" t="s">
        <v>914</v>
      </c>
      <c r="K10" s="147">
        <v>0</v>
      </c>
      <c r="L10" s="147">
        <v>0</v>
      </c>
      <c r="N10" s="150"/>
      <c r="O10" s="150"/>
    </row>
    <row r="11" spans="2:20">
      <c r="B11" t="s">
        <v>6</v>
      </c>
      <c r="C11" s="348">
        <v>9</v>
      </c>
      <c r="D11" s="348">
        <v>11</v>
      </c>
      <c r="G11" s="150"/>
      <c r="J11" t="s">
        <v>893</v>
      </c>
      <c r="K11" s="147">
        <v>1</v>
      </c>
      <c r="L11" s="147">
        <v>1</v>
      </c>
      <c r="N11" s="150"/>
      <c r="O11" s="150"/>
    </row>
    <row r="12" spans="2:20">
      <c r="B12" t="s">
        <v>979</v>
      </c>
      <c r="C12" s="348">
        <v>48</v>
      </c>
      <c r="D12" s="348">
        <v>62</v>
      </c>
      <c r="G12" s="150"/>
      <c r="J12" t="s">
        <v>6</v>
      </c>
      <c r="K12" s="147">
        <v>1</v>
      </c>
      <c r="L12" s="147">
        <v>1</v>
      </c>
      <c r="N12" s="150"/>
      <c r="O12" s="150"/>
    </row>
    <row r="13" spans="2:20">
      <c r="G13" s="150"/>
      <c r="I13">
        <v>2</v>
      </c>
      <c r="K13" s="147">
        <v>5</v>
      </c>
      <c r="L13" s="147">
        <v>10</v>
      </c>
      <c r="N13" s="150"/>
      <c r="O13" s="150"/>
    </row>
    <row r="14" spans="2:20">
      <c r="G14" s="150"/>
      <c r="J14" t="s">
        <v>899</v>
      </c>
      <c r="K14" s="147">
        <v>1</v>
      </c>
      <c r="L14" s="147">
        <v>2</v>
      </c>
      <c r="N14" s="150"/>
      <c r="O14" s="150"/>
    </row>
    <row r="15" spans="2:20">
      <c r="G15" s="150"/>
      <c r="J15" t="s">
        <v>906</v>
      </c>
      <c r="K15" s="147">
        <v>3</v>
      </c>
      <c r="L15" s="147">
        <v>6</v>
      </c>
      <c r="N15" s="150"/>
      <c r="O15" s="150"/>
    </row>
    <row r="16" spans="2:20">
      <c r="G16" s="150"/>
      <c r="J16" t="s">
        <v>914</v>
      </c>
      <c r="K16" s="147">
        <v>0</v>
      </c>
      <c r="L16" s="147">
        <v>0</v>
      </c>
      <c r="N16" s="150"/>
      <c r="O16" s="150"/>
    </row>
    <row r="17" spans="7:15">
      <c r="G17" s="150"/>
      <c r="J17" t="s">
        <v>893</v>
      </c>
      <c r="K17" s="147">
        <v>0</v>
      </c>
      <c r="L17" s="147">
        <v>0</v>
      </c>
      <c r="N17" s="150"/>
      <c r="O17" s="150"/>
    </row>
    <row r="18" spans="7:15">
      <c r="G18" s="150"/>
      <c r="J18" t="s">
        <v>6</v>
      </c>
      <c r="K18" s="147">
        <v>1</v>
      </c>
      <c r="L18" s="147">
        <v>2</v>
      </c>
      <c r="N18" s="150"/>
      <c r="O18" s="150"/>
    </row>
    <row r="19" spans="7:15">
      <c r="G19" s="150"/>
      <c r="I19">
        <v>3</v>
      </c>
      <c r="K19" s="147">
        <v>4</v>
      </c>
      <c r="L19" s="147">
        <v>4</v>
      </c>
      <c r="N19" s="150"/>
      <c r="O19" s="150"/>
    </row>
    <row r="20" spans="7:15">
      <c r="G20" s="150"/>
      <c r="J20" t="s">
        <v>899</v>
      </c>
      <c r="K20" s="147">
        <v>1</v>
      </c>
      <c r="L20" s="147">
        <v>1</v>
      </c>
      <c r="N20" s="150"/>
      <c r="O20" s="150"/>
    </row>
    <row r="21" spans="7:15">
      <c r="G21" s="150"/>
      <c r="J21" t="s">
        <v>906</v>
      </c>
      <c r="K21" s="147">
        <v>2</v>
      </c>
      <c r="L21" s="147">
        <v>2</v>
      </c>
    </row>
    <row r="22" spans="7:15">
      <c r="G22" s="150"/>
      <c r="J22" t="s">
        <v>914</v>
      </c>
      <c r="K22" s="147">
        <v>0</v>
      </c>
      <c r="L22" s="147">
        <v>0</v>
      </c>
    </row>
    <row r="23" spans="7:15">
      <c r="G23" s="150"/>
      <c r="J23" t="s">
        <v>893</v>
      </c>
      <c r="K23" s="147">
        <v>0</v>
      </c>
      <c r="L23" s="147">
        <v>0</v>
      </c>
    </row>
    <row r="24" spans="7:15">
      <c r="G24" s="150"/>
      <c r="J24" t="s">
        <v>6</v>
      </c>
      <c r="K24" s="147">
        <v>1</v>
      </c>
      <c r="L24" s="147">
        <v>1</v>
      </c>
    </row>
    <row r="25" spans="7:15">
      <c r="G25" s="150"/>
      <c r="I25">
        <v>4</v>
      </c>
      <c r="K25" s="147">
        <v>4</v>
      </c>
      <c r="L25" s="147">
        <v>4</v>
      </c>
    </row>
    <row r="26" spans="7:15">
      <c r="G26" s="150"/>
      <c r="J26" t="s">
        <v>899</v>
      </c>
      <c r="K26" s="147">
        <v>1</v>
      </c>
      <c r="L26" s="147">
        <v>1</v>
      </c>
    </row>
    <row r="27" spans="7:15">
      <c r="G27" s="150"/>
      <c r="J27" t="s">
        <v>906</v>
      </c>
      <c r="K27" s="147">
        <v>2</v>
      </c>
      <c r="L27" s="147">
        <v>2</v>
      </c>
    </row>
    <row r="28" spans="7:15">
      <c r="G28" s="150"/>
      <c r="J28" t="s">
        <v>914</v>
      </c>
      <c r="K28" s="147">
        <v>0</v>
      </c>
      <c r="L28" s="147">
        <v>0</v>
      </c>
    </row>
    <row r="29" spans="7:15">
      <c r="G29" s="150"/>
      <c r="J29" t="s">
        <v>893</v>
      </c>
      <c r="K29" s="147">
        <v>0</v>
      </c>
      <c r="L29" s="147">
        <v>0</v>
      </c>
    </row>
    <row r="30" spans="7:15">
      <c r="G30" s="150"/>
      <c r="J30" t="s">
        <v>6</v>
      </c>
      <c r="K30" s="147">
        <v>1</v>
      </c>
      <c r="L30" s="147">
        <v>1</v>
      </c>
    </row>
    <row r="31" spans="7:15">
      <c r="G31" s="150"/>
      <c r="I31">
        <v>5</v>
      </c>
      <c r="K31" s="147">
        <v>7</v>
      </c>
      <c r="L31" s="147">
        <v>7</v>
      </c>
    </row>
    <row r="32" spans="7:15">
      <c r="G32" s="150"/>
      <c r="J32" t="s">
        <v>899</v>
      </c>
      <c r="K32" s="147">
        <v>1</v>
      </c>
      <c r="L32" s="147">
        <v>1</v>
      </c>
    </row>
    <row r="33" spans="7:12">
      <c r="G33" s="150"/>
      <c r="J33" t="s">
        <v>906</v>
      </c>
      <c r="K33" s="147">
        <v>5</v>
      </c>
      <c r="L33" s="147">
        <v>5</v>
      </c>
    </row>
    <row r="34" spans="7:12">
      <c r="G34" s="150"/>
      <c r="J34" t="s">
        <v>914</v>
      </c>
      <c r="K34" s="147">
        <v>0</v>
      </c>
      <c r="L34" s="147">
        <v>0</v>
      </c>
    </row>
    <row r="35" spans="7:12">
      <c r="G35" s="150"/>
      <c r="J35" t="s">
        <v>893</v>
      </c>
      <c r="K35" s="147">
        <v>0</v>
      </c>
      <c r="L35" s="147">
        <v>0</v>
      </c>
    </row>
    <row r="36" spans="7:12">
      <c r="J36" t="s">
        <v>6</v>
      </c>
      <c r="K36" s="147">
        <v>1</v>
      </c>
      <c r="L36" s="147">
        <v>1</v>
      </c>
    </row>
    <row r="37" spans="7:12">
      <c r="I37">
        <v>6</v>
      </c>
      <c r="K37" s="147">
        <v>5</v>
      </c>
      <c r="L37" s="147">
        <v>5</v>
      </c>
    </row>
    <row r="38" spans="7:12">
      <c r="J38" t="s">
        <v>899</v>
      </c>
      <c r="K38" s="147">
        <v>1</v>
      </c>
      <c r="L38" s="147">
        <v>1</v>
      </c>
    </row>
    <row r="39" spans="7:12">
      <c r="J39" t="s">
        <v>906</v>
      </c>
      <c r="K39" s="147">
        <v>2</v>
      </c>
      <c r="L39" s="147">
        <v>2</v>
      </c>
    </row>
    <row r="40" spans="7:12">
      <c r="J40" t="s">
        <v>914</v>
      </c>
      <c r="K40" s="147">
        <v>1</v>
      </c>
      <c r="L40" s="147">
        <v>1</v>
      </c>
    </row>
    <row r="41" spans="7:12">
      <c r="J41" t="s">
        <v>893</v>
      </c>
      <c r="K41" s="147">
        <v>0</v>
      </c>
      <c r="L41" s="147">
        <v>0</v>
      </c>
    </row>
    <row r="42" spans="7:12">
      <c r="J42" t="s">
        <v>6</v>
      </c>
      <c r="K42" s="147">
        <v>1</v>
      </c>
      <c r="L42" s="147">
        <v>1</v>
      </c>
    </row>
    <row r="43" spans="7:12">
      <c r="I43">
        <v>7</v>
      </c>
      <c r="K43" s="147">
        <v>1</v>
      </c>
      <c r="L43" s="147">
        <v>5</v>
      </c>
    </row>
    <row r="44" spans="7:12">
      <c r="J44" t="s">
        <v>899</v>
      </c>
      <c r="K44" s="147">
        <v>0</v>
      </c>
      <c r="L44" s="147">
        <v>0</v>
      </c>
    </row>
    <row r="45" spans="7:12">
      <c r="J45" t="s">
        <v>906</v>
      </c>
      <c r="K45" s="147">
        <v>0</v>
      </c>
      <c r="L45" s="147">
        <v>0</v>
      </c>
    </row>
    <row r="46" spans="7:12">
      <c r="J46" t="s">
        <v>914</v>
      </c>
      <c r="K46" s="147">
        <v>1</v>
      </c>
      <c r="L46" s="147">
        <v>5</v>
      </c>
    </row>
    <row r="47" spans="7:12">
      <c r="J47" t="s">
        <v>893</v>
      </c>
      <c r="K47" s="147">
        <v>0</v>
      </c>
      <c r="L47" s="147">
        <v>0</v>
      </c>
    </row>
    <row r="48" spans="7:12">
      <c r="J48" t="s">
        <v>6</v>
      </c>
      <c r="K48" s="147">
        <v>0</v>
      </c>
      <c r="L48" s="147">
        <v>0</v>
      </c>
    </row>
    <row r="49" spans="9:12">
      <c r="I49">
        <v>8</v>
      </c>
      <c r="K49" s="147">
        <v>5</v>
      </c>
      <c r="L49" s="147">
        <v>5</v>
      </c>
    </row>
    <row r="50" spans="9:12">
      <c r="J50" t="s">
        <v>899</v>
      </c>
      <c r="K50" s="147">
        <v>1</v>
      </c>
      <c r="L50" s="147">
        <v>1</v>
      </c>
    </row>
    <row r="51" spans="9:12">
      <c r="J51" t="s">
        <v>906</v>
      </c>
      <c r="K51" s="147">
        <v>2</v>
      </c>
      <c r="L51" s="147">
        <v>2</v>
      </c>
    </row>
    <row r="52" spans="9:12">
      <c r="J52" t="s">
        <v>914</v>
      </c>
      <c r="K52" s="147">
        <v>1</v>
      </c>
      <c r="L52" s="147">
        <v>1</v>
      </c>
    </row>
    <row r="53" spans="9:12">
      <c r="J53" t="s">
        <v>893</v>
      </c>
      <c r="K53" s="147">
        <v>0</v>
      </c>
      <c r="L53" s="147">
        <v>0</v>
      </c>
    </row>
    <row r="54" spans="9:12">
      <c r="J54" t="s">
        <v>6</v>
      </c>
      <c r="K54" s="147">
        <v>1</v>
      </c>
      <c r="L54" s="147">
        <v>1</v>
      </c>
    </row>
    <row r="55" spans="9:12">
      <c r="I55">
        <v>9</v>
      </c>
      <c r="K55" s="147">
        <v>5</v>
      </c>
      <c r="L55" s="147">
        <v>10</v>
      </c>
    </row>
    <row r="56" spans="9:12">
      <c r="J56" t="s">
        <v>899</v>
      </c>
      <c r="K56" s="147">
        <v>1</v>
      </c>
      <c r="L56" s="147">
        <v>2</v>
      </c>
    </row>
    <row r="57" spans="9:12">
      <c r="J57" t="s">
        <v>906</v>
      </c>
      <c r="K57" s="147">
        <v>2</v>
      </c>
      <c r="L57" s="147">
        <v>4</v>
      </c>
    </row>
    <row r="58" spans="9:12">
      <c r="J58" t="s">
        <v>914</v>
      </c>
      <c r="K58" s="147">
        <v>1</v>
      </c>
      <c r="L58" s="147">
        <v>2</v>
      </c>
    </row>
    <row r="59" spans="9:12">
      <c r="J59" t="s">
        <v>893</v>
      </c>
      <c r="K59" s="147">
        <v>0</v>
      </c>
      <c r="L59" s="147">
        <v>0</v>
      </c>
    </row>
    <row r="60" spans="9:12">
      <c r="J60" t="s">
        <v>6</v>
      </c>
      <c r="K60" s="147">
        <v>1</v>
      </c>
      <c r="L60" s="147">
        <v>2</v>
      </c>
    </row>
    <row r="61" spans="9:12">
      <c r="I61">
        <v>10</v>
      </c>
      <c r="K61" s="147">
        <v>5</v>
      </c>
      <c r="L61" s="147">
        <v>5</v>
      </c>
    </row>
    <row r="62" spans="9:12">
      <c r="J62" t="s">
        <v>899</v>
      </c>
      <c r="K62" s="147">
        <v>1</v>
      </c>
      <c r="L62" s="147">
        <v>1</v>
      </c>
    </row>
    <row r="63" spans="9:12">
      <c r="J63" t="s">
        <v>906</v>
      </c>
      <c r="K63" s="147">
        <v>3</v>
      </c>
      <c r="L63" s="147">
        <v>3</v>
      </c>
    </row>
    <row r="64" spans="9:12">
      <c r="J64" t="s">
        <v>914</v>
      </c>
      <c r="K64" s="147">
        <v>0</v>
      </c>
      <c r="L64" s="147">
        <v>0</v>
      </c>
    </row>
    <row r="65" spans="9:12">
      <c r="J65" t="s">
        <v>893</v>
      </c>
      <c r="K65" s="147">
        <v>0</v>
      </c>
      <c r="L65" s="147">
        <v>0</v>
      </c>
    </row>
    <row r="66" spans="9:12">
      <c r="J66" t="s">
        <v>6</v>
      </c>
      <c r="K66" s="147">
        <v>1</v>
      </c>
      <c r="L66" s="147">
        <v>1</v>
      </c>
    </row>
    <row r="67" spans="9:12">
      <c r="I67" t="s">
        <v>979</v>
      </c>
      <c r="K67" s="147">
        <v>48</v>
      </c>
      <c r="L67" s="147">
        <v>62</v>
      </c>
    </row>
  </sheetData>
  <sheetProtection password="CC6F" sheet="1" objects="1" scenarios="1" sort="0" autoFilter="0" pivotTables="0"/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0">
    <tabColor rgb="FFFF0000"/>
  </sheetPr>
  <dimension ref="A1:AC177"/>
  <sheetViews>
    <sheetView workbookViewId="0">
      <selection activeCell="C7" sqref="C7"/>
    </sheetView>
  </sheetViews>
  <sheetFormatPr defaultColWidth="31.125" defaultRowHeight="23.25" customHeight="1"/>
  <cols>
    <col min="1" max="2" width="12.5" style="32" bestFit="1" customWidth="1"/>
    <col min="3" max="3" width="19.625" style="32" bestFit="1" customWidth="1"/>
    <col min="4" max="4" width="34.125" style="32" bestFit="1" customWidth="1"/>
    <col min="5" max="5" width="42.125" style="32" bestFit="1" customWidth="1"/>
    <col min="6" max="6" width="28.25" style="32" customWidth="1"/>
    <col min="7" max="7" width="33.75" style="32" customWidth="1"/>
    <col min="8" max="8" width="15.25" style="32" bestFit="1" customWidth="1"/>
    <col min="9" max="9" width="12.625" style="32" bestFit="1" customWidth="1"/>
    <col min="10" max="10" width="9.25" style="32" customWidth="1"/>
    <col min="11" max="11" width="6.75" style="32" bestFit="1" customWidth="1"/>
    <col min="12" max="12" width="12.5" style="32" bestFit="1" customWidth="1"/>
    <col min="13" max="13" width="19.625" style="32" bestFit="1" customWidth="1"/>
    <col min="14" max="14" width="28.5" style="32" bestFit="1" customWidth="1"/>
    <col min="15" max="15" width="25.125" style="32" bestFit="1" customWidth="1"/>
    <col min="16" max="16" width="18" style="32" bestFit="1" customWidth="1"/>
    <col min="17" max="17" width="56.75" style="36" customWidth="1"/>
    <col min="18" max="18" width="29" style="32" bestFit="1" customWidth="1"/>
    <col min="19" max="19" width="23.75" style="32" bestFit="1" customWidth="1"/>
    <col min="20" max="20" width="25.375" style="32" bestFit="1" customWidth="1"/>
    <col min="21" max="21" width="15.375" style="32" bestFit="1" customWidth="1"/>
    <col min="22" max="22" width="27" style="32" bestFit="1" customWidth="1"/>
    <col min="23" max="23" width="14.25" style="32" bestFit="1" customWidth="1"/>
    <col min="24" max="24" width="15.625" style="32" bestFit="1" customWidth="1"/>
    <col min="25" max="25" width="22.625" style="32" customWidth="1"/>
    <col min="26" max="26" width="14.875" style="35" bestFit="1" customWidth="1"/>
    <col min="27" max="27" width="19.625" style="34" bestFit="1" customWidth="1"/>
    <col min="28" max="28" width="19.875" style="34" bestFit="1" customWidth="1"/>
    <col min="29" max="29" width="19.5" style="33" bestFit="1" customWidth="1"/>
    <col min="30" max="16384" width="31.125" style="32"/>
  </cols>
  <sheetData>
    <row r="1" spans="1:29" ht="46.5" customHeight="1">
      <c r="A1" s="32" t="s">
        <v>817</v>
      </c>
    </row>
    <row r="2" spans="1:29" ht="38.25" customHeight="1">
      <c r="A2" s="45" t="s">
        <v>811</v>
      </c>
      <c r="B2" s="45" t="s">
        <v>810</v>
      </c>
      <c r="C2" s="45" t="s">
        <v>809</v>
      </c>
      <c r="D2" s="45" t="s">
        <v>816</v>
      </c>
      <c r="E2" s="45" t="s">
        <v>815</v>
      </c>
      <c r="F2" s="45" t="s">
        <v>808</v>
      </c>
      <c r="G2" s="45" t="s">
        <v>814</v>
      </c>
      <c r="H2" s="45" t="s">
        <v>813</v>
      </c>
      <c r="I2" s="45" t="s">
        <v>812</v>
      </c>
      <c r="K2" s="32" t="s">
        <v>811</v>
      </c>
      <c r="L2" s="32" t="s">
        <v>810</v>
      </c>
      <c r="M2" s="32" t="s">
        <v>809</v>
      </c>
      <c r="N2" s="32" t="s">
        <v>808</v>
      </c>
      <c r="O2" s="32" t="s">
        <v>807</v>
      </c>
      <c r="P2" s="32" t="s">
        <v>806</v>
      </c>
      <c r="Q2" s="36" t="s">
        <v>805</v>
      </c>
      <c r="R2" s="32" t="s">
        <v>804</v>
      </c>
      <c r="S2" s="32" t="s">
        <v>803</v>
      </c>
      <c r="T2" s="32" t="s">
        <v>802</v>
      </c>
      <c r="U2" s="32" t="s">
        <v>801</v>
      </c>
      <c r="V2" s="32" t="s">
        <v>800</v>
      </c>
      <c r="W2" s="35" t="s">
        <v>799</v>
      </c>
      <c r="X2" s="32" t="s">
        <v>798</v>
      </c>
      <c r="Y2" s="32" t="s">
        <v>797</v>
      </c>
      <c r="Z2" s="35" t="s">
        <v>796</v>
      </c>
      <c r="AA2" s="37" t="s">
        <v>795</v>
      </c>
      <c r="AB2" s="37" t="s">
        <v>794</v>
      </c>
      <c r="AC2" s="37" t="s">
        <v>793</v>
      </c>
    </row>
    <row r="3" spans="1:29" s="38" customFormat="1" ht="23.25" customHeight="1">
      <c r="A3" s="38">
        <v>1</v>
      </c>
      <c r="B3" s="38" t="s">
        <v>402</v>
      </c>
      <c r="C3" s="38" t="s">
        <v>218</v>
      </c>
      <c r="D3" s="38" t="s">
        <v>126</v>
      </c>
      <c r="E3" s="38" t="s">
        <v>792</v>
      </c>
      <c r="F3" s="38" t="s">
        <v>790</v>
      </c>
      <c r="G3" s="38" t="s">
        <v>791</v>
      </c>
      <c r="H3" s="37">
        <v>0</v>
      </c>
      <c r="I3" s="37">
        <v>0</v>
      </c>
      <c r="K3" s="38">
        <v>1</v>
      </c>
      <c r="L3" s="38" t="s">
        <v>402</v>
      </c>
      <c r="M3" s="38" t="s">
        <v>218</v>
      </c>
      <c r="N3" s="38" t="s">
        <v>790</v>
      </c>
      <c r="O3" s="38" t="s">
        <v>789</v>
      </c>
      <c r="P3" s="38" t="str">
        <f t="shared" ref="P3:P49" si="0">LEFT(O3,12)</f>
        <v>111400003851</v>
      </c>
      <c r="Q3" s="38" t="s">
        <v>788</v>
      </c>
      <c r="R3" s="38" t="s">
        <v>178</v>
      </c>
      <c r="S3" s="38" t="s">
        <v>787</v>
      </c>
      <c r="T3" s="38" t="s">
        <v>786</v>
      </c>
      <c r="U3" s="38" t="s">
        <v>778</v>
      </c>
      <c r="V3" s="38" t="s">
        <v>541</v>
      </c>
      <c r="W3" s="42">
        <v>172000</v>
      </c>
      <c r="X3" s="42">
        <v>-171999</v>
      </c>
      <c r="Y3" s="41">
        <v>1</v>
      </c>
      <c r="Z3" s="41"/>
      <c r="AA3" s="39" t="s">
        <v>338</v>
      </c>
      <c r="AB3" s="39" t="s">
        <v>338</v>
      </c>
      <c r="AC3" s="39"/>
    </row>
    <row r="4" spans="1:29" s="38" customFormat="1" ht="23.25" customHeight="1">
      <c r="A4" s="38">
        <v>2</v>
      </c>
      <c r="B4" s="38" t="s">
        <v>402</v>
      </c>
      <c r="C4" s="38" t="s">
        <v>218</v>
      </c>
      <c r="D4" s="38" t="s">
        <v>126</v>
      </c>
      <c r="E4" s="38" t="s">
        <v>785</v>
      </c>
      <c r="F4" s="38" t="s">
        <v>783</v>
      </c>
      <c r="G4" s="38" t="s">
        <v>784</v>
      </c>
      <c r="H4" s="37">
        <v>0</v>
      </c>
      <c r="I4" s="37">
        <v>0</v>
      </c>
      <c r="K4" s="40">
        <v>2</v>
      </c>
      <c r="L4" s="38" t="s">
        <v>402</v>
      </c>
      <c r="M4" s="38" t="s">
        <v>218</v>
      </c>
      <c r="N4" s="38" t="s">
        <v>783</v>
      </c>
      <c r="O4" s="38" t="s">
        <v>782</v>
      </c>
      <c r="P4" s="38" t="str">
        <f t="shared" si="0"/>
        <v>111400003852</v>
      </c>
      <c r="Q4" s="38" t="s">
        <v>781</v>
      </c>
      <c r="R4" s="38" t="s">
        <v>178</v>
      </c>
      <c r="S4" s="38" t="s">
        <v>780</v>
      </c>
      <c r="T4" s="38" t="s">
        <v>779</v>
      </c>
      <c r="U4" s="38" t="s">
        <v>778</v>
      </c>
      <c r="V4" s="38" t="s">
        <v>541</v>
      </c>
      <c r="W4" s="42">
        <v>46000</v>
      </c>
      <c r="X4" s="42">
        <v>-45999</v>
      </c>
      <c r="Y4" s="41">
        <v>1</v>
      </c>
      <c r="Z4" s="41"/>
      <c r="AA4" s="39" t="s">
        <v>338</v>
      </c>
      <c r="AB4" s="39" t="s">
        <v>338</v>
      </c>
      <c r="AC4" s="39"/>
    </row>
    <row r="5" spans="1:29" s="38" customFormat="1" ht="23.25" customHeight="1">
      <c r="A5" s="38">
        <v>3</v>
      </c>
      <c r="B5" s="38" t="s">
        <v>402</v>
      </c>
      <c r="C5" s="38" t="s">
        <v>218</v>
      </c>
      <c r="D5" s="38" t="s">
        <v>102</v>
      </c>
      <c r="E5" s="38" t="s">
        <v>777</v>
      </c>
      <c r="F5" s="38" t="s">
        <v>775</v>
      </c>
      <c r="G5" s="38" t="s">
        <v>776</v>
      </c>
      <c r="H5" s="37">
        <v>0</v>
      </c>
      <c r="I5" s="37">
        <v>0</v>
      </c>
      <c r="K5" s="38">
        <v>3</v>
      </c>
      <c r="L5" s="38" t="s">
        <v>402</v>
      </c>
      <c r="M5" s="38" t="s">
        <v>218</v>
      </c>
      <c r="N5" s="38" t="s">
        <v>775</v>
      </c>
      <c r="O5" s="38" t="s">
        <v>774</v>
      </c>
      <c r="P5" s="38" t="str">
        <f t="shared" si="0"/>
        <v>111400004133</v>
      </c>
      <c r="Q5" s="38" t="s">
        <v>773</v>
      </c>
      <c r="R5" s="38" t="s">
        <v>305</v>
      </c>
      <c r="S5" s="38" t="s">
        <v>772</v>
      </c>
      <c r="T5" s="38" t="s">
        <v>771</v>
      </c>
      <c r="U5" s="38" t="s">
        <v>348</v>
      </c>
      <c r="V5" s="38" t="s">
        <v>541</v>
      </c>
      <c r="W5" s="42">
        <v>311850</v>
      </c>
      <c r="X5" s="42">
        <v>-311849</v>
      </c>
      <c r="Y5" s="41">
        <v>1</v>
      </c>
      <c r="Z5" s="41"/>
      <c r="AA5" s="39" t="s">
        <v>338</v>
      </c>
      <c r="AB5" s="39" t="s">
        <v>338</v>
      </c>
      <c r="AC5" s="39"/>
    </row>
    <row r="6" spans="1:29" s="38" customFormat="1" ht="23.25" customHeight="1">
      <c r="A6" s="38">
        <v>4</v>
      </c>
      <c r="B6" s="38" t="s">
        <v>402</v>
      </c>
      <c r="C6" s="38" t="s">
        <v>218</v>
      </c>
      <c r="D6" s="38" t="s">
        <v>126</v>
      </c>
      <c r="E6" s="38" t="s">
        <v>767</v>
      </c>
      <c r="F6" s="38" t="s">
        <v>770</v>
      </c>
      <c r="G6" s="38" t="s">
        <v>766</v>
      </c>
      <c r="H6" s="37">
        <v>0</v>
      </c>
      <c r="I6" s="37">
        <v>0</v>
      </c>
      <c r="K6" s="38">
        <v>4</v>
      </c>
      <c r="L6" s="38" t="s">
        <v>402</v>
      </c>
      <c r="M6" s="38" t="s">
        <v>218</v>
      </c>
      <c r="N6" s="38" t="s">
        <v>770</v>
      </c>
      <c r="O6" s="38" t="s">
        <v>769</v>
      </c>
      <c r="P6" s="38" t="str">
        <f t="shared" si="0"/>
        <v>111400004184</v>
      </c>
      <c r="Q6" s="38" t="s">
        <v>256</v>
      </c>
      <c r="R6" s="38" t="s">
        <v>129</v>
      </c>
      <c r="S6" s="38" t="s">
        <v>763</v>
      </c>
      <c r="T6" s="38" t="s">
        <v>768</v>
      </c>
      <c r="U6" s="38" t="s">
        <v>761</v>
      </c>
      <c r="V6" s="38" t="s">
        <v>541</v>
      </c>
      <c r="W6" s="42">
        <v>68500</v>
      </c>
      <c r="X6" s="42">
        <v>-68499</v>
      </c>
      <c r="Y6" s="41">
        <v>1</v>
      </c>
      <c r="Z6" s="41"/>
      <c r="AA6" s="39" t="s">
        <v>338</v>
      </c>
      <c r="AB6" s="39" t="s">
        <v>338</v>
      </c>
      <c r="AC6" s="39"/>
    </row>
    <row r="7" spans="1:29" s="38" customFormat="1" ht="23.25" customHeight="1">
      <c r="A7" s="38">
        <v>5</v>
      </c>
      <c r="B7" s="38" t="s">
        <v>402</v>
      </c>
      <c r="C7" s="38" t="s">
        <v>218</v>
      </c>
      <c r="D7" s="38" t="s">
        <v>126</v>
      </c>
      <c r="E7" s="38" t="s">
        <v>767</v>
      </c>
      <c r="F7" s="38" t="s">
        <v>765</v>
      </c>
      <c r="G7" s="38" t="s">
        <v>766</v>
      </c>
      <c r="H7" s="37">
        <v>0</v>
      </c>
      <c r="I7" s="37">
        <v>0</v>
      </c>
      <c r="K7" s="40">
        <v>5</v>
      </c>
      <c r="L7" s="38" t="s">
        <v>402</v>
      </c>
      <c r="M7" s="38" t="s">
        <v>218</v>
      </c>
      <c r="N7" s="38" t="s">
        <v>765</v>
      </c>
      <c r="O7" s="38" t="s">
        <v>764</v>
      </c>
      <c r="P7" s="38" t="str">
        <f t="shared" si="0"/>
        <v>111400004187</v>
      </c>
      <c r="Q7" s="38" t="s">
        <v>256</v>
      </c>
      <c r="R7" s="38" t="s">
        <v>129</v>
      </c>
      <c r="S7" s="38" t="s">
        <v>763</v>
      </c>
      <c r="T7" s="38" t="s">
        <v>762</v>
      </c>
      <c r="U7" s="38" t="s">
        <v>761</v>
      </c>
      <c r="V7" s="38" t="s">
        <v>541</v>
      </c>
      <c r="W7" s="42">
        <v>68500</v>
      </c>
      <c r="X7" s="42">
        <v>-68499</v>
      </c>
      <c r="Y7" s="41">
        <v>1</v>
      </c>
      <c r="Z7" s="41"/>
      <c r="AA7" s="39" t="s">
        <v>338</v>
      </c>
      <c r="AB7" s="39" t="s">
        <v>338</v>
      </c>
      <c r="AC7" s="39"/>
    </row>
    <row r="8" spans="1:29" s="38" customFormat="1" ht="23.25" customHeight="1">
      <c r="A8" s="38">
        <v>6</v>
      </c>
      <c r="B8" s="38" t="s">
        <v>402</v>
      </c>
      <c r="C8" s="38" t="s">
        <v>218</v>
      </c>
      <c r="D8" s="38" t="s">
        <v>126</v>
      </c>
      <c r="E8" s="38" t="s">
        <v>752</v>
      </c>
      <c r="F8" s="38" t="s">
        <v>760</v>
      </c>
      <c r="G8" s="38" t="s">
        <v>389</v>
      </c>
      <c r="H8" s="37">
        <v>0</v>
      </c>
      <c r="I8" s="37">
        <v>0</v>
      </c>
      <c r="K8" s="38">
        <v>6</v>
      </c>
      <c r="L8" s="38" t="s">
        <v>402</v>
      </c>
      <c r="M8" s="38" t="s">
        <v>218</v>
      </c>
      <c r="N8" s="38" t="s">
        <v>760</v>
      </c>
      <c r="O8" s="38" t="s">
        <v>759</v>
      </c>
      <c r="P8" s="38" t="str">
        <f t="shared" si="0"/>
        <v>111400004220</v>
      </c>
      <c r="Q8" s="38" t="s">
        <v>758</v>
      </c>
      <c r="R8" s="38" t="s">
        <v>285</v>
      </c>
      <c r="S8" s="38" t="s">
        <v>385</v>
      </c>
      <c r="T8" s="38" t="s">
        <v>757</v>
      </c>
      <c r="U8" s="38" t="s">
        <v>756</v>
      </c>
      <c r="V8" s="38" t="s">
        <v>541</v>
      </c>
      <c r="W8" s="42">
        <v>192000</v>
      </c>
      <c r="X8" s="42">
        <v>-191999</v>
      </c>
      <c r="Y8" s="41">
        <v>1</v>
      </c>
      <c r="Z8" s="41"/>
      <c r="AA8" s="39" t="s">
        <v>338</v>
      </c>
      <c r="AB8" s="39" t="s">
        <v>338</v>
      </c>
      <c r="AC8" s="39"/>
    </row>
    <row r="9" spans="1:29" s="38" customFormat="1" ht="23.25" customHeight="1">
      <c r="A9" s="38">
        <v>7</v>
      </c>
      <c r="B9" s="38" t="s">
        <v>402</v>
      </c>
      <c r="C9" s="38" t="s">
        <v>218</v>
      </c>
      <c r="D9" s="38" t="s">
        <v>126</v>
      </c>
      <c r="E9" s="38" t="s">
        <v>752</v>
      </c>
      <c r="F9" s="38" t="s">
        <v>755</v>
      </c>
      <c r="G9" s="38" t="s">
        <v>389</v>
      </c>
      <c r="H9" s="37">
        <v>0</v>
      </c>
      <c r="I9" s="37">
        <v>0</v>
      </c>
      <c r="K9" s="38">
        <v>7</v>
      </c>
      <c r="L9" s="38" t="s">
        <v>402</v>
      </c>
      <c r="M9" s="38" t="s">
        <v>218</v>
      </c>
      <c r="N9" s="38" t="s">
        <v>755</v>
      </c>
      <c r="O9" s="38" t="s">
        <v>754</v>
      </c>
      <c r="P9" s="38" t="str">
        <f t="shared" si="0"/>
        <v>111400004221</v>
      </c>
      <c r="Q9" s="38" t="s">
        <v>386</v>
      </c>
      <c r="R9" s="38" t="s">
        <v>285</v>
      </c>
      <c r="S9" s="38" t="s">
        <v>385</v>
      </c>
      <c r="T9" s="38" t="s">
        <v>753</v>
      </c>
      <c r="U9" s="38" t="s">
        <v>383</v>
      </c>
      <c r="V9" s="38" t="s">
        <v>541</v>
      </c>
      <c r="W9" s="42">
        <v>199000</v>
      </c>
      <c r="X9" s="42">
        <v>-198999</v>
      </c>
      <c r="Y9" s="41">
        <v>1</v>
      </c>
      <c r="Z9" s="41"/>
      <c r="AA9" s="39" t="s">
        <v>338</v>
      </c>
      <c r="AB9" s="39" t="s">
        <v>338</v>
      </c>
      <c r="AC9" s="39"/>
    </row>
    <row r="10" spans="1:29" s="38" customFormat="1" ht="23.25" customHeight="1">
      <c r="A10" s="38">
        <v>8</v>
      </c>
      <c r="B10" s="38" t="s">
        <v>402</v>
      </c>
      <c r="C10" s="38" t="s">
        <v>218</v>
      </c>
      <c r="D10" s="38" t="s">
        <v>126</v>
      </c>
      <c r="E10" s="38" t="s">
        <v>752</v>
      </c>
      <c r="F10" s="38" t="s">
        <v>751</v>
      </c>
      <c r="G10" s="38" t="s">
        <v>389</v>
      </c>
      <c r="H10" s="37">
        <v>0</v>
      </c>
      <c r="I10" s="37">
        <v>0</v>
      </c>
      <c r="K10" s="40">
        <v>8</v>
      </c>
      <c r="L10" s="38" t="s">
        <v>402</v>
      </c>
      <c r="M10" s="38" t="s">
        <v>218</v>
      </c>
      <c r="N10" s="38" t="s">
        <v>751</v>
      </c>
      <c r="O10" s="38" t="s">
        <v>750</v>
      </c>
      <c r="P10" s="38" t="str">
        <f t="shared" si="0"/>
        <v>111400004222</v>
      </c>
      <c r="Q10" s="38" t="s">
        <v>749</v>
      </c>
      <c r="R10" s="38" t="s">
        <v>285</v>
      </c>
      <c r="S10" s="38" t="s">
        <v>385</v>
      </c>
      <c r="T10" s="38" t="s">
        <v>748</v>
      </c>
      <c r="U10" s="38" t="s">
        <v>383</v>
      </c>
      <c r="V10" s="38" t="s">
        <v>541</v>
      </c>
      <c r="W10" s="42">
        <v>199000</v>
      </c>
      <c r="X10" s="42">
        <v>-198999</v>
      </c>
      <c r="Y10" s="41">
        <v>1</v>
      </c>
      <c r="Z10" s="41"/>
      <c r="AA10" s="39" t="s">
        <v>338</v>
      </c>
      <c r="AB10" s="39" t="s">
        <v>338</v>
      </c>
      <c r="AC10" s="39"/>
    </row>
    <row r="11" spans="1:29" s="38" customFormat="1" ht="23.25" customHeight="1">
      <c r="A11" s="38">
        <v>9</v>
      </c>
      <c r="B11" s="38" t="s">
        <v>402</v>
      </c>
      <c r="C11" s="38" t="s">
        <v>218</v>
      </c>
      <c r="D11" s="38" t="s">
        <v>126</v>
      </c>
      <c r="E11" s="38" t="s">
        <v>735</v>
      </c>
      <c r="F11" s="38" t="s">
        <v>747</v>
      </c>
      <c r="G11" s="38" t="s">
        <v>734</v>
      </c>
      <c r="H11" s="37">
        <v>0</v>
      </c>
      <c r="I11" s="37">
        <v>0</v>
      </c>
      <c r="K11" s="38">
        <v>9</v>
      </c>
      <c r="L11" s="38" t="s">
        <v>402</v>
      </c>
      <c r="M11" s="38" t="s">
        <v>218</v>
      </c>
      <c r="N11" s="38" t="s">
        <v>747</v>
      </c>
      <c r="O11" s="38" t="s">
        <v>746</v>
      </c>
      <c r="P11" s="38" t="str">
        <f t="shared" si="0"/>
        <v>111400004227</v>
      </c>
      <c r="Q11" s="38" t="s">
        <v>533</v>
      </c>
      <c r="R11" s="38" t="s">
        <v>731</v>
      </c>
      <c r="S11" s="38" t="s">
        <v>730</v>
      </c>
      <c r="T11" s="38" t="s">
        <v>745</v>
      </c>
      <c r="U11" s="38" t="s">
        <v>421</v>
      </c>
      <c r="V11" s="38" t="s">
        <v>541</v>
      </c>
      <c r="W11" s="42">
        <v>83300</v>
      </c>
      <c r="X11" s="42">
        <v>-83299</v>
      </c>
      <c r="Y11" s="41">
        <v>1</v>
      </c>
      <c r="Z11" s="41"/>
      <c r="AA11" s="39" t="s">
        <v>338</v>
      </c>
      <c r="AB11" s="39" t="s">
        <v>338</v>
      </c>
      <c r="AC11" s="39"/>
    </row>
    <row r="12" spans="1:29" s="38" customFormat="1" ht="23.25" customHeight="1">
      <c r="A12" s="38">
        <v>10</v>
      </c>
      <c r="B12" s="38" t="s">
        <v>402</v>
      </c>
      <c r="C12" s="38" t="s">
        <v>218</v>
      </c>
      <c r="D12" s="38" t="s">
        <v>126</v>
      </c>
      <c r="E12" s="38" t="s">
        <v>735</v>
      </c>
      <c r="F12" s="38" t="s">
        <v>744</v>
      </c>
      <c r="G12" s="38" t="s">
        <v>734</v>
      </c>
      <c r="H12" s="37">
        <v>0</v>
      </c>
      <c r="I12" s="37">
        <v>0</v>
      </c>
      <c r="K12" s="38">
        <v>10</v>
      </c>
      <c r="L12" s="38" t="s">
        <v>402</v>
      </c>
      <c r="M12" s="38" t="s">
        <v>218</v>
      </c>
      <c r="N12" s="38" t="s">
        <v>744</v>
      </c>
      <c r="O12" s="38" t="s">
        <v>743</v>
      </c>
      <c r="P12" s="38" t="str">
        <f t="shared" si="0"/>
        <v>111400004228</v>
      </c>
      <c r="Q12" s="38" t="s">
        <v>533</v>
      </c>
      <c r="R12" s="38" t="s">
        <v>731</v>
      </c>
      <c r="S12" s="38" t="s">
        <v>730</v>
      </c>
      <c r="T12" s="38" t="s">
        <v>742</v>
      </c>
      <c r="U12" s="38" t="s">
        <v>421</v>
      </c>
      <c r="V12" s="38" t="s">
        <v>541</v>
      </c>
      <c r="W12" s="42">
        <v>83300</v>
      </c>
      <c r="X12" s="42">
        <v>-83299</v>
      </c>
      <c r="Y12" s="41">
        <v>1</v>
      </c>
      <c r="Z12" s="41"/>
      <c r="AA12" s="39" t="s">
        <v>338</v>
      </c>
      <c r="AB12" s="39" t="s">
        <v>338</v>
      </c>
      <c r="AC12" s="39"/>
    </row>
    <row r="13" spans="1:29" s="38" customFormat="1" ht="23.25" customHeight="1">
      <c r="A13" s="38">
        <v>11</v>
      </c>
      <c r="B13" s="38" t="s">
        <v>402</v>
      </c>
      <c r="C13" s="38" t="s">
        <v>218</v>
      </c>
      <c r="D13" s="38" t="s">
        <v>126</v>
      </c>
      <c r="E13" s="38" t="s">
        <v>735</v>
      </c>
      <c r="F13" s="38" t="s">
        <v>741</v>
      </c>
      <c r="G13" s="38" t="s">
        <v>734</v>
      </c>
      <c r="H13" s="37">
        <v>0</v>
      </c>
      <c r="I13" s="37">
        <v>0</v>
      </c>
      <c r="K13" s="40">
        <v>11</v>
      </c>
      <c r="L13" s="38" t="s">
        <v>402</v>
      </c>
      <c r="M13" s="38" t="s">
        <v>218</v>
      </c>
      <c r="N13" s="38" t="s">
        <v>741</v>
      </c>
      <c r="O13" s="38" t="s">
        <v>740</v>
      </c>
      <c r="P13" s="38" t="str">
        <f t="shared" si="0"/>
        <v>111400004229</v>
      </c>
      <c r="Q13" s="38" t="s">
        <v>533</v>
      </c>
      <c r="R13" s="38" t="s">
        <v>731</v>
      </c>
      <c r="S13" s="38" t="s">
        <v>730</v>
      </c>
      <c r="T13" s="38" t="s">
        <v>739</v>
      </c>
      <c r="U13" s="38" t="s">
        <v>421</v>
      </c>
      <c r="V13" s="38" t="s">
        <v>541</v>
      </c>
      <c r="W13" s="42">
        <v>83300</v>
      </c>
      <c r="X13" s="42">
        <v>-83299</v>
      </c>
      <c r="Y13" s="41">
        <v>1</v>
      </c>
      <c r="Z13" s="41"/>
      <c r="AA13" s="39" t="s">
        <v>338</v>
      </c>
      <c r="AB13" s="39" t="s">
        <v>338</v>
      </c>
      <c r="AC13" s="39"/>
    </row>
    <row r="14" spans="1:29" s="38" customFormat="1" ht="23.25" customHeight="1">
      <c r="A14" s="38">
        <v>12</v>
      </c>
      <c r="B14" s="38" t="s">
        <v>402</v>
      </c>
      <c r="C14" s="38" t="s">
        <v>218</v>
      </c>
      <c r="D14" s="38" t="s">
        <v>126</v>
      </c>
      <c r="E14" s="38" t="s">
        <v>735</v>
      </c>
      <c r="F14" s="38" t="s">
        <v>738</v>
      </c>
      <c r="G14" s="38" t="s">
        <v>734</v>
      </c>
      <c r="H14" s="37">
        <v>0</v>
      </c>
      <c r="I14" s="37">
        <v>0</v>
      </c>
      <c r="K14" s="38">
        <v>12</v>
      </c>
      <c r="L14" s="38" t="s">
        <v>402</v>
      </c>
      <c r="M14" s="38" t="s">
        <v>218</v>
      </c>
      <c r="N14" s="38" t="s">
        <v>738</v>
      </c>
      <c r="O14" s="38" t="s">
        <v>737</v>
      </c>
      <c r="P14" s="38" t="str">
        <f t="shared" si="0"/>
        <v>111400004230</v>
      </c>
      <c r="Q14" s="38" t="s">
        <v>533</v>
      </c>
      <c r="R14" s="38" t="s">
        <v>731</v>
      </c>
      <c r="S14" s="38" t="s">
        <v>730</v>
      </c>
      <c r="T14" s="38" t="s">
        <v>736</v>
      </c>
      <c r="U14" s="38" t="s">
        <v>421</v>
      </c>
      <c r="V14" s="38" t="s">
        <v>541</v>
      </c>
      <c r="W14" s="42">
        <v>83300</v>
      </c>
      <c r="X14" s="42">
        <v>-83299</v>
      </c>
      <c r="Y14" s="41">
        <v>1</v>
      </c>
      <c r="Z14" s="41"/>
      <c r="AA14" s="39" t="s">
        <v>338</v>
      </c>
      <c r="AB14" s="39" t="s">
        <v>338</v>
      </c>
      <c r="AC14" s="39"/>
    </row>
    <row r="15" spans="1:29" s="38" customFormat="1" ht="23.25" customHeight="1">
      <c r="A15" s="38">
        <v>13</v>
      </c>
      <c r="B15" s="38" t="s">
        <v>402</v>
      </c>
      <c r="C15" s="38" t="s">
        <v>218</v>
      </c>
      <c r="D15" s="38" t="s">
        <v>126</v>
      </c>
      <c r="E15" s="38" t="s">
        <v>735</v>
      </c>
      <c r="F15" s="38" t="s">
        <v>733</v>
      </c>
      <c r="G15" s="38" t="s">
        <v>734</v>
      </c>
      <c r="H15" s="37">
        <v>0</v>
      </c>
      <c r="I15" s="37">
        <v>0</v>
      </c>
      <c r="K15" s="38">
        <v>13</v>
      </c>
      <c r="L15" s="38" t="s">
        <v>402</v>
      </c>
      <c r="M15" s="38" t="s">
        <v>218</v>
      </c>
      <c r="N15" s="38" t="s">
        <v>733</v>
      </c>
      <c r="O15" s="38" t="s">
        <v>732</v>
      </c>
      <c r="P15" s="38" t="str">
        <f t="shared" si="0"/>
        <v>111400004231</v>
      </c>
      <c r="Q15" s="38" t="s">
        <v>533</v>
      </c>
      <c r="R15" s="38" t="s">
        <v>731</v>
      </c>
      <c r="S15" s="38" t="s">
        <v>730</v>
      </c>
      <c r="T15" s="38" t="s">
        <v>729</v>
      </c>
      <c r="U15" s="38" t="s">
        <v>421</v>
      </c>
      <c r="V15" s="38" t="s">
        <v>541</v>
      </c>
      <c r="W15" s="42">
        <v>83300</v>
      </c>
      <c r="X15" s="42">
        <v>-83299</v>
      </c>
      <c r="Y15" s="41">
        <v>1</v>
      </c>
      <c r="Z15" s="41"/>
      <c r="AA15" s="39" t="s">
        <v>338</v>
      </c>
      <c r="AB15" s="39" t="s">
        <v>338</v>
      </c>
      <c r="AC15" s="39"/>
    </row>
    <row r="16" spans="1:29" s="38" customFormat="1" ht="23.25" customHeight="1">
      <c r="A16" s="38">
        <v>14</v>
      </c>
      <c r="B16" s="38" t="s">
        <v>402</v>
      </c>
      <c r="C16" s="38" t="s">
        <v>218</v>
      </c>
      <c r="D16" s="38" t="s">
        <v>126</v>
      </c>
      <c r="E16" s="38" t="s">
        <v>728</v>
      </c>
      <c r="F16" s="38" t="s">
        <v>726</v>
      </c>
      <c r="G16" s="38" t="s">
        <v>727</v>
      </c>
      <c r="H16" s="37">
        <v>0</v>
      </c>
      <c r="I16" s="37">
        <v>0</v>
      </c>
      <c r="K16" s="40">
        <v>14</v>
      </c>
      <c r="L16" s="38" t="s">
        <v>402</v>
      </c>
      <c r="M16" s="38" t="s">
        <v>218</v>
      </c>
      <c r="N16" s="38" t="s">
        <v>726</v>
      </c>
      <c r="O16" s="38" t="s">
        <v>725</v>
      </c>
      <c r="P16" s="38" t="str">
        <f t="shared" si="0"/>
        <v>111400004522</v>
      </c>
      <c r="Q16" s="38" t="s">
        <v>724</v>
      </c>
      <c r="R16" s="38" t="s">
        <v>178</v>
      </c>
      <c r="S16" s="38" t="s">
        <v>723</v>
      </c>
      <c r="T16" s="38" t="s">
        <v>722</v>
      </c>
      <c r="U16" s="38" t="s">
        <v>721</v>
      </c>
      <c r="V16" s="38" t="s">
        <v>541</v>
      </c>
      <c r="W16" s="42">
        <v>207000</v>
      </c>
      <c r="X16" s="42">
        <v>-206999</v>
      </c>
      <c r="Y16" s="41">
        <v>1</v>
      </c>
      <c r="Z16" s="41"/>
      <c r="AA16" s="39" t="s">
        <v>338</v>
      </c>
      <c r="AB16" s="39" t="s">
        <v>338</v>
      </c>
      <c r="AC16" s="39"/>
    </row>
    <row r="17" spans="1:29" s="38" customFormat="1" ht="23.25" customHeight="1">
      <c r="A17" s="38">
        <v>15</v>
      </c>
      <c r="B17" s="38" t="s">
        <v>402</v>
      </c>
      <c r="C17" s="38" t="s">
        <v>218</v>
      </c>
      <c r="D17" s="38" t="s">
        <v>126</v>
      </c>
      <c r="E17" s="38" t="s">
        <v>716</v>
      </c>
      <c r="F17" s="38" t="s">
        <v>720</v>
      </c>
      <c r="G17" s="38" t="s">
        <v>715</v>
      </c>
      <c r="H17" s="37">
        <v>0</v>
      </c>
      <c r="I17" s="37">
        <v>0</v>
      </c>
      <c r="K17" s="38">
        <v>15</v>
      </c>
      <c r="L17" s="38" t="s">
        <v>402</v>
      </c>
      <c r="M17" s="38" t="s">
        <v>218</v>
      </c>
      <c r="N17" s="38" t="s">
        <v>720</v>
      </c>
      <c r="O17" s="38" t="s">
        <v>719</v>
      </c>
      <c r="P17" s="38" t="str">
        <f t="shared" si="0"/>
        <v>111400004580</v>
      </c>
      <c r="Q17" s="38" t="s">
        <v>718</v>
      </c>
      <c r="R17" s="38" t="s">
        <v>285</v>
      </c>
      <c r="S17" s="38" t="s">
        <v>711</v>
      </c>
      <c r="T17" s="38" t="s">
        <v>717</v>
      </c>
      <c r="U17" s="38" t="s">
        <v>375</v>
      </c>
      <c r="V17" s="38" t="s">
        <v>541</v>
      </c>
      <c r="W17" s="42">
        <v>14900</v>
      </c>
      <c r="X17" s="42">
        <v>-14899</v>
      </c>
      <c r="Y17" s="41">
        <v>1</v>
      </c>
      <c r="Z17" s="41"/>
      <c r="AA17" s="39" t="s">
        <v>338</v>
      </c>
      <c r="AB17" s="39" t="s">
        <v>338</v>
      </c>
      <c r="AC17" s="39"/>
    </row>
    <row r="18" spans="1:29" s="38" customFormat="1" ht="23.25" customHeight="1">
      <c r="A18" s="38">
        <v>16</v>
      </c>
      <c r="B18" s="38" t="s">
        <v>402</v>
      </c>
      <c r="C18" s="38" t="s">
        <v>218</v>
      </c>
      <c r="D18" s="38" t="s">
        <v>126</v>
      </c>
      <c r="E18" s="38" t="s">
        <v>716</v>
      </c>
      <c r="F18" s="38" t="s">
        <v>714</v>
      </c>
      <c r="G18" s="38" t="s">
        <v>715</v>
      </c>
      <c r="H18" s="37">
        <v>0</v>
      </c>
      <c r="I18" s="37">
        <v>0</v>
      </c>
      <c r="K18" s="38">
        <v>16</v>
      </c>
      <c r="L18" s="38" t="s">
        <v>402</v>
      </c>
      <c r="M18" s="38" t="s">
        <v>218</v>
      </c>
      <c r="N18" s="38" t="s">
        <v>714</v>
      </c>
      <c r="O18" s="38" t="s">
        <v>713</v>
      </c>
      <c r="P18" s="38" t="str">
        <f t="shared" si="0"/>
        <v>111400004581</v>
      </c>
      <c r="Q18" s="38" t="s">
        <v>712</v>
      </c>
      <c r="R18" s="38" t="s">
        <v>285</v>
      </c>
      <c r="S18" s="38" t="s">
        <v>711</v>
      </c>
      <c r="T18" s="38" t="s">
        <v>710</v>
      </c>
      <c r="U18" s="38" t="s">
        <v>375</v>
      </c>
      <c r="V18" s="38" t="s">
        <v>541</v>
      </c>
      <c r="W18" s="42">
        <v>14900</v>
      </c>
      <c r="X18" s="42">
        <v>-14899</v>
      </c>
      <c r="Y18" s="41">
        <v>1</v>
      </c>
      <c r="Z18" s="41"/>
      <c r="AA18" s="39" t="s">
        <v>338</v>
      </c>
      <c r="AB18" s="39" t="s">
        <v>338</v>
      </c>
      <c r="AC18" s="39"/>
    </row>
    <row r="19" spans="1:29" s="38" customFormat="1" ht="23.25" customHeight="1">
      <c r="A19" s="38">
        <v>17</v>
      </c>
      <c r="B19" s="38" t="s">
        <v>402</v>
      </c>
      <c r="C19" s="38" t="s">
        <v>218</v>
      </c>
      <c r="D19" s="38" t="s">
        <v>126</v>
      </c>
      <c r="E19" s="38" t="s">
        <v>706</v>
      </c>
      <c r="F19" s="38" t="s">
        <v>709</v>
      </c>
      <c r="G19" s="38" t="s">
        <v>381</v>
      </c>
      <c r="H19" s="37">
        <v>0</v>
      </c>
      <c r="I19" s="37">
        <v>0</v>
      </c>
      <c r="K19" s="40">
        <v>17</v>
      </c>
      <c r="L19" s="38" t="s">
        <v>402</v>
      </c>
      <c r="M19" s="38" t="s">
        <v>218</v>
      </c>
      <c r="N19" s="38" t="s">
        <v>709</v>
      </c>
      <c r="O19" s="38" t="s">
        <v>708</v>
      </c>
      <c r="P19" s="38" t="str">
        <f t="shared" si="0"/>
        <v>111400004583</v>
      </c>
      <c r="Q19" s="38" t="s">
        <v>378</v>
      </c>
      <c r="R19" s="38" t="s">
        <v>285</v>
      </c>
      <c r="S19" s="38" t="s">
        <v>377</v>
      </c>
      <c r="T19" s="38" t="s">
        <v>707</v>
      </c>
      <c r="U19" s="38" t="s">
        <v>375</v>
      </c>
      <c r="V19" s="38" t="s">
        <v>541</v>
      </c>
      <c r="W19" s="42">
        <v>91666</v>
      </c>
      <c r="X19" s="42">
        <v>-91665</v>
      </c>
      <c r="Y19" s="41">
        <v>1</v>
      </c>
      <c r="Z19" s="41"/>
      <c r="AA19" s="39" t="s">
        <v>338</v>
      </c>
      <c r="AB19" s="39" t="s">
        <v>338</v>
      </c>
      <c r="AC19" s="39"/>
    </row>
    <row r="20" spans="1:29" s="38" customFormat="1" ht="23.25" customHeight="1">
      <c r="A20" s="38">
        <v>18</v>
      </c>
      <c r="B20" s="38" t="s">
        <v>402</v>
      </c>
      <c r="C20" s="38" t="s">
        <v>218</v>
      </c>
      <c r="D20" s="38" t="s">
        <v>126</v>
      </c>
      <c r="E20" s="38" t="s">
        <v>706</v>
      </c>
      <c r="F20" s="38" t="s">
        <v>705</v>
      </c>
      <c r="G20" s="38" t="s">
        <v>381</v>
      </c>
      <c r="H20" s="37">
        <v>0</v>
      </c>
      <c r="I20" s="37">
        <v>0</v>
      </c>
      <c r="K20" s="38">
        <v>18</v>
      </c>
      <c r="L20" s="38" t="s">
        <v>402</v>
      </c>
      <c r="M20" s="38" t="s">
        <v>218</v>
      </c>
      <c r="N20" s="38" t="s">
        <v>705</v>
      </c>
      <c r="O20" s="38" t="s">
        <v>704</v>
      </c>
      <c r="P20" s="38" t="str">
        <f t="shared" si="0"/>
        <v>111400004584</v>
      </c>
      <c r="Q20" s="38" t="s">
        <v>703</v>
      </c>
      <c r="R20" s="38" t="s">
        <v>285</v>
      </c>
      <c r="S20" s="38" t="s">
        <v>377</v>
      </c>
      <c r="T20" s="38" t="s">
        <v>702</v>
      </c>
      <c r="U20" s="38" t="s">
        <v>375</v>
      </c>
      <c r="V20" s="38" t="s">
        <v>541</v>
      </c>
      <c r="W20" s="42">
        <v>91666</v>
      </c>
      <c r="X20" s="42">
        <v>-91665</v>
      </c>
      <c r="Y20" s="41">
        <v>1</v>
      </c>
      <c r="Z20" s="41"/>
      <c r="AA20" s="39" t="s">
        <v>338</v>
      </c>
      <c r="AB20" s="39" t="s">
        <v>338</v>
      </c>
      <c r="AC20" s="39"/>
    </row>
    <row r="21" spans="1:29" s="38" customFormat="1" ht="23.25" customHeight="1">
      <c r="A21" s="38">
        <v>19</v>
      </c>
      <c r="B21" s="38" t="s">
        <v>402</v>
      </c>
      <c r="C21" s="38" t="s">
        <v>218</v>
      </c>
      <c r="D21" s="38" t="s">
        <v>126</v>
      </c>
      <c r="E21" s="38" t="s">
        <v>701</v>
      </c>
      <c r="F21" s="38" t="s">
        <v>699</v>
      </c>
      <c r="G21" s="38" t="s">
        <v>700</v>
      </c>
      <c r="H21" s="37">
        <v>0</v>
      </c>
      <c r="I21" s="37">
        <v>0</v>
      </c>
      <c r="K21" s="38">
        <v>19</v>
      </c>
      <c r="L21" s="38" t="s">
        <v>402</v>
      </c>
      <c r="M21" s="38" t="s">
        <v>218</v>
      </c>
      <c r="N21" s="38" t="s">
        <v>699</v>
      </c>
      <c r="O21" s="38" t="s">
        <v>698</v>
      </c>
      <c r="P21" s="38" t="str">
        <f t="shared" si="0"/>
        <v>111400004585</v>
      </c>
      <c r="Q21" s="38" t="s">
        <v>697</v>
      </c>
      <c r="R21" s="38" t="s">
        <v>696</v>
      </c>
      <c r="S21" s="38" t="s">
        <v>695</v>
      </c>
      <c r="T21" s="38" t="s">
        <v>694</v>
      </c>
      <c r="U21" s="38" t="s">
        <v>693</v>
      </c>
      <c r="V21" s="38" t="s">
        <v>541</v>
      </c>
      <c r="W21" s="42">
        <v>25000</v>
      </c>
      <c r="X21" s="42">
        <v>-24999</v>
      </c>
      <c r="Y21" s="41">
        <v>1</v>
      </c>
      <c r="Z21" s="41"/>
      <c r="AA21" s="39" t="s">
        <v>338</v>
      </c>
      <c r="AB21" s="39" t="s">
        <v>338</v>
      </c>
      <c r="AC21" s="39"/>
    </row>
    <row r="22" spans="1:29" s="38" customFormat="1" ht="23.25" customHeight="1">
      <c r="A22" s="38">
        <v>20</v>
      </c>
      <c r="B22" s="38" t="s">
        <v>402</v>
      </c>
      <c r="C22" s="38" t="s">
        <v>218</v>
      </c>
      <c r="D22" s="38" t="s">
        <v>126</v>
      </c>
      <c r="E22" s="38" t="s">
        <v>252</v>
      </c>
      <c r="F22" s="38" t="s">
        <v>692</v>
      </c>
      <c r="G22" s="38" t="s">
        <v>689</v>
      </c>
      <c r="H22" s="37">
        <v>0</v>
      </c>
      <c r="I22" s="37">
        <v>0</v>
      </c>
      <c r="K22" s="40">
        <v>20</v>
      </c>
      <c r="L22" s="38" t="s">
        <v>402</v>
      </c>
      <c r="M22" s="38" t="s">
        <v>218</v>
      </c>
      <c r="N22" s="38" t="s">
        <v>692</v>
      </c>
      <c r="O22" s="38" t="s">
        <v>691</v>
      </c>
      <c r="P22" s="38" t="str">
        <f t="shared" si="0"/>
        <v>111400004621</v>
      </c>
      <c r="Q22" s="38" t="s">
        <v>686</v>
      </c>
      <c r="R22" s="38" t="s">
        <v>129</v>
      </c>
      <c r="S22" s="38" t="s">
        <v>685</v>
      </c>
      <c r="T22" s="38" t="s">
        <v>690</v>
      </c>
      <c r="U22" s="38" t="s">
        <v>683</v>
      </c>
      <c r="V22" s="38" t="s">
        <v>541</v>
      </c>
      <c r="W22" s="42">
        <v>59500</v>
      </c>
      <c r="X22" s="42">
        <v>-59499</v>
      </c>
      <c r="Y22" s="41">
        <v>1</v>
      </c>
      <c r="Z22" s="41"/>
      <c r="AA22" s="39" t="s">
        <v>338</v>
      </c>
      <c r="AB22" s="39" t="s">
        <v>338</v>
      </c>
      <c r="AC22" s="39"/>
    </row>
    <row r="23" spans="1:29" s="38" customFormat="1" ht="23.25" customHeight="1">
      <c r="A23" s="38">
        <v>21</v>
      </c>
      <c r="B23" s="38" t="s">
        <v>402</v>
      </c>
      <c r="C23" s="38" t="s">
        <v>218</v>
      </c>
      <c r="D23" s="38" t="s">
        <v>126</v>
      </c>
      <c r="E23" s="38" t="s">
        <v>252</v>
      </c>
      <c r="F23" s="38" t="s">
        <v>688</v>
      </c>
      <c r="G23" s="38" t="s">
        <v>689</v>
      </c>
      <c r="H23" s="37">
        <v>0</v>
      </c>
      <c r="I23" s="37">
        <v>0</v>
      </c>
      <c r="K23" s="38">
        <v>21</v>
      </c>
      <c r="L23" s="38" t="s">
        <v>402</v>
      </c>
      <c r="M23" s="38" t="s">
        <v>218</v>
      </c>
      <c r="N23" s="38" t="s">
        <v>688</v>
      </c>
      <c r="O23" s="38" t="s">
        <v>687</v>
      </c>
      <c r="P23" s="38" t="str">
        <f t="shared" si="0"/>
        <v>111400004622</v>
      </c>
      <c r="Q23" s="38" t="s">
        <v>686</v>
      </c>
      <c r="R23" s="38" t="s">
        <v>129</v>
      </c>
      <c r="S23" s="38" t="s">
        <v>685</v>
      </c>
      <c r="T23" s="38" t="s">
        <v>684</v>
      </c>
      <c r="U23" s="38" t="s">
        <v>683</v>
      </c>
      <c r="V23" s="38" t="s">
        <v>541</v>
      </c>
      <c r="W23" s="42">
        <v>59500</v>
      </c>
      <c r="X23" s="42">
        <v>-59499</v>
      </c>
      <c r="Y23" s="41">
        <v>1</v>
      </c>
      <c r="Z23" s="41"/>
      <c r="AA23" s="39" t="s">
        <v>338</v>
      </c>
      <c r="AB23" s="39" t="s">
        <v>338</v>
      </c>
      <c r="AC23" s="39"/>
    </row>
    <row r="24" spans="1:29" s="38" customFormat="1" ht="23.25" customHeight="1">
      <c r="A24" s="38">
        <v>22</v>
      </c>
      <c r="B24" s="38" t="s">
        <v>402</v>
      </c>
      <c r="C24" s="38" t="s">
        <v>218</v>
      </c>
      <c r="D24" s="38" t="s">
        <v>126</v>
      </c>
      <c r="E24" s="38" t="s">
        <v>676</v>
      </c>
      <c r="F24" s="38" t="s">
        <v>682</v>
      </c>
      <c r="G24" s="38" t="s">
        <v>675</v>
      </c>
      <c r="H24" s="37">
        <v>0</v>
      </c>
      <c r="I24" s="37">
        <v>0</v>
      </c>
      <c r="K24" s="38">
        <v>22</v>
      </c>
      <c r="L24" s="38" t="s">
        <v>402</v>
      </c>
      <c r="M24" s="38" t="s">
        <v>218</v>
      </c>
      <c r="N24" s="38" t="s">
        <v>682</v>
      </c>
      <c r="O24" s="38" t="s">
        <v>681</v>
      </c>
      <c r="P24" s="38" t="str">
        <f t="shared" si="0"/>
        <v>111400004710</v>
      </c>
      <c r="Q24" s="38" t="s">
        <v>672</v>
      </c>
      <c r="R24" s="38" t="s">
        <v>285</v>
      </c>
      <c r="S24" s="38" t="s">
        <v>671</v>
      </c>
      <c r="T24" s="38" t="s">
        <v>680</v>
      </c>
      <c r="U24" s="38" t="s">
        <v>669</v>
      </c>
      <c r="V24" s="38" t="s">
        <v>541</v>
      </c>
      <c r="W24" s="42">
        <v>41400</v>
      </c>
      <c r="X24" s="42">
        <v>-41399</v>
      </c>
      <c r="Y24" s="41">
        <v>1</v>
      </c>
      <c r="Z24" s="41"/>
      <c r="AA24" s="39" t="s">
        <v>338</v>
      </c>
      <c r="AB24" s="39" t="s">
        <v>338</v>
      </c>
      <c r="AC24" s="39"/>
    </row>
    <row r="25" spans="1:29" s="38" customFormat="1" ht="23.25" customHeight="1">
      <c r="A25" s="38">
        <v>23</v>
      </c>
      <c r="B25" s="38" t="s">
        <v>402</v>
      </c>
      <c r="C25" s="38" t="s">
        <v>218</v>
      </c>
      <c r="D25" s="38" t="s">
        <v>126</v>
      </c>
      <c r="E25" s="38" t="s">
        <v>676</v>
      </c>
      <c r="F25" s="38" t="s">
        <v>679</v>
      </c>
      <c r="G25" s="38" t="s">
        <v>675</v>
      </c>
      <c r="H25" s="37">
        <v>0</v>
      </c>
      <c r="I25" s="37">
        <v>0</v>
      </c>
      <c r="K25" s="40">
        <v>23</v>
      </c>
      <c r="L25" s="38" t="s">
        <v>402</v>
      </c>
      <c r="M25" s="38" t="s">
        <v>218</v>
      </c>
      <c r="N25" s="38" t="s">
        <v>679</v>
      </c>
      <c r="O25" s="38" t="s">
        <v>678</v>
      </c>
      <c r="P25" s="38" t="str">
        <f t="shared" si="0"/>
        <v>111400004711</v>
      </c>
      <c r="Q25" s="38" t="s">
        <v>672</v>
      </c>
      <c r="R25" s="38" t="s">
        <v>285</v>
      </c>
      <c r="S25" s="38" t="s">
        <v>671</v>
      </c>
      <c r="T25" s="38" t="s">
        <v>677</v>
      </c>
      <c r="U25" s="38" t="s">
        <v>669</v>
      </c>
      <c r="V25" s="38" t="s">
        <v>541</v>
      </c>
      <c r="W25" s="42">
        <v>41400</v>
      </c>
      <c r="X25" s="42">
        <v>-41399</v>
      </c>
      <c r="Y25" s="41">
        <v>1</v>
      </c>
      <c r="Z25" s="41"/>
      <c r="AA25" s="39" t="s">
        <v>338</v>
      </c>
      <c r="AB25" s="39" t="s">
        <v>338</v>
      </c>
      <c r="AC25" s="39"/>
    </row>
    <row r="26" spans="1:29" s="38" customFormat="1" ht="23.25" customHeight="1">
      <c r="A26" s="38">
        <v>24</v>
      </c>
      <c r="B26" s="38" t="s">
        <v>402</v>
      </c>
      <c r="C26" s="38" t="s">
        <v>218</v>
      </c>
      <c r="D26" s="38" t="s">
        <v>126</v>
      </c>
      <c r="E26" s="38" t="s">
        <v>676</v>
      </c>
      <c r="F26" s="38" t="s">
        <v>674</v>
      </c>
      <c r="G26" s="38" t="s">
        <v>675</v>
      </c>
      <c r="H26" s="37">
        <v>0</v>
      </c>
      <c r="I26" s="37">
        <v>0</v>
      </c>
      <c r="K26" s="38">
        <v>24</v>
      </c>
      <c r="L26" s="38" t="s">
        <v>402</v>
      </c>
      <c r="M26" s="38" t="s">
        <v>218</v>
      </c>
      <c r="N26" s="38" t="s">
        <v>674</v>
      </c>
      <c r="O26" s="38" t="s">
        <v>673</v>
      </c>
      <c r="P26" s="38" t="str">
        <f t="shared" si="0"/>
        <v>111400004712</v>
      </c>
      <c r="Q26" s="38" t="s">
        <v>672</v>
      </c>
      <c r="R26" s="38" t="s">
        <v>285</v>
      </c>
      <c r="S26" s="38" t="s">
        <v>671</v>
      </c>
      <c r="T26" s="38" t="s">
        <v>670</v>
      </c>
      <c r="U26" s="38" t="s">
        <v>669</v>
      </c>
      <c r="V26" s="38" t="s">
        <v>668</v>
      </c>
      <c r="W26" s="42">
        <v>41400</v>
      </c>
      <c r="X26" s="42">
        <v>-41399</v>
      </c>
      <c r="Y26" s="41">
        <v>1</v>
      </c>
      <c r="Z26" s="41"/>
      <c r="AA26" s="39" t="s">
        <v>338</v>
      </c>
      <c r="AB26" s="39" t="s">
        <v>338</v>
      </c>
      <c r="AC26" s="39"/>
    </row>
    <row r="27" spans="1:29" s="38" customFormat="1" ht="23.25" customHeight="1">
      <c r="A27" s="38">
        <v>25</v>
      </c>
      <c r="B27" s="38" t="s">
        <v>402</v>
      </c>
      <c r="C27" s="38" t="s">
        <v>218</v>
      </c>
      <c r="D27" s="38" t="s">
        <v>102</v>
      </c>
      <c r="E27" s="38" t="s">
        <v>667</v>
      </c>
      <c r="F27" s="38" t="s">
        <v>665</v>
      </c>
      <c r="G27" s="38" t="s">
        <v>666</v>
      </c>
      <c r="H27" s="37">
        <v>0</v>
      </c>
      <c r="I27" s="37">
        <v>0</v>
      </c>
      <c r="K27" s="38">
        <v>25</v>
      </c>
      <c r="L27" s="38" t="s">
        <v>402</v>
      </c>
      <c r="M27" s="38" t="s">
        <v>218</v>
      </c>
      <c r="N27" s="38" t="s">
        <v>665</v>
      </c>
      <c r="O27" s="38" t="s">
        <v>664</v>
      </c>
      <c r="P27" s="38" t="str">
        <f t="shared" si="0"/>
        <v>111400004739</v>
      </c>
      <c r="Q27" s="38" t="s">
        <v>663</v>
      </c>
      <c r="R27" s="38" t="s">
        <v>96</v>
      </c>
      <c r="S27" s="38" t="s">
        <v>662</v>
      </c>
      <c r="T27" s="38" t="s">
        <v>661</v>
      </c>
      <c r="U27" s="38" t="s">
        <v>639</v>
      </c>
      <c r="V27" s="38" t="s">
        <v>541</v>
      </c>
      <c r="W27" s="42">
        <v>99000</v>
      </c>
      <c r="X27" s="42">
        <v>-98999</v>
      </c>
      <c r="Y27" s="41">
        <v>1</v>
      </c>
      <c r="Z27" s="41"/>
      <c r="AA27" s="39" t="s">
        <v>338</v>
      </c>
      <c r="AB27" s="39" t="s">
        <v>338</v>
      </c>
      <c r="AC27" s="39"/>
    </row>
    <row r="28" spans="1:29" s="38" customFormat="1" ht="23.25" customHeight="1">
      <c r="A28" s="38">
        <v>26</v>
      </c>
      <c r="B28" s="38" t="s">
        <v>402</v>
      </c>
      <c r="C28" s="38" t="s">
        <v>218</v>
      </c>
      <c r="D28" s="38" t="s">
        <v>93</v>
      </c>
      <c r="E28" s="38" t="s">
        <v>660</v>
      </c>
      <c r="F28" s="38" t="s">
        <v>658</v>
      </c>
      <c r="G28" s="38" t="s">
        <v>659</v>
      </c>
      <c r="H28" s="37">
        <v>0</v>
      </c>
      <c r="I28" s="37">
        <v>0</v>
      </c>
      <c r="K28" s="40">
        <v>26</v>
      </c>
      <c r="L28" s="38" t="s">
        <v>402</v>
      </c>
      <c r="M28" s="38" t="s">
        <v>218</v>
      </c>
      <c r="N28" s="38" t="s">
        <v>658</v>
      </c>
      <c r="O28" s="38" t="s">
        <v>657</v>
      </c>
      <c r="P28" s="38" t="str">
        <f t="shared" si="0"/>
        <v>111400004758</v>
      </c>
      <c r="Q28" s="38" t="s">
        <v>656</v>
      </c>
      <c r="R28" s="38" t="s">
        <v>592</v>
      </c>
      <c r="S28" s="38" t="s">
        <v>655</v>
      </c>
      <c r="T28" s="38" t="s">
        <v>654</v>
      </c>
      <c r="U28" s="38" t="s">
        <v>589</v>
      </c>
      <c r="V28" s="38" t="s">
        <v>541</v>
      </c>
      <c r="W28" s="42">
        <v>249000</v>
      </c>
      <c r="X28" s="42">
        <v>-248999</v>
      </c>
      <c r="Y28" s="41">
        <v>1</v>
      </c>
      <c r="Z28" s="41"/>
      <c r="AA28" s="39" t="s">
        <v>338</v>
      </c>
      <c r="AB28" s="39" t="s">
        <v>338</v>
      </c>
      <c r="AC28" s="39"/>
    </row>
    <row r="29" spans="1:29" s="38" customFormat="1" ht="23.25" customHeight="1">
      <c r="A29" s="38">
        <v>27</v>
      </c>
      <c r="B29" s="38" t="s">
        <v>402</v>
      </c>
      <c r="C29" s="38" t="s">
        <v>218</v>
      </c>
      <c r="D29" s="38" t="s">
        <v>102</v>
      </c>
      <c r="E29" s="38" t="s">
        <v>646</v>
      </c>
      <c r="F29" s="38" t="s">
        <v>652</v>
      </c>
      <c r="G29" s="38" t="s">
        <v>653</v>
      </c>
      <c r="H29" s="37">
        <v>0</v>
      </c>
      <c r="I29" s="37">
        <v>0</v>
      </c>
      <c r="K29" s="38">
        <v>27</v>
      </c>
      <c r="L29" s="38" t="s">
        <v>402</v>
      </c>
      <c r="M29" s="38" t="s">
        <v>218</v>
      </c>
      <c r="N29" s="38" t="s">
        <v>652</v>
      </c>
      <c r="O29" s="38" t="s">
        <v>651</v>
      </c>
      <c r="P29" s="38" t="str">
        <f t="shared" si="0"/>
        <v>111400004769</v>
      </c>
      <c r="Q29" s="38" t="s">
        <v>650</v>
      </c>
      <c r="R29" s="38" t="s">
        <v>96</v>
      </c>
      <c r="S29" s="38" t="s">
        <v>649</v>
      </c>
      <c r="T29" s="38" t="s">
        <v>648</v>
      </c>
      <c r="U29" s="38" t="s">
        <v>647</v>
      </c>
      <c r="V29" s="38" t="s">
        <v>541</v>
      </c>
      <c r="W29" s="42">
        <v>45500</v>
      </c>
      <c r="X29" s="42">
        <v>-45499</v>
      </c>
      <c r="Y29" s="41">
        <v>1</v>
      </c>
      <c r="Z29" s="41"/>
      <c r="AA29" s="39" t="s">
        <v>338</v>
      </c>
      <c r="AB29" s="39" t="s">
        <v>338</v>
      </c>
      <c r="AC29" s="39"/>
    </row>
    <row r="30" spans="1:29" s="38" customFormat="1" ht="23.25" customHeight="1">
      <c r="A30" s="38">
        <v>28</v>
      </c>
      <c r="B30" s="38" t="s">
        <v>402</v>
      </c>
      <c r="C30" s="38" t="s">
        <v>218</v>
      </c>
      <c r="D30" s="38" t="s">
        <v>102</v>
      </c>
      <c r="E30" s="38" t="s">
        <v>646</v>
      </c>
      <c r="F30" s="38" t="s">
        <v>644</v>
      </c>
      <c r="G30" s="38" t="s">
        <v>645</v>
      </c>
      <c r="H30" s="37">
        <v>0</v>
      </c>
      <c r="I30" s="37">
        <v>0</v>
      </c>
      <c r="K30" s="38">
        <v>28</v>
      </c>
      <c r="L30" s="38" t="s">
        <v>402</v>
      </c>
      <c r="M30" s="38" t="s">
        <v>218</v>
      </c>
      <c r="N30" s="38" t="s">
        <v>644</v>
      </c>
      <c r="O30" s="38" t="s">
        <v>643</v>
      </c>
      <c r="P30" s="38" t="str">
        <f t="shared" si="0"/>
        <v>111400004774</v>
      </c>
      <c r="Q30" s="38" t="s">
        <v>642</v>
      </c>
      <c r="R30" s="38" t="s">
        <v>96</v>
      </c>
      <c r="S30" s="38" t="s">
        <v>641</v>
      </c>
      <c r="T30" s="38" t="s">
        <v>640</v>
      </c>
      <c r="U30" s="38" t="s">
        <v>639</v>
      </c>
      <c r="V30" s="38" t="s">
        <v>541</v>
      </c>
      <c r="W30" s="42">
        <v>40000</v>
      </c>
      <c r="X30" s="42">
        <v>-39999</v>
      </c>
      <c r="Y30" s="41">
        <v>1</v>
      </c>
      <c r="Z30" s="41"/>
      <c r="AA30" s="39" t="s">
        <v>338</v>
      </c>
      <c r="AB30" s="39" t="s">
        <v>338</v>
      </c>
      <c r="AC30" s="39"/>
    </row>
    <row r="31" spans="1:29" s="38" customFormat="1" ht="23.25" customHeight="1">
      <c r="A31" s="38">
        <v>29</v>
      </c>
      <c r="B31" s="38" t="s">
        <v>402</v>
      </c>
      <c r="C31" s="38" t="s">
        <v>218</v>
      </c>
      <c r="D31" s="38" t="s">
        <v>93</v>
      </c>
      <c r="E31" s="38" t="s">
        <v>638</v>
      </c>
      <c r="F31" s="38" t="s">
        <v>636</v>
      </c>
      <c r="G31" s="38" t="s">
        <v>637</v>
      </c>
      <c r="H31" s="37">
        <v>0</v>
      </c>
      <c r="I31" s="37">
        <v>0</v>
      </c>
      <c r="K31" s="40">
        <v>29</v>
      </c>
      <c r="L31" s="38" t="s">
        <v>402</v>
      </c>
      <c r="M31" s="38" t="s">
        <v>218</v>
      </c>
      <c r="N31" s="38" t="s">
        <v>636</v>
      </c>
      <c r="O31" s="38" t="s">
        <v>635</v>
      </c>
      <c r="P31" s="38" t="str">
        <f t="shared" si="0"/>
        <v>111400004833</v>
      </c>
      <c r="Q31" s="38" t="s">
        <v>634</v>
      </c>
      <c r="R31" s="38" t="s">
        <v>633</v>
      </c>
      <c r="S31" s="38" t="s">
        <v>632</v>
      </c>
      <c r="T31" s="38" t="s">
        <v>631</v>
      </c>
      <c r="U31" s="38" t="s">
        <v>630</v>
      </c>
      <c r="V31" s="38" t="s">
        <v>541</v>
      </c>
      <c r="W31" s="42">
        <v>149000</v>
      </c>
      <c r="X31" s="42">
        <v>-148999</v>
      </c>
      <c r="Y31" s="41">
        <v>1</v>
      </c>
      <c r="Z31" s="41"/>
      <c r="AA31" s="39" t="s">
        <v>338</v>
      </c>
      <c r="AB31" s="39" t="s">
        <v>338</v>
      </c>
      <c r="AC31" s="39"/>
    </row>
    <row r="32" spans="1:29" s="38" customFormat="1" ht="23.25" customHeight="1">
      <c r="A32" s="38">
        <v>30</v>
      </c>
      <c r="B32" s="38" t="s">
        <v>402</v>
      </c>
      <c r="C32" s="38" t="s">
        <v>218</v>
      </c>
      <c r="D32" s="38" t="s">
        <v>93</v>
      </c>
      <c r="E32" s="38" t="s">
        <v>629</v>
      </c>
      <c r="F32" s="38" t="s">
        <v>627</v>
      </c>
      <c r="G32" s="38" t="s">
        <v>628</v>
      </c>
      <c r="H32" s="37">
        <v>0</v>
      </c>
      <c r="I32" s="37">
        <v>0</v>
      </c>
      <c r="K32" s="38">
        <v>30</v>
      </c>
      <c r="L32" s="38" t="s">
        <v>402</v>
      </c>
      <c r="M32" s="38" t="s">
        <v>218</v>
      </c>
      <c r="N32" s="38" t="s">
        <v>627</v>
      </c>
      <c r="O32" s="38" t="s">
        <v>626</v>
      </c>
      <c r="P32" s="38" t="str">
        <f t="shared" si="0"/>
        <v>111400004843</v>
      </c>
      <c r="Q32" s="38" t="s">
        <v>625</v>
      </c>
      <c r="R32" s="38" t="s">
        <v>624</v>
      </c>
      <c r="S32" s="38" t="s">
        <v>623</v>
      </c>
      <c r="T32" s="38" t="s">
        <v>622</v>
      </c>
      <c r="U32" s="38" t="s">
        <v>589</v>
      </c>
      <c r="V32" s="38" t="s">
        <v>541</v>
      </c>
      <c r="W32" s="42">
        <v>249500</v>
      </c>
      <c r="X32" s="42">
        <v>-249499</v>
      </c>
      <c r="Y32" s="41">
        <v>1</v>
      </c>
      <c r="Z32" s="41"/>
      <c r="AA32" s="39" t="s">
        <v>338</v>
      </c>
      <c r="AB32" s="39" t="s">
        <v>338</v>
      </c>
      <c r="AC32" s="39"/>
    </row>
    <row r="33" spans="1:29" s="38" customFormat="1" ht="23.25" customHeight="1">
      <c r="A33" s="38">
        <v>31</v>
      </c>
      <c r="B33" s="38" t="s">
        <v>402</v>
      </c>
      <c r="C33" s="38" t="s">
        <v>218</v>
      </c>
      <c r="D33" s="38" t="s">
        <v>102</v>
      </c>
      <c r="E33" s="38" t="s">
        <v>355</v>
      </c>
      <c r="F33" s="38" t="s">
        <v>621</v>
      </c>
      <c r="G33" s="38" t="s">
        <v>354</v>
      </c>
      <c r="H33" s="37">
        <v>0</v>
      </c>
      <c r="I33" s="37">
        <v>0</v>
      </c>
      <c r="K33" s="38">
        <v>31</v>
      </c>
      <c r="L33" s="38" t="s">
        <v>402</v>
      </c>
      <c r="M33" s="38" t="s">
        <v>218</v>
      </c>
      <c r="N33" s="38" t="s">
        <v>621</v>
      </c>
      <c r="O33" s="38" t="s">
        <v>620</v>
      </c>
      <c r="P33" s="38" t="str">
        <f t="shared" si="0"/>
        <v>111400004862</v>
      </c>
      <c r="Q33" s="38" t="s">
        <v>351</v>
      </c>
      <c r="R33" s="38" t="s">
        <v>96</v>
      </c>
      <c r="S33" s="38" t="s">
        <v>350</v>
      </c>
      <c r="T33" s="38" t="s">
        <v>619</v>
      </c>
      <c r="U33" s="38" t="s">
        <v>348</v>
      </c>
      <c r="V33" s="38" t="s">
        <v>541</v>
      </c>
      <c r="W33" s="42">
        <v>40000</v>
      </c>
      <c r="X33" s="42">
        <v>-39999</v>
      </c>
      <c r="Y33" s="41">
        <v>1</v>
      </c>
      <c r="Z33" s="41"/>
      <c r="AA33" s="39" t="s">
        <v>338</v>
      </c>
      <c r="AB33" s="39" t="s">
        <v>338</v>
      </c>
      <c r="AC33" s="39"/>
    </row>
    <row r="34" spans="1:29" s="38" customFormat="1" ht="23.25" customHeight="1">
      <c r="A34" s="38">
        <v>32</v>
      </c>
      <c r="B34" s="38" t="s">
        <v>402</v>
      </c>
      <c r="C34" s="38" t="s">
        <v>218</v>
      </c>
      <c r="D34" s="38" t="s">
        <v>102</v>
      </c>
      <c r="E34" s="38" t="s">
        <v>355</v>
      </c>
      <c r="F34" s="38" t="s">
        <v>618</v>
      </c>
      <c r="G34" s="38" t="s">
        <v>354</v>
      </c>
      <c r="H34" s="37">
        <v>0</v>
      </c>
      <c r="I34" s="37">
        <v>0</v>
      </c>
      <c r="K34" s="40">
        <v>32</v>
      </c>
      <c r="L34" s="38" t="s">
        <v>402</v>
      </c>
      <c r="M34" s="38" t="s">
        <v>218</v>
      </c>
      <c r="N34" s="38" t="s">
        <v>618</v>
      </c>
      <c r="O34" s="38" t="s">
        <v>617</v>
      </c>
      <c r="P34" s="38" t="str">
        <f t="shared" si="0"/>
        <v>111400004863</v>
      </c>
      <c r="Q34" s="38" t="s">
        <v>351</v>
      </c>
      <c r="R34" s="38" t="s">
        <v>96</v>
      </c>
      <c r="S34" s="38" t="s">
        <v>350</v>
      </c>
      <c r="T34" s="38" t="s">
        <v>616</v>
      </c>
      <c r="U34" s="38" t="s">
        <v>348</v>
      </c>
      <c r="V34" s="38" t="s">
        <v>541</v>
      </c>
      <c r="W34" s="42">
        <v>40000</v>
      </c>
      <c r="X34" s="42">
        <v>-39999</v>
      </c>
      <c r="Y34" s="41">
        <v>1</v>
      </c>
      <c r="Z34" s="41"/>
      <c r="AA34" s="39" t="s">
        <v>338</v>
      </c>
      <c r="AB34" s="39" t="s">
        <v>338</v>
      </c>
      <c r="AC34" s="39"/>
    </row>
    <row r="35" spans="1:29" s="38" customFormat="1" ht="23.25" customHeight="1">
      <c r="A35" s="38">
        <v>33</v>
      </c>
      <c r="B35" s="38" t="s">
        <v>402</v>
      </c>
      <c r="C35" s="38" t="s">
        <v>218</v>
      </c>
      <c r="D35" s="38" t="s">
        <v>102</v>
      </c>
      <c r="E35" s="38" t="s">
        <v>615</v>
      </c>
      <c r="F35" s="38" t="s">
        <v>613</v>
      </c>
      <c r="G35" s="38" t="s">
        <v>614</v>
      </c>
      <c r="H35" s="37">
        <v>0</v>
      </c>
      <c r="I35" s="37">
        <v>0</v>
      </c>
      <c r="K35" s="38">
        <v>33</v>
      </c>
      <c r="L35" s="38" t="s">
        <v>402</v>
      </c>
      <c r="M35" s="38" t="s">
        <v>218</v>
      </c>
      <c r="N35" s="38" t="s">
        <v>613</v>
      </c>
      <c r="O35" s="38" t="s">
        <v>612</v>
      </c>
      <c r="P35" s="38" t="str">
        <f t="shared" si="0"/>
        <v>111400004870</v>
      </c>
      <c r="Q35" s="38" t="s">
        <v>611</v>
      </c>
      <c r="R35" s="38" t="s">
        <v>610</v>
      </c>
      <c r="S35" s="38" t="s">
        <v>609</v>
      </c>
      <c r="T35" s="38" t="s">
        <v>608</v>
      </c>
      <c r="U35" s="38" t="s">
        <v>607</v>
      </c>
      <c r="V35" s="38" t="s">
        <v>541</v>
      </c>
      <c r="W35" s="42">
        <v>340000</v>
      </c>
      <c r="X35" s="42">
        <v>-339999</v>
      </c>
      <c r="Y35" s="41">
        <v>1</v>
      </c>
      <c r="Z35" s="41"/>
      <c r="AA35" s="39" t="s">
        <v>338</v>
      </c>
      <c r="AB35" s="39" t="s">
        <v>338</v>
      </c>
      <c r="AC35" s="39"/>
    </row>
    <row r="36" spans="1:29" s="38" customFormat="1" ht="23.25" customHeight="1">
      <c r="A36" s="38">
        <v>34</v>
      </c>
      <c r="B36" s="38" t="s">
        <v>402</v>
      </c>
      <c r="C36" s="38" t="s">
        <v>218</v>
      </c>
      <c r="D36" s="38" t="s">
        <v>102</v>
      </c>
      <c r="E36" s="38" t="s">
        <v>606</v>
      </c>
      <c r="F36" s="38" t="s">
        <v>604</v>
      </c>
      <c r="G36" s="38" t="s">
        <v>605</v>
      </c>
      <c r="H36" s="37">
        <v>0</v>
      </c>
      <c r="I36" s="37">
        <v>0</v>
      </c>
      <c r="K36" s="38">
        <v>34</v>
      </c>
      <c r="L36" s="38" t="s">
        <v>402</v>
      </c>
      <c r="M36" s="38" t="s">
        <v>218</v>
      </c>
      <c r="N36" s="38" t="s">
        <v>604</v>
      </c>
      <c r="O36" s="38" t="s">
        <v>603</v>
      </c>
      <c r="P36" s="38" t="str">
        <f t="shared" si="0"/>
        <v>111400004871</v>
      </c>
      <c r="Q36" s="38" t="s">
        <v>602</v>
      </c>
      <c r="R36" s="38" t="s">
        <v>601</v>
      </c>
      <c r="S36" s="38" t="s">
        <v>600</v>
      </c>
      <c r="T36" s="38" t="s">
        <v>599</v>
      </c>
      <c r="U36" s="38" t="s">
        <v>598</v>
      </c>
      <c r="V36" s="38" t="s">
        <v>541</v>
      </c>
      <c r="W36" s="42">
        <v>350000</v>
      </c>
      <c r="X36" s="42">
        <v>-349999</v>
      </c>
      <c r="Y36" s="41">
        <v>1</v>
      </c>
      <c r="Z36" s="41"/>
      <c r="AA36" s="39" t="s">
        <v>338</v>
      </c>
      <c r="AB36" s="39" t="s">
        <v>338</v>
      </c>
      <c r="AC36" s="39"/>
    </row>
    <row r="37" spans="1:29" s="38" customFormat="1" ht="23.25" customHeight="1">
      <c r="A37" s="38">
        <v>35</v>
      </c>
      <c r="B37" s="38" t="s">
        <v>402</v>
      </c>
      <c r="C37" s="38" t="s">
        <v>218</v>
      </c>
      <c r="D37" s="38" t="s">
        <v>93</v>
      </c>
      <c r="E37" s="38" t="s">
        <v>597</v>
      </c>
      <c r="F37" s="38" t="s">
        <v>595</v>
      </c>
      <c r="G37" s="38" t="s">
        <v>596</v>
      </c>
      <c r="H37" s="37">
        <v>0</v>
      </c>
      <c r="I37" s="37">
        <v>0</v>
      </c>
      <c r="K37" s="40">
        <v>35</v>
      </c>
      <c r="L37" s="38" t="s">
        <v>402</v>
      </c>
      <c r="M37" s="38" t="s">
        <v>218</v>
      </c>
      <c r="N37" s="38" t="s">
        <v>595</v>
      </c>
      <c r="O37" s="38" t="s">
        <v>594</v>
      </c>
      <c r="P37" s="38" t="str">
        <f t="shared" si="0"/>
        <v>111400004887</v>
      </c>
      <c r="Q37" s="38" t="s">
        <v>593</v>
      </c>
      <c r="R37" s="38" t="s">
        <v>592</v>
      </c>
      <c r="S37" s="38" t="s">
        <v>591</v>
      </c>
      <c r="T37" s="38" t="s">
        <v>590</v>
      </c>
      <c r="U37" s="38" t="s">
        <v>589</v>
      </c>
      <c r="V37" s="38" t="s">
        <v>541</v>
      </c>
      <c r="W37" s="42">
        <v>398100</v>
      </c>
      <c r="X37" s="42">
        <v>-398099</v>
      </c>
      <c r="Y37" s="41">
        <v>1</v>
      </c>
      <c r="Z37" s="41"/>
      <c r="AA37" s="39" t="s">
        <v>338</v>
      </c>
      <c r="AB37" s="39" t="s">
        <v>338</v>
      </c>
      <c r="AC37" s="39"/>
    </row>
    <row r="38" spans="1:29" s="38" customFormat="1" ht="23.25" customHeight="1">
      <c r="A38" s="38">
        <v>36</v>
      </c>
      <c r="B38" s="38" t="s">
        <v>402</v>
      </c>
      <c r="C38" s="38" t="s">
        <v>218</v>
      </c>
      <c r="D38" s="38" t="s">
        <v>126</v>
      </c>
      <c r="E38" s="38" t="s">
        <v>290</v>
      </c>
      <c r="F38" s="38" t="s">
        <v>587</v>
      </c>
      <c r="G38" s="38" t="s">
        <v>588</v>
      </c>
      <c r="H38" s="37">
        <v>29.314794520547945</v>
      </c>
      <c r="I38" s="37">
        <v>0</v>
      </c>
      <c r="K38" s="38">
        <v>36</v>
      </c>
      <c r="L38" s="38" t="s">
        <v>402</v>
      </c>
      <c r="M38" s="38" t="s">
        <v>218</v>
      </c>
      <c r="N38" s="38" t="s">
        <v>587</v>
      </c>
      <c r="O38" s="38" t="s">
        <v>586</v>
      </c>
      <c r="P38" s="38" t="str">
        <f t="shared" si="0"/>
        <v>111400065304</v>
      </c>
      <c r="Q38" s="38" t="s">
        <v>585</v>
      </c>
      <c r="R38" s="38" t="s">
        <v>120</v>
      </c>
      <c r="S38" s="38" t="s">
        <v>584</v>
      </c>
      <c r="T38" s="38" t="s">
        <v>583</v>
      </c>
      <c r="U38" s="38" t="s">
        <v>582</v>
      </c>
      <c r="V38" s="38" t="s">
        <v>541</v>
      </c>
      <c r="W38" s="42">
        <v>107000</v>
      </c>
      <c r="X38" s="42">
        <v>-86595.91</v>
      </c>
      <c r="Y38" s="42">
        <v>20404.09</v>
      </c>
      <c r="Z38" s="42" t="s">
        <v>209</v>
      </c>
      <c r="AA38" s="39">
        <f t="shared" ref="AA38:AA49" si="1">(W38-1)/10</f>
        <v>10699.9</v>
      </c>
      <c r="AB38" s="39">
        <f t="shared" ref="AB38:AB49" si="2">AA38/365</f>
        <v>29.314794520547945</v>
      </c>
      <c r="AC38" s="39"/>
    </row>
    <row r="39" spans="1:29" s="38" customFormat="1" ht="23.25" customHeight="1">
      <c r="A39" s="38">
        <v>37</v>
      </c>
      <c r="B39" s="38" t="s">
        <v>402</v>
      </c>
      <c r="C39" s="38" t="s">
        <v>218</v>
      </c>
      <c r="D39" s="38" t="s">
        <v>126</v>
      </c>
      <c r="E39" s="38" t="s">
        <v>578</v>
      </c>
      <c r="F39" s="38" t="s">
        <v>581</v>
      </c>
      <c r="G39" s="38" t="s">
        <v>577</v>
      </c>
      <c r="H39" s="37">
        <v>12.328493150684931</v>
      </c>
      <c r="I39" s="37">
        <v>0</v>
      </c>
      <c r="K39" s="38">
        <v>37</v>
      </c>
      <c r="L39" s="38" t="s">
        <v>402</v>
      </c>
      <c r="M39" s="38" t="s">
        <v>218</v>
      </c>
      <c r="N39" s="38" t="s">
        <v>581</v>
      </c>
      <c r="O39" s="38" t="s">
        <v>580</v>
      </c>
      <c r="P39" s="38" t="str">
        <f t="shared" si="0"/>
        <v>111400065307</v>
      </c>
      <c r="Q39" s="38" t="s">
        <v>574</v>
      </c>
      <c r="R39" s="38" t="s">
        <v>323</v>
      </c>
      <c r="S39" s="38" t="s">
        <v>573</v>
      </c>
      <c r="T39" s="38" t="s">
        <v>579</v>
      </c>
      <c r="U39" s="38" t="s">
        <v>571</v>
      </c>
      <c r="V39" s="38" t="s">
        <v>541</v>
      </c>
      <c r="W39" s="42">
        <v>45000</v>
      </c>
      <c r="X39" s="42">
        <v>-36147.14</v>
      </c>
      <c r="Y39" s="42">
        <v>8852.86</v>
      </c>
      <c r="Z39" s="42" t="s">
        <v>209</v>
      </c>
      <c r="AA39" s="39">
        <f t="shared" si="1"/>
        <v>4499.8999999999996</v>
      </c>
      <c r="AB39" s="39">
        <f t="shared" si="2"/>
        <v>12.328493150684931</v>
      </c>
      <c r="AC39" s="39"/>
    </row>
    <row r="40" spans="1:29" s="38" customFormat="1" ht="23.25" customHeight="1">
      <c r="A40" s="38">
        <v>38</v>
      </c>
      <c r="B40" s="38" t="s">
        <v>402</v>
      </c>
      <c r="C40" s="38" t="s">
        <v>218</v>
      </c>
      <c r="D40" s="38" t="s">
        <v>126</v>
      </c>
      <c r="E40" s="38" t="s">
        <v>578</v>
      </c>
      <c r="F40" s="38" t="s">
        <v>576</v>
      </c>
      <c r="G40" s="38" t="s">
        <v>577</v>
      </c>
      <c r="H40" s="37">
        <v>12.328493150684931</v>
      </c>
      <c r="I40" s="37">
        <v>0</v>
      </c>
      <c r="K40" s="40">
        <v>38</v>
      </c>
      <c r="L40" s="38" t="s">
        <v>402</v>
      </c>
      <c r="M40" s="38" t="s">
        <v>218</v>
      </c>
      <c r="N40" s="38" t="s">
        <v>576</v>
      </c>
      <c r="O40" s="38" t="s">
        <v>575</v>
      </c>
      <c r="P40" s="38" t="str">
        <f t="shared" si="0"/>
        <v>111400065308</v>
      </c>
      <c r="Q40" s="38" t="s">
        <v>574</v>
      </c>
      <c r="R40" s="38" t="s">
        <v>323</v>
      </c>
      <c r="S40" s="38" t="s">
        <v>573</v>
      </c>
      <c r="T40" s="38" t="s">
        <v>572</v>
      </c>
      <c r="U40" s="38" t="s">
        <v>571</v>
      </c>
      <c r="V40" s="38" t="s">
        <v>541</v>
      </c>
      <c r="W40" s="42">
        <v>45000</v>
      </c>
      <c r="X40" s="42">
        <v>-36147.14</v>
      </c>
      <c r="Y40" s="42">
        <v>8852.86</v>
      </c>
      <c r="Z40" s="42" t="s">
        <v>209</v>
      </c>
      <c r="AA40" s="39">
        <f t="shared" si="1"/>
        <v>4499.8999999999996</v>
      </c>
      <c r="AB40" s="39">
        <f t="shared" si="2"/>
        <v>12.328493150684931</v>
      </c>
      <c r="AC40" s="39"/>
    </row>
    <row r="41" spans="1:29" s="38" customFormat="1" ht="23.25" customHeight="1">
      <c r="A41" s="38">
        <v>39</v>
      </c>
      <c r="B41" s="38" t="s">
        <v>402</v>
      </c>
      <c r="C41" s="38" t="s">
        <v>218</v>
      </c>
      <c r="D41" s="38" t="s">
        <v>126</v>
      </c>
      <c r="E41" s="38" t="s">
        <v>328</v>
      </c>
      <c r="F41" s="38" t="s">
        <v>570</v>
      </c>
      <c r="G41" s="38" t="s">
        <v>327</v>
      </c>
      <c r="H41" s="37">
        <v>12.328493150684931</v>
      </c>
      <c r="I41" s="37">
        <v>0</v>
      </c>
      <c r="K41" s="38">
        <v>39</v>
      </c>
      <c r="L41" s="38" t="s">
        <v>402</v>
      </c>
      <c r="M41" s="38" t="s">
        <v>218</v>
      </c>
      <c r="N41" s="38" t="s">
        <v>570</v>
      </c>
      <c r="O41" s="38" t="s">
        <v>569</v>
      </c>
      <c r="P41" s="38" t="str">
        <f t="shared" si="0"/>
        <v>111400084943</v>
      </c>
      <c r="Q41" s="38" t="s">
        <v>568</v>
      </c>
      <c r="R41" s="38" t="s">
        <v>323</v>
      </c>
      <c r="S41" s="38" t="s">
        <v>322</v>
      </c>
      <c r="T41" s="38" t="s">
        <v>567</v>
      </c>
      <c r="U41" s="38" t="s">
        <v>320</v>
      </c>
      <c r="V41" s="38" t="s">
        <v>541</v>
      </c>
      <c r="W41" s="42">
        <v>45000</v>
      </c>
      <c r="X41" s="42">
        <v>-30969.17</v>
      </c>
      <c r="Y41" s="42">
        <v>14030.83</v>
      </c>
      <c r="Z41" s="42" t="s">
        <v>209</v>
      </c>
      <c r="AA41" s="39">
        <f t="shared" si="1"/>
        <v>4499.8999999999996</v>
      </c>
      <c r="AB41" s="39">
        <f t="shared" si="2"/>
        <v>12.328493150684931</v>
      </c>
      <c r="AC41" s="39"/>
    </row>
    <row r="42" spans="1:29" s="38" customFormat="1" ht="23.25" customHeight="1">
      <c r="A42" s="38">
        <v>40</v>
      </c>
      <c r="B42" s="38" t="s">
        <v>402</v>
      </c>
      <c r="C42" s="38" t="s">
        <v>218</v>
      </c>
      <c r="D42" s="38" t="s">
        <v>126</v>
      </c>
      <c r="E42" s="38" t="s">
        <v>328</v>
      </c>
      <c r="F42" s="38" t="s">
        <v>566</v>
      </c>
      <c r="G42" s="38" t="s">
        <v>327</v>
      </c>
      <c r="H42" s="37">
        <v>12.328493150684931</v>
      </c>
      <c r="I42" s="37">
        <v>0</v>
      </c>
      <c r="K42" s="38">
        <v>40</v>
      </c>
      <c r="L42" s="38" t="s">
        <v>402</v>
      </c>
      <c r="M42" s="38" t="s">
        <v>218</v>
      </c>
      <c r="N42" s="38" t="s">
        <v>566</v>
      </c>
      <c r="O42" s="38" t="s">
        <v>565</v>
      </c>
      <c r="P42" s="38" t="str">
        <f t="shared" si="0"/>
        <v>111400084945</v>
      </c>
      <c r="Q42" s="38" t="s">
        <v>324</v>
      </c>
      <c r="R42" s="38" t="s">
        <v>323</v>
      </c>
      <c r="S42" s="38" t="s">
        <v>322</v>
      </c>
      <c r="T42" s="38" t="s">
        <v>564</v>
      </c>
      <c r="U42" s="38" t="s">
        <v>320</v>
      </c>
      <c r="V42" s="38" t="s">
        <v>541</v>
      </c>
      <c r="W42" s="42">
        <v>45000</v>
      </c>
      <c r="X42" s="42">
        <v>-30969.17</v>
      </c>
      <c r="Y42" s="42">
        <v>14030.83</v>
      </c>
      <c r="Z42" s="42" t="s">
        <v>209</v>
      </c>
      <c r="AA42" s="39">
        <f t="shared" si="1"/>
        <v>4499.8999999999996</v>
      </c>
      <c r="AB42" s="39">
        <f t="shared" si="2"/>
        <v>12.328493150684931</v>
      </c>
      <c r="AC42" s="39"/>
    </row>
    <row r="43" spans="1:29" s="38" customFormat="1" ht="23.25" customHeight="1">
      <c r="A43" s="38">
        <v>41</v>
      </c>
      <c r="B43" s="38" t="s">
        <v>402</v>
      </c>
      <c r="C43" s="38" t="s">
        <v>218</v>
      </c>
      <c r="D43" s="38" t="s">
        <v>126</v>
      </c>
      <c r="E43" s="38" t="s">
        <v>328</v>
      </c>
      <c r="F43" s="38" t="s">
        <v>563</v>
      </c>
      <c r="G43" s="38" t="s">
        <v>327</v>
      </c>
      <c r="H43" s="37">
        <v>12.328493150684931</v>
      </c>
      <c r="I43" s="37">
        <v>0</v>
      </c>
      <c r="K43" s="40">
        <v>41</v>
      </c>
      <c r="L43" s="38" t="s">
        <v>402</v>
      </c>
      <c r="M43" s="38" t="s">
        <v>218</v>
      </c>
      <c r="N43" s="38" t="s">
        <v>563</v>
      </c>
      <c r="O43" s="38" t="s">
        <v>562</v>
      </c>
      <c r="P43" s="38" t="str">
        <f t="shared" si="0"/>
        <v>111400084946</v>
      </c>
      <c r="Q43" s="38" t="s">
        <v>324</v>
      </c>
      <c r="R43" s="38" t="s">
        <v>323</v>
      </c>
      <c r="S43" s="38" t="s">
        <v>322</v>
      </c>
      <c r="T43" s="38" t="s">
        <v>561</v>
      </c>
      <c r="U43" s="38" t="s">
        <v>320</v>
      </c>
      <c r="V43" s="38" t="s">
        <v>541</v>
      </c>
      <c r="W43" s="42">
        <v>45000</v>
      </c>
      <c r="X43" s="42">
        <v>-30969.17</v>
      </c>
      <c r="Y43" s="42">
        <v>14030.83</v>
      </c>
      <c r="Z43" s="42" t="s">
        <v>209</v>
      </c>
      <c r="AA43" s="39">
        <f t="shared" si="1"/>
        <v>4499.8999999999996</v>
      </c>
      <c r="AB43" s="39">
        <f t="shared" si="2"/>
        <v>12.328493150684931</v>
      </c>
      <c r="AC43" s="39"/>
    </row>
    <row r="44" spans="1:29" s="38" customFormat="1" ht="23.25" customHeight="1">
      <c r="A44" s="38">
        <v>42</v>
      </c>
      <c r="B44" s="38" t="s">
        <v>402</v>
      </c>
      <c r="C44" s="38" t="s">
        <v>218</v>
      </c>
      <c r="D44" s="38" t="s">
        <v>126</v>
      </c>
      <c r="E44" s="38" t="s">
        <v>328</v>
      </c>
      <c r="F44" s="38" t="s">
        <v>560</v>
      </c>
      <c r="G44" s="38" t="s">
        <v>327</v>
      </c>
      <c r="H44" s="37">
        <v>12.328493150684931</v>
      </c>
      <c r="I44" s="37">
        <v>0</v>
      </c>
      <c r="K44" s="38">
        <v>42</v>
      </c>
      <c r="L44" s="38" t="s">
        <v>402</v>
      </c>
      <c r="M44" s="38" t="s">
        <v>218</v>
      </c>
      <c r="N44" s="38" t="s">
        <v>560</v>
      </c>
      <c r="O44" s="38" t="s">
        <v>559</v>
      </c>
      <c r="P44" s="38" t="str">
        <f t="shared" si="0"/>
        <v>111400084949</v>
      </c>
      <c r="Q44" s="38" t="s">
        <v>324</v>
      </c>
      <c r="R44" s="38" t="s">
        <v>323</v>
      </c>
      <c r="S44" s="38" t="s">
        <v>322</v>
      </c>
      <c r="T44" s="38" t="s">
        <v>558</v>
      </c>
      <c r="U44" s="38" t="s">
        <v>320</v>
      </c>
      <c r="V44" s="38" t="s">
        <v>541</v>
      </c>
      <c r="W44" s="42">
        <v>45000</v>
      </c>
      <c r="X44" s="42">
        <v>-30969.17</v>
      </c>
      <c r="Y44" s="42">
        <v>14030.83</v>
      </c>
      <c r="Z44" s="42" t="s">
        <v>209</v>
      </c>
      <c r="AA44" s="39">
        <f t="shared" si="1"/>
        <v>4499.8999999999996</v>
      </c>
      <c r="AB44" s="39">
        <f t="shared" si="2"/>
        <v>12.328493150684931</v>
      </c>
      <c r="AC44" s="39"/>
    </row>
    <row r="45" spans="1:29" s="38" customFormat="1" ht="23.25" customHeight="1">
      <c r="A45" s="38">
        <v>43</v>
      </c>
      <c r="B45" s="38" t="s">
        <v>402</v>
      </c>
      <c r="C45" s="38" t="s">
        <v>218</v>
      </c>
      <c r="D45" s="38" t="s">
        <v>126</v>
      </c>
      <c r="E45" s="38" t="s">
        <v>557</v>
      </c>
      <c r="F45" s="38" t="s">
        <v>555</v>
      </c>
      <c r="G45" s="38" t="s">
        <v>556</v>
      </c>
      <c r="H45" s="37">
        <v>41.09561643835616</v>
      </c>
      <c r="I45" s="37">
        <v>0</v>
      </c>
      <c r="K45" s="38">
        <v>43</v>
      </c>
      <c r="L45" s="38" t="s">
        <v>402</v>
      </c>
      <c r="M45" s="38" t="s">
        <v>218</v>
      </c>
      <c r="N45" s="38" t="s">
        <v>555</v>
      </c>
      <c r="O45" s="38" t="s">
        <v>554</v>
      </c>
      <c r="P45" s="38" t="str">
        <f t="shared" si="0"/>
        <v>111400097819</v>
      </c>
      <c r="Q45" s="38" t="s">
        <v>553</v>
      </c>
      <c r="R45" s="38" t="s">
        <v>552</v>
      </c>
      <c r="S45" s="38" t="s">
        <v>551</v>
      </c>
      <c r="T45" s="38" t="s">
        <v>550</v>
      </c>
      <c r="U45" s="38" t="s">
        <v>549</v>
      </c>
      <c r="V45" s="38" t="s">
        <v>541</v>
      </c>
      <c r="W45" s="42">
        <v>150000</v>
      </c>
      <c r="X45" s="42">
        <v>-87985.16</v>
      </c>
      <c r="Y45" s="42">
        <v>62014.84</v>
      </c>
      <c r="Z45" s="42" t="s">
        <v>209</v>
      </c>
      <c r="AA45" s="39">
        <f t="shared" si="1"/>
        <v>14999.9</v>
      </c>
      <c r="AB45" s="39">
        <f t="shared" si="2"/>
        <v>41.09561643835616</v>
      </c>
      <c r="AC45" s="39"/>
    </row>
    <row r="46" spans="1:29" s="38" customFormat="1" ht="23.25" customHeight="1">
      <c r="A46" s="38">
        <v>44</v>
      </c>
      <c r="B46" s="38" t="s">
        <v>402</v>
      </c>
      <c r="C46" s="38" t="s">
        <v>218</v>
      </c>
      <c r="D46" s="38" t="s">
        <v>126</v>
      </c>
      <c r="E46" s="38" t="s">
        <v>278</v>
      </c>
      <c r="F46" s="38" t="s">
        <v>548</v>
      </c>
      <c r="G46" s="38" t="s">
        <v>277</v>
      </c>
      <c r="H46" s="37">
        <v>5.6435616438356169</v>
      </c>
      <c r="I46" s="37">
        <v>0</v>
      </c>
      <c r="K46" s="40">
        <v>44</v>
      </c>
      <c r="L46" s="38" t="s">
        <v>402</v>
      </c>
      <c r="M46" s="38" t="s">
        <v>218</v>
      </c>
      <c r="N46" s="38" t="s">
        <v>548</v>
      </c>
      <c r="O46" s="38" t="s">
        <v>547</v>
      </c>
      <c r="P46" s="38" t="str">
        <f t="shared" si="0"/>
        <v>111400120156</v>
      </c>
      <c r="Q46" s="38" t="s">
        <v>274</v>
      </c>
      <c r="R46" s="38" t="s">
        <v>273</v>
      </c>
      <c r="S46" s="38" t="s">
        <v>272</v>
      </c>
      <c r="T46" s="38" t="s">
        <v>546</v>
      </c>
      <c r="U46" s="38" t="s">
        <v>270</v>
      </c>
      <c r="V46" s="38" t="s">
        <v>541</v>
      </c>
      <c r="W46" s="42">
        <v>20600</v>
      </c>
      <c r="X46" s="42">
        <v>-7940.49</v>
      </c>
      <c r="Y46" s="42">
        <v>12659.51</v>
      </c>
      <c r="Z46" s="42" t="s">
        <v>209</v>
      </c>
      <c r="AA46" s="39">
        <f t="shared" si="1"/>
        <v>2059.9</v>
      </c>
      <c r="AB46" s="39">
        <f t="shared" si="2"/>
        <v>5.6435616438356169</v>
      </c>
      <c r="AC46" s="39"/>
    </row>
    <row r="47" spans="1:29" s="38" customFormat="1" ht="23.25" customHeight="1">
      <c r="A47" s="38">
        <v>45</v>
      </c>
      <c r="B47" s="38" t="s">
        <v>402</v>
      </c>
      <c r="C47" s="38" t="s">
        <v>218</v>
      </c>
      <c r="D47" s="38" t="s">
        <v>126</v>
      </c>
      <c r="E47" s="38" t="s">
        <v>278</v>
      </c>
      <c r="F47" s="38" t="s">
        <v>545</v>
      </c>
      <c r="G47" s="38" t="s">
        <v>277</v>
      </c>
      <c r="H47" s="37">
        <v>5.6435616438356169</v>
      </c>
      <c r="I47" s="37">
        <v>0</v>
      </c>
      <c r="K47" s="38">
        <v>45</v>
      </c>
      <c r="L47" s="38" t="s">
        <v>402</v>
      </c>
      <c r="M47" s="38" t="s">
        <v>218</v>
      </c>
      <c r="N47" s="38" t="s">
        <v>545</v>
      </c>
      <c r="O47" s="38" t="s">
        <v>544</v>
      </c>
      <c r="P47" s="38" t="str">
        <f t="shared" si="0"/>
        <v>111400120157</v>
      </c>
      <c r="Q47" s="38" t="s">
        <v>543</v>
      </c>
      <c r="R47" s="38" t="s">
        <v>273</v>
      </c>
      <c r="S47" s="38" t="s">
        <v>272</v>
      </c>
      <c r="T47" s="38" t="s">
        <v>542</v>
      </c>
      <c r="U47" s="38" t="s">
        <v>270</v>
      </c>
      <c r="V47" s="38" t="s">
        <v>541</v>
      </c>
      <c r="W47" s="42">
        <v>20600</v>
      </c>
      <c r="X47" s="42">
        <v>-7940.49</v>
      </c>
      <c r="Y47" s="42">
        <v>12659.51</v>
      </c>
      <c r="Z47" s="42" t="s">
        <v>209</v>
      </c>
      <c r="AA47" s="39">
        <f t="shared" si="1"/>
        <v>2059.9</v>
      </c>
      <c r="AB47" s="39">
        <f t="shared" si="2"/>
        <v>5.6435616438356169</v>
      </c>
      <c r="AC47" s="39"/>
    </row>
    <row r="48" spans="1:29" s="38" customFormat="1" ht="23.25" customHeight="1">
      <c r="A48" s="38">
        <v>46</v>
      </c>
      <c r="B48" s="38" t="s">
        <v>402</v>
      </c>
      <c r="C48" s="38" t="s">
        <v>218</v>
      </c>
      <c r="D48" s="38" t="s">
        <v>126</v>
      </c>
      <c r="E48" s="38" t="s">
        <v>260</v>
      </c>
      <c r="F48" s="38" t="s">
        <v>540</v>
      </c>
      <c r="G48" s="38" t="s">
        <v>259</v>
      </c>
      <c r="H48" s="37">
        <v>23.013424657534244</v>
      </c>
      <c r="I48" s="37">
        <v>0</v>
      </c>
      <c r="K48" s="38">
        <v>46</v>
      </c>
      <c r="L48" s="38" t="s">
        <v>402</v>
      </c>
      <c r="M48" s="38" t="s">
        <v>218</v>
      </c>
      <c r="N48" s="38" t="s">
        <v>540</v>
      </c>
      <c r="O48" s="38" t="s">
        <v>539</v>
      </c>
      <c r="P48" s="38" t="str">
        <f t="shared" si="0"/>
        <v>111400148998</v>
      </c>
      <c r="Q48" s="38" t="s">
        <v>256</v>
      </c>
      <c r="R48" s="38" t="s">
        <v>255</v>
      </c>
      <c r="S48" s="38" t="s">
        <v>254</v>
      </c>
      <c r="T48" s="38" t="s">
        <v>538</v>
      </c>
      <c r="U48" s="38" t="s">
        <v>222</v>
      </c>
      <c r="V48" s="38" t="s">
        <v>528</v>
      </c>
      <c r="W48" s="42">
        <v>84000</v>
      </c>
      <c r="X48" s="42">
        <v>-11322.6</v>
      </c>
      <c r="Y48" s="42">
        <v>72677.399999999994</v>
      </c>
      <c r="Z48" s="42" t="s">
        <v>209</v>
      </c>
      <c r="AA48" s="39">
        <f t="shared" si="1"/>
        <v>8399.9</v>
      </c>
      <c r="AB48" s="39">
        <f t="shared" si="2"/>
        <v>23.013424657534244</v>
      </c>
      <c r="AC48" s="39"/>
    </row>
    <row r="49" spans="1:29" s="38" customFormat="1" ht="23.25" customHeight="1">
      <c r="A49" s="38">
        <v>47</v>
      </c>
      <c r="B49" s="38" t="s">
        <v>402</v>
      </c>
      <c r="C49" s="38" t="s">
        <v>218</v>
      </c>
      <c r="D49" s="38" t="s">
        <v>126</v>
      </c>
      <c r="E49" s="38" t="s">
        <v>537</v>
      </c>
      <c r="F49" s="38" t="s">
        <v>535</v>
      </c>
      <c r="G49" s="38" t="s">
        <v>536</v>
      </c>
      <c r="H49" s="37">
        <v>18.903835616438354</v>
      </c>
      <c r="I49" s="37">
        <v>0</v>
      </c>
      <c r="K49" s="40">
        <v>47</v>
      </c>
      <c r="L49" s="38" t="s">
        <v>402</v>
      </c>
      <c r="M49" s="38" t="s">
        <v>218</v>
      </c>
      <c r="N49" s="38" t="s">
        <v>535</v>
      </c>
      <c r="O49" s="38" t="s">
        <v>534</v>
      </c>
      <c r="P49" s="38" t="str">
        <f t="shared" si="0"/>
        <v>111400154164</v>
      </c>
      <c r="Q49" s="38" t="s">
        <v>533</v>
      </c>
      <c r="R49" s="38" t="s">
        <v>532</v>
      </c>
      <c r="S49" s="38" t="s">
        <v>531</v>
      </c>
      <c r="T49" s="38" t="s">
        <v>530</v>
      </c>
      <c r="U49" s="38" t="s">
        <v>529</v>
      </c>
      <c r="V49" s="38" t="s">
        <v>528</v>
      </c>
      <c r="W49" s="42">
        <v>69000</v>
      </c>
      <c r="X49" s="42">
        <v>-8733.58</v>
      </c>
      <c r="Y49" s="42">
        <v>60266.42</v>
      </c>
      <c r="Z49" s="42" t="s">
        <v>209</v>
      </c>
      <c r="AA49" s="39">
        <f t="shared" si="1"/>
        <v>6899.9</v>
      </c>
      <c r="AB49" s="39">
        <f t="shared" si="2"/>
        <v>18.903835616438354</v>
      </c>
      <c r="AC49" s="39"/>
    </row>
    <row r="50" spans="1:29" s="38" customFormat="1" ht="23.25" customHeight="1">
      <c r="A50" s="38">
        <v>48</v>
      </c>
      <c r="B50" s="38" t="s">
        <v>402</v>
      </c>
      <c r="C50" s="38" t="s">
        <v>89</v>
      </c>
      <c r="D50" s="38" t="s">
        <v>126</v>
      </c>
      <c r="E50" s="38" t="s">
        <v>491</v>
      </c>
      <c r="F50" s="38" t="s">
        <v>527</v>
      </c>
      <c r="G50" s="38" t="s">
        <v>124</v>
      </c>
      <c r="H50" s="37">
        <v>0</v>
      </c>
      <c r="I50" s="37">
        <v>0</v>
      </c>
      <c r="K50" s="38">
        <v>48</v>
      </c>
      <c r="L50" s="38" t="s">
        <v>402</v>
      </c>
      <c r="M50" s="38" t="s">
        <v>89</v>
      </c>
      <c r="N50" s="38" t="s">
        <v>527</v>
      </c>
      <c r="O50" s="38" t="s">
        <v>526</v>
      </c>
      <c r="Q50" s="38" t="s">
        <v>121</v>
      </c>
      <c r="R50" s="38" t="s">
        <v>120</v>
      </c>
      <c r="S50" s="38" t="s">
        <v>119</v>
      </c>
      <c r="T50" s="38" t="s">
        <v>525</v>
      </c>
      <c r="U50" s="38" t="s">
        <v>82</v>
      </c>
      <c r="V50" s="38" t="s">
        <v>524</v>
      </c>
      <c r="W50" s="44"/>
      <c r="X50" s="44"/>
      <c r="Y50" s="44"/>
      <c r="AA50" s="39"/>
      <c r="AB50" s="39"/>
      <c r="AC50" s="39"/>
    </row>
    <row r="51" spans="1:29" s="38" customFormat="1" ht="23.25" customHeight="1">
      <c r="A51" s="38">
        <v>49</v>
      </c>
      <c r="B51" s="38" t="s">
        <v>402</v>
      </c>
      <c r="C51" s="38" t="s">
        <v>89</v>
      </c>
      <c r="D51" s="38" t="s">
        <v>126</v>
      </c>
      <c r="E51" s="38" t="s">
        <v>515</v>
      </c>
      <c r="F51" s="38" t="s">
        <v>523</v>
      </c>
      <c r="G51" s="38" t="s">
        <v>514</v>
      </c>
      <c r="H51" s="37">
        <v>0</v>
      </c>
      <c r="I51" s="37">
        <v>0</v>
      </c>
      <c r="K51" s="40">
        <v>49</v>
      </c>
      <c r="L51" s="38" t="s">
        <v>402</v>
      </c>
      <c r="M51" s="38" t="s">
        <v>89</v>
      </c>
      <c r="N51" s="38" t="s">
        <v>523</v>
      </c>
      <c r="O51" s="38" t="s">
        <v>522</v>
      </c>
      <c r="Q51" s="38" t="s">
        <v>511</v>
      </c>
      <c r="R51" s="38" t="s">
        <v>285</v>
      </c>
      <c r="S51" s="38" t="s">
        <v>510</v>
      </c>
      <c r="T51" s="38" t="s">
        <v>521</v>
      </c>
      <c r="U51" s="38" t="s">
        <v>82</v>
      </c>
      <c r="V51" s="38" t="s">
        <v>520</v>
      </c>
      <c r="AA51" s="39"/>
      <c r="AB51" s="39"/>
      <c r="AC51" s="39"/>
    </row>
    <row r="52" spans="1:29" s="38" customFormat="1" ht="23.25" customHeight="1">
      <c r="A52" s="38">
        <v>50</v>
      </c>
      <c r="B52" s="38" t="s">
        <v>402</v>
      </c>
      <c r="C52" s="38" t="s">
        <v>89</v>
      </c>
      <c r="D52" s="38" t="s">
        <v>126</v>
      </c>
      <c r="E52" s="38" t="s">
        <v>515</v>
      </c>
      <c r="F52" s="38" t="s">
        <v>519</v>
      </c>
      <c r="G52" s="38" t="s">
        <v>514</v>
      </c>
      <c r="H52" s="37">
        <v>0</v>
      </c>
      <c r="I52" s="37">
        <v>0</v>
      </c>
      <c r="K52" s="38">
        <v>50</v>
      </c>
      <c r="L52" s="38" t="s">
        <v>402</v>
      </c>
      <c r="M52" s="38" t="s">
        <v>89</v>
      </c>
      <c r="N52" s="38" t="s">
        <v>519</v>
      </c>
      <c r="O52" s="38" t="s">
        <v>518</v>
      </c>
      <c r="Q52" s="38" t="s">
        <v>511</v>
      </c>
      <c r="R52" s="38" t="s">
        <v>285</v>
      </c>
      <c r="S52" s="38" t="s">
        <v>510</v>
      </c>
      <c r="T52" s="38" t="s">
        <v>517</v>
      </c>
      <c r="U52" s="38" t="s">
        <v>82</v>
      </c>
      <c r="V52" s="38" t="s">
        <v>516</v>
      </c>
      <c r="AA52" s="39"/>
      <c r="AB52" s="39"/>
      <c r="AC52" s="39"/>
    </row>
    <row r="53" spans="1:29" s="38" customFormat="1" ht="23.25" customHeight="1">
      <c r="A53" s="38">
        <v>51</v>
      </c>
      <c r="B53" s="38" t="s">
        <v>402</v>
      </c>
      <c r="C53" s="38" t="s">
        <v>89</v>
      </c>
      <c r="D53" s="38" t="s">
        <v>126</v>
      </c>
      <c r="E53" s="38" t="s">
        <v>515</v>
      </c>
      <c r="F53" s="38" t="s">
        <v>513</v>
      </c>
      <c r="G53" s="38" t="s">
        <v>514</v>
      </c>
      <c r="H53" s="37">
        <v>0</v>
      </c>
      <c r="I53" s="37">
        <v>0</v>
      </c>
      <c r="K53" s="40">
        <v>51</v>
      </c>
      <c r="L53" s="38" t="s">
        <v>402</v>
      </c>
      <c r="M53" s="38" t="s">
        <v>89</v>
      </c>
      <c r="N53" s="38" t="s">
        <v>513</v>
      </c>
      <c r="O53" s="38" t="s">
        <v>512</v>
      </c>
      <c r="Q53" s="38" t="s">
        <v>511</v>
      </c>
      <c r="R53" s="38" t="s">
        <v>285</v>
      </c>
      <c r="S53" s="38" t="s">
        <v>510</v>
      </c>
      <c r="T53" s="38" t="s">
        <v>509</v>
      </c>
      <c r="U53" s="38" t="s">
        <v>82</v>
      </c>
      <c r="V53" s="38" t="s">
        <v>508</v>
      </c>
      <c r="AA53" s="39"/>
      <c r="AB53" s="39"/>
      <c r="AC53" s="39"/>
    </row>
    <row r="54" spans="1:29" s="38" customFormat="1" ht="23.25" customHeight="1">
      <c r="A54" s="38">
        <v>52</v>
      </c>
      <c r="B54" s="38" t="s">
        <v>402</v>
      </c>
      <c r="C54" s="38" t="s">
        <v>89</v>
      </c>
      <c r="D54" s="38" t="s">
        <v>126</v>
      </c>
      <c r="E54" s="38" t="s">
        <v>491</v>
      </c>
      <c r="F54" s="38" t="s">
        <v>507</v>
      </c>
      <c r="G54" s="38" t="s">
        <v>124</v>
      </c>
      <c r="H54" s="37">
        <v>0</v>
      </c>
      <c r="I54" s="37">
        <v>0</v>
      </c>
      <c r="K54" s="38">
        <v>52</v>
      </c>
      <c r="L54" s="38" t="s">
        <v>402</v>
      </c>
      <c r="M54" s="38" t="s">
        <v>89</v>
      </c>
      <c r="N54" s="38" t="s">
        <v>507</v>
      </c>
      <c r="O54" s="38" t="s">
        <v>506</v>
      </c>
      <c r="Q54" s="38" t="s">
        <v>121</v>
      </c>
      <c r="R54" s="38" t="s">
        <v>120</v>
      </c>
      <c r="S54" s="38" t="s">
        <v>119</v>
      </c>
      <c r="T54" s="38" t="s">
        <v>505</v>
      </c>
      <c r="U54" s="38" t="s">
        <v>82</v>
      </c>
      <c r="V54" s="38" t="s">
        <v>504</v>
      </c>
      <c r="AA54" s="39"/>
      <c r="AB54" s="39"/>
      <c r="AC54" s="39"/>
    </row>
    <row r="55" spans="1:29" s="38" customFormat="1" ht="23.25" customHeight="1">
      <c r="A55" s="38">
        <v>53</v>
      </c>
      <c r="B55" s="38" t="s">
        <v>402</v>
      </c>
      <c r="C55" s="38" t="s">
        <v>89</v>
      </c>
      <c r="D55" s="38" t="s">
        <v>126</v>
      </c>
      <c r="E55" s="38" t="s">
        <v>491</v>
      </c>
      <c r="F55" s="38" t="s">
        <v>503</v>
      </c>
      <c r="G55" s="38" t="s">
        <v>124</v>
      </c>
      <c r="H55" s="37">
        <v>0</v>
      </c>
      <c r="I55" s="37">
        <v>0</v>
      </c>
      <c r="K55" s="40">
        <v>53</v>
      </c>
      <c r="L55" s="38" t="s">
        <v>402</v>
      </c>
      <c r="M55" s="38" t="s">
        <v>89</v>
      </c>
      <c r="N55" s="38" t="s">
        <v>503</v>
      </c>
      <c r="O55" s="38" t="s">
        <v>502</v>
      </c>
      <c r="Q55" s="38" t="s">
        <v>121</v>
      </c>
      <c r="R55" s="38" t="s">
        <v>120</v>
      </c>
      <c r="S55" s="38" t="s">
        <v>119</v>
      </c>
      <c r="T55" s="38" t="s">
        <v>501</v>
      </c>
      <c r="U55" s="38" t="s">
        <v>82</v>
      </c>
      <c r="V55" s="38" t="s">
        <v>500</v>
      </c>
      <c r="AA55" s="39"/>
      <c r="AB55" s="39"/>
      <c r="AC55" s="39"/>
    </row>
    <row r="56" spans="1:29" s="38" customFormat="1" ht="23.25" customHeight="1">
      <c r="A56" s="38">
        <v>54</v>
      </c>
      <c r="B56" s="38" t="s">
        <v>402</v>
      </c>
      <c r="C56" s="38" t="s">
        <v>89</v>
      </c>
      <c r="D56" s="38" t="s">
        <v>126</v>
      </c>
      <c r="E56" s="38" t="s">
        <v>491</v>
      </c>
      <c r="F56" s="38" t="s">
        <v>499</v>
      </c>
      <c r="G56" s="38" t="s">
        <v>124</v>
      </c>
      <c r="H56" s="37">
        <v>0</v>
      </c>
      <c r="I56" s="37">
        <v>0</v>
      </c>
      <c r="K56" s="38">
        <v>54</v>
      </c>
      <c r="L56" s="38" t="s">
        <v>402</v>
      </c>
      <c r="M56" s="38" t="s">
        <v>89</v>
      </c>
      <c r="N56" s="38" t="s">
        <v>499</v>
      </c>
      <c r="O56" s="38" t="s">
        <v>498</v>
      </c>
      <c r="Q56" s="38" t="s">
        <v>121</v>
      </c>
      <c r="R56" s="38" t="s">
        <v>120</v>
      </c>
      <c r="S56" s="38" t="s">
        <v>119</v>
      </c>
      <c r="T56" s="38" t="s">
        <v>497</v>
      </c>
      <c r="U56" s="38" t="s">
        <v>82</v>
      </c>
      <c r="V56" s="38" t="s">
        <v>496</v>
      </c>
      <c r="AA56" s="39"/>
      <c r="AB56" s="39"/>
      <c r="AC56" s="39"/>
    </row>
    <row r="57" spans="1:29" s="38" customFormat="1" ht="23.25" customHeight="1">
      <c r="A57" s="38">
        <v>55</v>
      </c>
      <c r="B57" s="38" t="s">
        <v>402</v>
      </c>
      <c r="C57" s="38" t="s">
        <v>89</v>
      </c>
      <c r="D57" s="38" t="s">
        <v>126</v>
      </c>
      <c r="E57" s="38" t="s">
        <v>491</v>
      </c>
      <c r="F57" s="38" t="s">
        <v>495</v>
      </c>
      <c r="G57" s="38" t="s">
        <v>124</v>
      </c>
      <c r="H57" s="37">
        <v>0</v>
      </c>
      <c r="I57" s="37">
        <v>0</v>
      </c>
      <c r="K57" s="40">
        <v>55</v>
      </c>
      <c r="L57" s="38" t="s">
        <v>402</v>
      </c>
      <c r="M57" s="38" t="s">
        <v>89</v>
      </c>
      <c r="N57" s="38" t="s">
        <v>495</v>
      </c>
      <c r="O57" s="38" t="s">
        <v>494</v>
      </c>
      <c r="Q57" s="38" t="s">
        <v>121</v>
      </c>
      <c r="R57" s="38" t="s">
        <v>120</v>
      </c>
      <c r="S57" s="38" t="s">
        <v>119</v>
      </c>
      <c r="T57" s="38" t="s">
        <v>493</v>
      </c>
      <c r="U57" s="38" t="s">
        <v>82</v>
      </c>
      <c r="V57" s="38" t="s">
        <v>492</v>
      </c>
      <c r="AA57" s="39"/>
      <c r="AB57" s="39"/>
      <c r="AC57" s="39"/>
    </row>
    <row r="58" spans="1:29" s="38" customFormat="1" ht="23.25" customHeight="1">
      <c r="A58" s="38">
        <v>56</v>
      </c>
      <c r="B58" s="38" t="s">
        <v>402</v>
      </c>
      <c r="C58" s="38" t="s">
        <v>89</v>
      </c>
      <c r="D58" s="38" t="s">
        <v>126</v>
      </c>
      <c r="E58" s="38" t="s">
        <v>491</v>
      </c>
      <c r="F58" s="38" t="s">
        <v>490</v>
      </c>
      <c r="G58" s="38" t="s">
        <v>124</v>
      </c>
      <c r="H58" s="37">
        <v>0</v>
      </c>
      <c r="I58" s="37">
        <v>0</v>
      </c>
      <c r="K58" s="38">
        <v>56</v>
      </c>
      <c r="L58" s="38" t="s">
        <v>402</v>
      </c>
      <c r="M58" s="38" t="s">
        <v>89</v>
      </c>
      <c r="N58" s="38" t="s">
        <v>490</v>
      </c>
      <c r="O58" s="38" t="s">
        <v>489</v>
      </c>
      <c r="Q58" s="38" t="s">
        <v>121</v>
      </c>
      <c r="R58" s="38" t="s">
        <v>120</v>
      </c>
      <c r="S58" s="38" t="s">
        <v>119</v>
      </c>
      <c r="T58" s="38" t="s">
        <v>488</v>
      </c>
      <c r="U58" s="38" t="s">
        <v>82</v>
      </c>
      <c r="V58" s="38" t="s">
        <v>487</v>
      </c>
      <c r="AA58" s="39"/>
      <c r="AB58" s="39"/>
      <c r="AC58" s="39"/>
    </row>
    <row r="59" spans="1:29" s="38" customFormat="1" ht="23.25" customHeight="1">
      <c r="A59" s="38">
        <v>57</v>
      </c>
      <c r="B59" s="38" t="s">
        <v>402</v>
      </c>
      <c r="C59" s="38" t="s">
        <v>89</v>
      </c>
      <c r="D59" s="38" t="s">
        <v>102</v>
      </c>
      <c r="E59" s="38" t="s">
        <v>486</v>
      </c>
      <c r="F59" s="38" t="s">
        <v>484</v>
      </c>
      <c r="G59" s="38" t="s">
        <v>485</v>
      </c>
      <c r="H59" s="37">
        <v>0</v>
      </c>
      <c r="I59" s="37">
        <v>0</v>
      </c>
      <c r="K59" s="40">
        <v>57</v>
      </c>
      <c r="L59" s="38" t="s">
        <v>402</v>
      </c>
      <c r="M59" s="38" t="s">
        <v>89</v>
      </c>
      <c r="N59" s="38" t="s">
        <v>484</v>
      </c>
      <c r="O59" s="38" t="s">
        <v>483</v>
      </c>
      <c r="Q59" s="38" t="s">
        <v>482</v>
      </c>
      <c r="R59" s="38" t="s">
        <v>481</v>
      </c>
      <c r="S59" s="38" t="s">
        <v>480</v>
      </c>
      <c r="T59" s="38" t="s">
        <v>479</v>
      </c>
      <c r="U59" s="38" t="s">
        <v>82</v>
      </c>
      <c r="V59" s="38" t="s">
        <v>478</v>
      </c>
      <c r="AA59" s="39"/>
      <c r="AB59" s="39"/>
      <c r="AC59" s="39"/>
    </row>
    <row r="60" spans="1:29" s="38" customFormat="1" ht="23.25" customHeight="1">
      <c r="A60" s="38">
        <v>58</v>
      </c>
      <c r="B60" s="38" t="s">
        <v>402</v>
      </c>
      <c r="C60" s="38" t="s">
        <v>89</v>
      </c>
      <c r="D60" s="38" t="s">
        <v>126</v>
      </c>
      <c r="E60" s="38" t="s">
        <v>429</v>
      </c>
      <c r="F60" s="38" t="s">
        <v>477</v>
      </c>
      <c r="G60" s="38" t="s">
        <v>428</v>
      </c>
      <c r="H60" s="37">
        <v>0</v>
      </c>
      <c r="I60" s="37">
        <v>0</v>
      </c>
      <c r="K60" s="38">
        <v>58</v>
      </c>
      <c r="L60" s="38" t="s">
        <v>402</v>
      </c>
      <c r="M60" s="38" t="s">
        <v>89</v>
      </c>
      <c r="N60" s="38" t="s">
        <v>477</v>
      </c>
      <c r="O60" s="38" t="s">
        <v>476</v>
      </c>
      <c r="Q60" s="38" t="s">
        <v>425</v>
      </c>
      <c r="R60" s="38" t="s">
        <v>424</v>
      </c>
      <c r="S60" s="38" t="s">
        <v>423</v>
      </c>
      <c r="T60" s="38" t="s">
        <v>475</v>
      </c>
      <c r="U60" s="38" t="s">
        <v>421</v>
      </c>
      <c r="V60" s="38" t="s">
        <v>474</v>
      </c>
      <c r="AA60" s="39"/>
      <c r="AB60" s="39"/>
      <c r="AC60" s="39"/>
    </row>
    <row r="61" spans="1:29" s="38" customFormat="1" ht="23.25" customHeight="1">
      <c r="A61" s="38">
        <v>59</v>
      </c>
      <c r="B61" s="38" t="s">
        <v>402</v>
      </c>
      <c r="C61" s="38" t="s">
        <v>89</v>
      </c>
      <c r="D61" s="38" t="s">
        <v>126</v>
      </c>
      <c r="E61" s="38" t="s">
        <v>429</v>
      </c>
      <c r="F61" s="38" t="s">
        <v>473</v>
      </c>
      <c r="G61" s="38" t="s">
        <v>428</v>
      </c>
      <c r="H61" s="37">
        <v>0</v>
      </c>
      <c r="I61" s="37">
        <v>0</v>
      </c>
      <c r="K61" s="40">
        <v>59</v>
      </c>
      <c r="L61" s="38" t="s">
        <v>402</v>
      </c>
      <c r="M61" s="38" t="s">
        <v>89</v>
      </c>
      <c r="N61" s="38" t="s">
        <v>473</v>
      </c>
      <c r="O61" s="38" t="s">
        <v>472</v>
      </c>
      <c r="Q61" s="38" t="s">
        <v>425</v>
      </c>
      <c r="R61" s="38" t="s">
        <v>424</v>
      </c>
      <c r="S61" s="38" t="s">
        <v>423</v>
      </c>
      <c r="T61" s="38" t="s">
        <v>471</v>
      </c>
      <c r="U61" s="38" t="s">
        <v>421</v>
      </c>
      <c r="V61" s="38" t="s">
        <v>470</v>
      </c>
      <c r="AA61" s="39"/>
      <c r="AB61" s="39"/>
      <c r="AC61" s="39"/>
    </row>
    <row r="62" spans="1:29" s="38" customFormat="1" ht="23.25" customHeight="1">
      <c r="A62" s="38">
        <v>60</v>
      </c>
      <c r="B62" s="38" t="s">
        <v>402</v>
      </c>
      <c r="C62" s="38" t="s">
        <v>89</v>
      </c>
      <c r="D62" s="38" t="s">
        <v>126</v>
      </c>
      <c r="E62" s="38" t="s">
        <v>429</v>
      </c>
      <c r="F62" s="38" t="s">
        <v>469</v>
      </c>
      <c r="G62" s="38" t="s">
        <v>428</v>
      </c>
      <c r="H62" s="37">
        <v>0</v>
      </c>
      <c r="I62" s="37">
        <v>0</v>
      </c>
      <c r="K62" s="38">
        <v>60</v>
      </c>
      <c r="L62" s="38" t="s">
        <v>402</v>
      </c>
      <c r="M62" s="38" t="s">
        <v>89</v>
      </c>
      <c r="N62" s="38" t="s">
        <v>469</v>
      </c>
      <c r="O62" s="38" t="s">
        <v>468</v>
      </c>
      <c r="Q62" s="38" t="s">
        <v>425</v>
      </c>
      <c r="R62" s="38" t="s">
        <v>424</v>
      </c>
      <c r="S62" s="38" t="s">
        <v>423</v>
      </c>
      <c r="T62" s="38" t="s">
        <v>467</v>
      </c>
      <c r="U62" s="38" t="s">
        <v>421</v>
      </c>
      <c r="V62" s="38" t="s">
        <v>466</v>
      </c>
      <c r="AA62" s="39"/>
      <c r="AB62" s="39"/>
      <c r="AC62" s="39"/>
    </row>
    <row r="63" spans="1:29" s="38" customFormat="1" ht="23.25" customHeight="1">
      <c r="A63" s="38">
        <v>61</v>
      </c>
      <c r="B63" s="38" t="s">
        <v>402</v>
      </c>
      <c r="C63" s="38" t="s">
        <v>89</v>
      </c>
      <c r="D63" s="38" t="s">
        <v>126</v>
      </c>
      <c r="E63" s="38" t="s">
        <v>429</v>
      </c>
      <c r="F63" s="38" t="s">
        <v>465</v>
      </c>
      <c r="G63" s="38" t="s">
        <v>428</v>
      </c>
      <c r="H63" s="37">
        <v>0</v>
      </c>
      <c r="I63" s="37">
        <v>0</v>
      </c>
      <c r="K63" s="40">
        <v>61</v>
      </c>
      <c r="L63" s="38" t="s">
        <v>402</v>
      </c>
      <c r="M63" s="38" t="s">
        <v>89</v>
      </c>
      <c r="N63" s="38" t="s">
        <v>465</v>
      </c>
      <c r="O63" s="38" t="s">
        <v>464</v>
      </c>
      <c r="Q63" s="38" t="s">
        <v>425</v>
      </c>
      <c r="R63" s="38" t="s">
        <v>424</v>
      </c>
      <c r="S63" s="38" t="s">
        <v>423</v>
      </c>
      <c r="T63" s="38" t="s">
        <v>463</v>
      </c>
      <c r="U63" s="38" t="s">
        <v>421</v>
      </c>
      <c r="V63" s="38" t="s">
        <v>462</v>
      </c>
      <c r="AA63" s="39"/>
      <c r="AB63" s="39"/>
      <c r="AC63" s="39"/>
    </row>
    <row r="64" spans="1:29" s="38" customFormat="1" ht="23.25" customHeight="1">
      <c r="A64" s="38">
        <v>62</v>
      </c>
      <c r="B64" s="38" t="s">
        <v>402</v>
      </c>
      <c r="C64" s="38" t="s">
        <v>89</v>
      </c>
      <c r="D64" s="38" t="s">
        <v>126</v>
      </c>
      <c r="E64" s="38" t="s">
        <v>429</v>
      </c>
      <c r="F64" s="38" t="s">
        <v>461</v>
      </c>
      <c r="G64" s="38" t="s">
        <v>428</v>
      </c>
      <c r="H64" s="37">
        <v>0</v>
      </c>
      <c r="I64" s="37">
        <v>0</v>
      </c>
      <c r="K64" s="38">
        <v>62</v>
      </c>
      <c r="L64" s="38" t="s">
        <v>402</v>
      </c>
      <c r="M64" s="38" t="s">
        <v>89</v>
      </c>
      <c r="N64" s="38" t="s">
        <v>461</v>
      </c>
      <c r="O64" s="38" t="s">
        <v>460</v>
      </c>
      <c r="Q64" s="38" t="s">
        <v>425</v>
      </c>
      <c r="R64" s="38" t="s">
        <v>424</v>
      </c>
      <c r="S64" s="38" t="s">
        <v>423</v>
      </c>
      <c r="T64" s="38" t="s">
        <v>459</v>
      </c>
      <c r="U64" s="38" t="s">
        <v>421</v>
      </c>
      <c r="V64" s="38" t="s">
        <v>458</v>
      </c>
      <c r="AA64" s="39"/>
      <c r="AB64" s="39"/>
      <c r="AC64" s="39"/>
    </row>
    <row r="65" spans="1:29" s="38" customFormat="1" ht="23.25" customHeight="1">
      <c r="A65" s="38">
        <v>63</v>
      </c>
      <c r="B65" s="38" t="s">
        <v>402</v>
      </c>
      <c r="C65" s="38" t="s">
        <v>89</v>
      </c>
      <c r="D65" s="38" t="s">
        <v>126</v>
      </c>
      <c r="E65" s="38" t="s">
        <v>429</v>
      </c>
      <c r="F65" s="38" t="s">
        <v>457</v>
      </c>
      <c r="G65" s="38" t="s">
        <v>428</v>
      </c>
      <c r="H65" s="37">
        <v>0</v>
      </c>
      <c r="I65" s="37">
        <v>0</v>
      </c>
      <c r="K65" s="40">
        <v>63</v>
      </c>
      <c r="L65" s="38" t="s">
        <v>402</v>
      </c>
      <c r="M65" s="38" t="s">
        <v>89</v>
      </c>
      <c r="N65" s="38" t="s">
        <v>457</v>
      </c>
      <c r="O65" s="38" t="s">
        <v>456</v>
      </c>
      <c r="Q65" s="38" t="s">
        <v>425</v>
      </c>
      <c r="R65" s="38" t="s">
        <v>424</v>
      </c>
      <c r="S65" s="38" t="s">
        <v>423</v>
      </c>
      <c r="T65" s="38" t="s">
        <v>455</v>
      </c>
      <c r="U65" s="38" t="s">
        <v>421</v>
      </c>
      <c r="V65" s="38" t="s">
        <v>454</v>
      </c>
      <c r="AA65" s="39"/>
      <c r="AB65" s="39"/>
      <c r="AC65" s="39"/>
    </row>
    <row r="66" spans="1:29" s="38" customFormat="1" ht="23.25" customHeight="1">
      <c r="A66" s="38">
        <v>64</v>
      </c>
      <c r="B66" s="38" t="s">
        <v>402</v>
      </c>
      <c r="C66" s="38" t="s">
        <v>89</v>
      </c>
      <c r="D66" s="38" t="s">
        <v>126</v>
      </c>
      <c r="E66" s="38" t="s">
        <v>429</v>
      </c>
      <c r="F66" s="38" t="s">
        <v>453</v>
      </c>
      <c r="G66" s="38" t="s">
        <v>428</v>
      </c>
      <c r="H66" s="37">
        <v>0</v>
      </c>
      <c r="I66" s="37">
        <v>0</v>
      </c>
      <c r="K66" s="38">
        <v>64</v>
      </c>
      <c r="L66" s="38" t="s">
        <v>402</v>
      </c>
      <c r="M66" s="38" t="s">
        <v>89</v>
      </c>
      <c r="N66" s="38" t="s">
        <v>453</v>
      </c>
      <c r="O66" s="38" t="s">
        <v>452</v>
      </c>
      <c r="Q66" s="38" t="s">
        <v>425</v>
      </c>
      <c r="R66" s="38" t="s">
        <v>424</v>
      </c>
      <c r="S66" s="38" t="s">
        <v>423</v>
      </c>
      <c r="T66" s="38" t="s">
        <v>451</v>
      </c>
      <c r="U66" s="38" t="s">
        <v>421</v>
      </c>
      <c r="V66" s="38" t="s">
        <v>450</v>
      </c>
      <c r="AA66" s="39"/>
      <c r="AB66" s="39"/>
      <c r="AC66" s="39"/>
    </row>
    <row r="67" spans="1:29" s="38" customFormat="1" ht="23.25" customHeight="1">
      <c r="A67" s="38">
        <v>65</v>
      </c>
      <c r="B67" s="38" t="s">
        <v>402</v>
      </c>
      <c r="C67" s="38" t="s">
        <v>89</v>
      </c>
      <c r="D67" s="38" t="s">
        <v>126</v>
      </c>
      <c r="E67" s="38" t="s">
        <v>429</v>
      </c>
      <c r="F67" s="38" t="s">
        <v>449</v>
      </c>
      <c r="G67" s="38" t="s">
        <v>428</v>
      </c>
      <c r="H67" s="37">
        <v>0</v>
      </c>
      <c r="I67" s="37">
        <v>0</v>
      </c>
      <c r="K67" s="40">
        <v>65</v>
      </c>
      <c r="L67" s="38" t="s">
        <v>402</v>
      </c>
      <c r="M67" s="38" t="s">
        <v>89</v>
      </c>
      <c r="N67" s="38" t="s">
        <v>449</v>
      </c>
      <c r="O67" s="38" t="s">
        <v>448</v>
      </c>
      <c r="Q67" s="38" t="s">
        <v>425</v>
      </c>
      <c r="R67" s="38" t="s">
        <v>424</v>
      </c>
      <c r="S67" s="38" t="s">
        <v>423</v>
      </c>
      <c r="T67" s="38" t="s">
        <v>447</v>
      </c>
      <c r="U67" s="38" t="s">
        <v>421</v>
      </c>
      <c r="V67" s="38" t="s">
        <v>446</v>
      </c>
      <c r="AA67" s="39"/>
      <c r="AB67" s="39"/>
      <c r="AC67" s="39"/>
    </row>
    <row r="68" spans="1:29" s="38" customFormat="1" ht="23.25" customHeight="1">
      <c r="A68" s="38">
        <v>66</v>
      </c>
      <c r="B68" s="38" t="s">
        <v>402</v>
      </c>
      <c r="C68" s="38" t="s">
        <v>89</v>
      </c>
      <c r="D68" s="38" t="s">
        <v>126</v>
      </c>
      <c r="E68" s="38" t="s">
        <v>429</v>
      </c>
      <c r="F68" s="38" t="s">
        <v>445</v>
      </c>
      <c r="G68" s="38" t="s">
        <v>428</v>
      </c>
      <c r="H68" s="37">
        <v>0</v>
      </c>
      <c r="I68" s="37">
        <v>0</v>
      </c>
      <c r="K68" s="38">
        <v>66</v>
      </c>
      <c r="L68" s="38" t="s">
        <v>402</v>
      </c>
      <c r="M68" s="38" t="s">
        <v>89</v>
      </c>
      <c r="N68" s="38" t="s">
        <v>445</v>
      </c>
      <c r="O68" s="38" t="s">
        <v>444</v>
      </c>
      <c r="Q68" s="38" t="s">
        <v>425</v>
      </c>
      <c r="R68" s="38" t="s">
        <v>424</v>
      </c>
      <c r="S68" s="38" t="s">
        <v>423</v>
      </c>
      <c r="T68" s="38" t="s">
        <v>443</v>
      </c>
      <c r="U68" s="38" t="s">
        <v>421</v>
      </c>
      <c r="V68" s="38" t="s">
        <v>442</v>
      </c>
      <c r="AA68" s="39"/>
      <c r="AB68" s="39"/>
      <c r="AC68" s="39"/>
    </row>
    <row r="69" spans="1:29" s="38" customFormat="1" ht="23.25" customHeight="1">
      <c r="A69" s="38">
        <v>67</v>
      </c>
      <c r="B69" s="38" t="s">
        <v>402</v>
      </c>
      <c r="C69" s="38" t="s">
        <v>89</v>
      </c>
      <c r="D69" s="38" t="s">
        <v>126</v>
      </c>
      <c r="E69" s="38" t="s">
        <v>429</v>
      </c>
      <c r="F69" s="38" t="s">
        <v>441</v>
      </c>
      <c r="G69" s="38" t="s">
        <v>428</v>
      </c>
      <c r="H69" s="37">
        <v>0</v>
      </c>
      <c r="I69" s="37">
        <v>0</v>
      </c>
      <c r="K69" s="40">
        <v>67</v>
      </c>
      <c r="L69" s="38" t="s">
        <v>402</v>
      </c>
      <c r="M69" s="38" t="s">
        <v>89</v>
      </c>
      <c r="N69" s="38" t="s">
        <v>441</v>
      </c>
      <c r="O69" s="38" t="s">
        <v>440</v>
      </c>
      <c r="Q69" s="38" t="s">
        <v>425</v>
      </c>
      <c r="R69" s="38" t="s">
        <v>424</v>
      </c>
      <c r="S69" s="38" t="s">
        <v>423</v>
      </c>
      <c r="T69" s="38" t="s">
        <v>439</v>
      </c>
      <c r="U69" s="38" t="s">
        <v>421</v>
      </c>
      <c r="V69" s="38" t="s">
        <v>438</v>
      </c>
      <c r="AA69" s="39"/>
      <c r="AB69" s="39"/>
      <c r="AC69" s="39"/>
    </row>
    <row r="70" spans="1:29" s="38" customFormat="1" ht="23.25" customHeight="1">
      <c r="A70" s="38">
        <v>68</v>
      </c>
      <c r="B70" s="38" t="s">
        <v>402</v>
      </c>
      <c r="C70" s="38" t="s">
        <v>89</v>
      </c>
      <c r="D70" s="38" t="s">
        <v>126</v>
      </c>
      <c r="E70" s="38" t="s">
        <v>429</v>
      </c>
      <c r="F70" s="38" t="s">
        <v>437</v>
      </c>
      <c r="G70" s="38" t="s">
        <v>428</v>
      </c>
      <c r="H70" s="37">
        <v>0</v>
      </c>
      <c r="I70" s="37">
        <v>0</v>
      </c>
      <c r="K70" s="38">
        <v>68</v>
      </c>
      <c r="L70" s="38" t="s">
        <v>402</v>
      </c>
      <c r="M70" s="38" t="s">
        <v>89</v>
      </c>
      <c r="N70" s="38" t="s">
        <v>437</v>
      </c>
      <c r="O70" s="38" t="s">
        <v>436</v>
      </c>
      <c r="Q70" s="38" t="s">
        <v>425</v>
      </c>
      <c r="R70" s="38" t="s">
        <v>424</v>
      </c>
      <c r="S70" s="38" t="s">
        <v>423</v>
      </c>
      <c r="T70" s="38" t="s">
        <v>435</v>
      </c>
      <c r="U70" s="38" t="s">
        <v>421</v>
      </c>
      <c r="V70" s="38" t="s">
        <v>434</v>
      </c>
      <c r="AA70" s="39"/>
      <c r="AB70" s="39"/>
      <c r="AC70" s="39"/>
    </row>
    <row r="71" spans="1:29" s="38" customFormat="1" ht="23.25" customHeight="1">
      <c r="A71" s="38">
        <v>69</v>
      </c>
      <c r="B71" s="38" t="s">
        <v>402</v>
      </c>
      <c r="C71" s="38" t="s">
        <v>89</v>
      </c>
      <c r="D71" s="38" t="s">
        <v>126</v>
      </c>
      <c r="E71" s="38" t="s">
        <v>429</v>
      </c>
      <c r="F71" s="38" t="s">
        <v>433</v>
      </c>
      <c r="G71" s="38" t="s">
        <v>428</v>
      </c>
      <c r="H71" s="37">
        <v>0</v>
      </c>
      <c r="I71" s="37">
        <v>0</v>
      </c>
      <c r="K71" s="40">
        <v>69</v>
      </c>
      <c r="L71" s="38" t="s">
        <v>402</v>
      </c>
      <c r="M71" s="38" t="s">
        <v>89</v>
      </c>
      <c r="N71" s="38" t="s">
        <v>433</v>
      </c>
      <c r="O71" s="38" t="s">
        <v>432</v>
      </c>
      <c r="Q71" s="38" t="s">
        <v>425</v>
      </c>
      <c r="R71" s="38" t="s">
        <v>424</v>
      </c>
      <c r="S71" s="38" t="s">
        <v>423</v>
      </c>
      <c r="T71" s="38" t="s">
        <v>431</v>
      </c>
      <c r="U71" s="38" t="s">
        <v>421</v>
      </c>
      <c r="V71" s="38" t="s">
        <v>430</v>
      </c>
      <c r="AA71" s="39"/>
      <c r="AB71" s="39"/>
      <c r="AC71" s="39"/>
    </row>
    <row r="72" spans="1:29" s="38" customFormat="1" ht="23.25" customHeight="1">
      <c r="A72" s="38">
        <v>70</v>
      </c>
      <c r="B72" s="38" t="s">
        <v>402</v>
      </c>
      <c r="C72" s="38" t="s">
        <v>89</v>
      </c>
      <c r="D72" s="38" t="s">
        <v>126</v>
      </c>
      <c r="E72" s="38" t="s">
        <v>429</v>
      </c>
      <c r="F72" s="38" t="s">
        <v>427</v>
      </c>
      <c r="G72" s="38" t="s">
        <v>428</v>
      </c>
      <c r="H72" s="37">
        <v>0</v>
      </c>
      <c r="I72" s="37">
        <v>0</v>
      </c>
      <c r="K72" s="38">
        <v>70</v>
      </c>
      <c r="L72" s="38" t="s">
        <v>402</v>
      </c>
      <c r="M72" s="38" t="s">
        <v>89</v>
      </c>
      <c r="N72" s="38" t="s">
        <v>427</v>
      </c>
      <c r="O72" s="38" t="s">
        <v>426</v>
      </c>
      <c r="Q72" s="38" t="s">
        <v>425</v>
      </c>
      <c r="R72" s="38" t="s">
        <v>424</v>
      </c>
      <c r="S72" s="38" t="s">
        <v>423</v>
      </c>
      <c r="T72" s="38" t="s">
        <v>422</v>
      </c>
      <c r="U72" s="38" t="s">
        <v>421</v>
      </c>
      <c r="V72" s="38" t="s">
        <v>420</v>
      </c>
      <c r="AA72" s="39"/>
      <c r="AB72" s="39"/>
      <c r="AC72" s="39"/>
    </row>
    <row r="73" spans="1:29" s="38" customFormat="1" ht="23.25" customHeight="1">
      <c r="A73" s="38">
        <v>71</v>
      </c>
      <c r="B73" s="38" t="s">
        <v>402</v>
      </c>
      <c r="C73" s="38" t="s">
        <v>89</v>
      </c>
      <c r="D73" s="38" t="s">
        <v>93</v>
      </c>
      <c r="E73" s="38" t="s">
        <v>92</v>
      </c>
      <c r="F73" s="38" t="s">
        <v>419</v>
      </c>
      <c r="G73" s="38" t="s">
        <v>91</v>
      </c>
      <c r="H73" s="37">
        <v>0</v>
      </c>
      <c r="I73" s="37">
        <v>0</v>
      </c>
      <c r="K73" s="40">
        <v>71</v>
      </c>
      <c r="L73" s="38" t="s">
        <v>402</v>
      </c>
      <c r="M73" s="38" t="s">
        <v>89</v>
      </c>
      <c r="N73" s="38" t="s">
        <v>419</v>
      </c>
      <c r="O73" s="38" t="s">
        <v>418</v>
      </c>
      <c r="Q73" s="38" t="s">
        <v>86</v>
      </c>
      <c r="R73" s="38" t="s">
        <v>85</v>
      </c>
      <c r="S73" s="38" t="s">
        <v>84</v>
      </c>
      <c r="T73" s="38" t="s">
        <v>417</v>
      </c>
      <c r="U73" s="38" t="s">
        <v>82</v>
      </c>
      <c r="V73" s="38" t="s">
        <v>416</v>
      </c>
      <c r="AA73" s="39"/>
      <c r="AB73" s="39"/>
      <c r="AC73" s="39"/>
    </row>
    <row r="74" spans="1:29" s="38" customFormat="1" ht="23.25" customHeight="1">
      <c r="A74" s="38">
        <v>72</v>
      </c>
      <c r="B74" s="38" t="s">
        <v>402</v>
      </c>
      <c r="C74" s="38" t="s">
        <v>89</v>
      </c>
      <c r="D74" s="38" t="s">
        <v>93</v>
      </c>
      <c r="E74" s="38" t="s">
        <v>92</v>
      </c>
      <c r="F74" s="38" t="s">
        <v>415</v>
      </c>
      <c r="G74" s="38" t="s">
        <v>91</v>
      </c>
      <c r="H74" s="37">
        <v>0</v>
      </c>
      <c r="I74" s="37">
        <v>0</v>
      </c>
      <c r="K74" s="38">
        <v>72</v>
      </c>
      <c r="L74" s="38" t="s">
        <v>402</v>
      </c>
      <c r="M74" s="38" t="s">
        <v>89</v>
      </c>
      <c r="N74" s="38" t="s">
        <v>415</v>
      </c>
      <c r="O74" s="38" t="s">
        <v>414</v>
      </c>
      <c r="Q74" s="38" t="s">
        <v>86</v>
      </c>
      <c r="R74" s="38" t="s">
        <v>85</v>
      </c>
      <c r="S74" s="38" t="s">
        <v>84</v>
      </c>
      <c r="T74" s="38" t="s">
        <v>413</v>
      </c>
      <c r="U74" s="38" t="s">
        <v>82</v>
      </c>
      <c r="V74" s="38" t="s">
        <v>412</v>
      </c>
      <c r="AA74" s="39"/>
      <c r="AB74" s="39"/>
      <c r="AC74" s="39"/>
    </row>
    <row r="75" spans="1:29" s="38" customFormat="1" ht="23.25" customHeight="1">
      <c r="A75" s="38">
        <v>73</v>
      </c>
      <c r="B75" s="38" t="s">
        <v>402</v>
      </c>
      <c r="C75" s="38" t="s">
        <v>89</v>
      </c>
      <c r="D75" s="38" t="s">
        <v>126</v>
      </c>
      <c r="E75" s="38" t="s">
        <v>407</v>
      </c>
      <c r="F75" s="38" t="s">
        <v>411</v>
      </c>
      <c r="G75" s="38" t="s">
        <v>182</v>
      </c>
      <c r="H75" s="37">
        <v>0</v>
      </c>
      <c r="I75" s="37">
        <v>0</v>
      </c>
      <c r="K75" s="40">
        <v>73</v>
      </c>
      <c r="L75" s="38" t="s">
        <v>402</v>
      </c>
      <c r="M75" s="38" t="s">
        <v>89</v>
      </c>
      <c r="N75" s="38" t="s">
        <v>411</v>
      </c>
      <c r="O75" s="38" t="s">
        <v>410</v>
      </c>
      <c r="Q75" s="38" t="s">
        <v>179</v>
      </c>
      <c r="R75" s="38" t="s">
        <v>178</v>
      </c>
      <c r="S75" s="38" t="s">
        <v>177</v>
      </c>
      <c r="T75" s="38" t="s">
        <v>409</v>
      </c>
      <c r="U75" s="38" t="s">
        <v>82</v>
      </c>
      <c r="V75" s="38" t="s">
        <v>408</v>
      </c>
      <c r="AA75" s="39"/>
      <c r="AB75" s="39"/>
      <c r="AC75" s="39"/>
    </row>
    <row r="76" spans="1:29" s="38" customFormat="1" ht="23.25" customHeight="1">
      <c r="A76" s="38">
        <v>74</v>
      </c>
      <c r="B76" s="38" t="s">
        <v>402</v>
      </c>
      <c r="C76" s="38" t="s">
        <v>89</v>
      </c>
      <c r="D76" s="38" t="s">
        <v>126</v>
      </c>
      <c r="E76" s="38" t="s">
        <v>407</v>
      </c>
      <c r="F76" s="38" t="s">
        <v>406</v>
      </c>
      <c r="G76" s="38" t="s">
        <v>182</v>
      </c>
      <c r="H76" s="37">
        <v>0</v>
      </c>
      <c r="I76" s="37">
        <v>0</v>
      </c>
      <c r="K76" s="38">
        <v>74</v>
      </c>
      <c r="L76" s="38" t="s">
        <v>402</v>
      </c>
      <c r="M76" s="38" t="s">
        <v>89</v>
      </c>
      <c r="N76" s="38" t="s">
        <v>406</v>
      </c>
      <c r="O76" s="38" t="s">
        <v>405</v>
      </c>
      <c r="Q76" s="38" t="s">
        <v>179</v>
      </c>
      <c r="R76" s="38" t="s">
        <v>178</v>
      </c>
      <c r="S76" s="38" t="s">
        <v>177</v>
      </c>
      <c r="T76" s="38" t="s">
        <v>404</v>
      </c>
      <c r="U76" s="38" t="s">
        <v>82</v>
      </c>
      <c r="V76" s="38" t="s">
        <v>403</v>
      </c>
      <c r="AA76" s="39"/>
      <c r="AB76" s="39"/>
      <c r="AC76" s="39"/>
    </row>
    <row r="77" spans="1:29" s="38" customFormat="1" ht="23.25" customHeight="1">
      <c r="A77" s="38">
        <v>75</v>
      </c>
      <c r="B77" s="38" t="s">
        <v>402</v>
      </c>
      <c r="C77" s="38" t="s">
        <v>89</v>
      </c>
      <c r="D77" s="38" t="s">
        <v>93</v>
      </c>
      <c r="E77" s="38" t="s">
        <v>144</v>
      </c>
      <c r="F77" s="38" t="s">
        <v>401</v>
      </c>
      <c r="G77" s="38" t="s">
        <v>143</v>
      </c>
      <c r="H77" s="37">
        <v>0</v>
      </c>
      <c r="I77" s="37">
        <v>0</v>
      </c>
      <c r="K77" s="40">
        <v>75</v>
      </c>
      <c r="L77" s="38" t="s">
        <v>402</v>
      </c>
      <c r="M77" s="38" t="s">
        <v>89</v>
      </c>
      <c r="N77" s="38" t="s">
        <v>401</v>
      </c>
      <c r="O77" s="38" t="s">
        <v>400</v>
      </c>
      <c r="Q77" s="38" t="s">
        <v>140</v>
      </c>
      <c r="R77" s="38" t="s">
        <v>139</v>
      </c>
      <c r="S77" s="38" t="s">
        <v>138</v>
      </c>
      <c r="T77" s="38" t="s">
        <v>137</v>
      </c>
      <c r="U77" s="38" t="s">
        <v>136</v>
      </c>
      <c r="V77" s="38" t="s">
        <v>399</v>
      </c>
      <c r="AA77" s="39"/>
      <c r="AB77" s="39"/>
      <c r="AC77" s="39"/>
    </row>
    <row r="78" spans="1:29" s="38" customFormat="1" ht="23.25" customHeight="1">
      <c r="A78" s="38">
        <v>76</v>
      </c>
      <c r="B78" s="38" t="s">
        <v>90</v>
      </c>
      <c r="C78" s="38" t="s">
        <v>218</v>
      </c>
      <c r="D78" s="38" t="s">
        <v>102</v>
      </c>
      <c r="E78" s="38" t="s">
        <v>398</v>
      </c>
      <c r="F78" s="38" t="s">
        <v>396</v>
      </c>
      <c r="G78" s="38" t="s">
        <v>397</v>
      </c>
      <c r="H78" s="37">
        <v>0</v>
      </c>
      <c r="I78" s="37">
        <v>0</v>
      </c>
      <c r="K78" s="38">
        <v>1</v>
      </c>
      <c r="L78" s="38" t="s">
        <v>90</v>
      </c>
      <c r="M78" s="38" t="s">
        <v>218</v>
      </c>
      <c r="N78" s="38" t="s">
        <v>396</v>
      </c>
      <c r="O78" s="38" t="s">
        <v>395</v>
      </c>
      <c r="P78" s="38" t="str">
        <f t="shared" ref="P78:P102" si="3">LEFT(O78,12)</f>
        <v>111400004113</v>
      </c>
      <c r="Q78" s="38" t="s">
        <v>241</v>
      </c>
      <c r="R78" s="38" t="s">
        <v>96</v>
      </c>
      <c r="S78" s="38" t="s">
        <v>394</v>
      </c>
      <c r="T78" s="38" t="s">
        <v>393</v>
      </c>
      <c r="U78" s="38" t="s">
        <v>392</v>
      </c>
      <c r="V78" s="38" t="s">
        <v>391</v>
      </c>
      <c r="W78" s="42">
        <v>55000</v>
      </c>
      <c r="X78" s="42">
        <v>-54999</v>
      </c>
      <c r="Y78" s="41">
        <v>1</v>
      </c>
      <c r="Z78" s="43"/>
      <c r="AA78" s="39" t="s">
        <v>338</v>
      </c>
      <c r="AB78" s="39" t="s">
        <v>338</v>
      </c>
      <c r="AC78" s="39"/>
    </row>
    <row r="79" spans="1:29" s="38" customFormat="1" ht="23.25" customHeight="1">
      <c r="A79" s="38">
        <v>77</v>
      </c>
      <c r="B79" s="38" t="s">
        <v>90</v>
      </c>
      <c r="C79" s="38" t="s">
        <v>218</v>
      </c>
      <c r="D79" s="38" t="s">
        <v>126</v>
      </c>
      <c r="E79" s="38" t="s">
        <v>390</v>
      </c>
      <c r="F79" s="38" t="s">
        <v>388</v>
      </c>
      <c r="G79" s="38" t="s">
        <v>389</v>
      </c>
      <c r="H79" s="37">
        <v>0</v>
      </c>
      <c r="I79" s="37">
        <v>0</v>
      </c>
      <c r="K79" s="40">
        <v>2</v>
      </c>
      <c r="L79" s="38" t="s">
        <v>90</v>
      </c>
      <c r="M79" s="38" t="s">
        <v>218</v>
      </c>
      <c r="N79" s="38" t="s">
        <v>388</v>
      </c>
      <c r="O79" s="38" t="s">
        <v>387</v>
      </c>
      <c r="P79" s="38" t="str">
        <f t="shared" si="3"/>
        <v>111400004223</v>
      </c>
      <c r="Q79" s="38" t="s">
        <v>386</v>
      </c>
      <c r="R79" s="38" t="s">
        <v>285</v>
      </c>
      <c r="S79" s="38" t="s">
        <v>385</v>
      </c>
      <c r="T79" s="38" t="s">
        <v>384</v>
      </c>
      <c r="U79" s="38" t="s">
        <v>383</v>
      </c>
      <c r="V79" s="38" t="s">
        <v>269</v>
      </c>
      <c r="W79" s="42">
        <v>199000</v>
      </c>
      <c r="X79" s="42">
        <v>-198999</v>
      </c>
      <c r="Y79" s="41">
        <v>1</v>
      </c>
      <c r="Z79" s="43"/>
      <c r="AA79" s="39" t="s">
        <v>338</v>
      </c>
      <c r="AB79" s="39" t="s">
        <v>338</v>
      </c>
      <c r="AC79" s="39"/>
    </row>
    <row r="80" spans="1:29" s="38" customFormat="1" ht="23.25" customHeight="1">
      <c r="A80" s="38">
        <v>78</v>
      </c>
      <c r="B80" s="38" t="s">
        <v>90</v>
      </c>
      <c r="C80" s="38" t="s">
        <v>218</v>
      </c>
      <c r="D80" s="38" t="s">
        <v>126</v>
      </c>
      <c r="E80" s="38" t="s">
        <v>382</v>
      </c>
      <c r="F80" s="38" t="s">
        <v>380</v>
      </c>
      <c r="G80" s="38" t="s">
        <v>381</v>
      </c>
      <c r="H80" s="37">
        <v>0</v>
      </c>
      <c r="I80" s="37">
        <v>0</v>
      </c>
      <c r="K80" s="38">
        <v>3</v>
      </c>
      <c r="L80" s="38" t="s">
        <v>90</v>
      </c>
      <c r="M80" s="38" t="s">
        <v>218</v>
      </c>
      <c r="N80" s="38" t="s">
        <v>380</v>
      </c>
      <c r="O80" s="38" t="s">
        <v>379</v>
      </c>
      <c r="P80" s="38" t="str">
        <f t="shared" si="3"/>
        <v>111400004582</v>
      </c>
      <c r="Q80" s="38" t="s">
        <v>378</v>
      </c>
      <c r="R80" s="38" t="s">
        <v>285</v>
      </c>
      <c r="S80" s="38" t="s">
        <v>377</v>
      </c>
      <c r="T80" s="38" t="s">
        <v>376</v>
      </c>
      <c r="U80" s="38" t="s">
        <v>375</v>
      </c>
      <c r="V80" s="38" t="s">
        <v>269</v>
      </c>
      <c r="W80" s="42">
        <v>91666</v>
      </c>
      <c r="X80" s="42">
        <v>-91665</v>
      </c>
      <c r="Y80" s="41">
        <v>1</v>
      </c>
      <c r="Z80" s="43"/>
      <c r="AA80" s="39" t="s">
        <v>338</v>
      </c>
      <c r="AB80" s="39" t="s">
        <v>338</v>
      </c>
      <c r="AC80" s="39"/>
    </row>
    <row r="81" spans="1:29" s="38" customFormat="1" ht="23.25" customHeight="1">
      <c r="A81" s="38">
        <v>79</v>
      </c>
      <c r="B81" s="38" t="s">
        <v>90</v>
      </c>
      <c r="C81" s="38" t="s">
        <v>218</v>
      </c>
      <c r="D81" s="38" t="s">
        <v>102</v>
      </c>
      <c r="E81" s="38" t="s">
        <v>371</v>
      </c>
      <c r="F81" s="38" t="s">
        <v>374</v>
      </c>
      <c r="G81" s="38" t="s">
        <v>370</v>
      </c>
      <c r="H81" s="37">
        <v>0</v>
      </c>
      <c r="I81" s="37">
        <v>0</v>
      </c>
      <c r="K81" s="40">
        <v>4</v>
      </c>
      <c r="L81" s="38" t="s">
        <v>90</v>
      </c>
      <c r="M81" s="38" t="s">
        <v>218</v>
      </c>
      <c r="N81" s="38" t="s">
        <v>374</v>
      </c>
      <c r="O81" s="38" t="s">
        <v>373</v>
      </c>
      <c r="P81" s="38" t="str">
        <f t="shared" si="3"/>
        <v>111400004718</v>
      </c>
      <c r="Q81" s="38" t="s">
        <v>225</v>
      </c>
      <c r="R81" s="38" t="s">
        <v>367</v>
      </c>
      <c r="S81" s="38" t="s">
        <v>366</v>
      </c>
      <c r="T81" s="38" t="s">
        <v>372</v>
      </c>
      <c r="U81" s="38" t="s">
        <v>356</v>
      </c>
      <c r="V81" s="38" t="s">
        <v>269</v>
      </c>
      <c r="W81" s="42">
        <v>129000</v>
      </c>
      <c r="X81" s="42">
        <v>-128999</v>
      </c>
      <c r="Y81" s="41">
        <v>1</v>
      </c>
      <c r="Z81" s="43"/>
      <c r="AA81" s="39" t="s">
        <v>338</v>
      </c>
      <c r="AB81" s="39" t="s">
        <v>338</v>
      </c>
      <c r="AC81" s="39"/>
    </row>
    <row r="82" spans="1:29" s="38" customFormat="1" ht="23.25" customHeight="1">
      <c r="A82" s="38">
        <v>80</v>
      </c>
      <c r="B82" s="38" t="s">
        <v>90</v>
      </c>
      <c r="C82" s="38" t="s">
        <v>218</v>
      </c>
      <c r="D82" s="38" t="s">
        <v>102</v>
      </c>
      <c r="E82" s="38" t="s">
        <v>371</v>
      </c>
      <c r="F82" s="38" t="s">
        <v>369</v>
      </c>
      <c r="G82" s="38" t="s">
        <v>370</v>
      </c>
      <c r="H82" s="37">
        <v>0</v>
      </c>
      <c r="I82" s="37">
        <v>0</v>
      </c>
      <c r="K82" s="38">
        <v>5</v>
      </c>
      <c r="L82" s="38" t="s">
        <v>90</v>
      </c>
      <c r="M82" s="38" t="s">
        <v>218</v>
      </c>
      <c r="N82" s="38" t="s">
        <v>369</v>
      </c>
      <c r="O82" s="38" t="s">
        <v>368</v>
      </c>
      <c r="P82" s="38" t="str">
        <f t="shared" si="3"/>
        <v>111400004719</v>
      </c>
      <c r="Q82" s="38" t="s">
        <v>225</v>
      </c>
      <c r="R82" s="38" t="s">
        <v>367</v>
      </c>
      <c r="S82" s="38" t="s">
        <v>366</v>
      </c>
      <c r="T82" s="38" t="s">
        <v>365</v>
      </c>
      <c r="U82" s="38" t="s">
        <v>356</v>
      </c>
      <c r="V82" s="38" t="s">
        <v>269</v>
      </c>
      <c r="W82" s="42">
        <v>129000</v>
      </c>
      <c r="X82" s="42">
        <v>-128999</v>
      </c>
      <c r="Y82" s="41">
        <v>1</v>
      </c>
      <c r="Z82" s="43"/>
      <c r="AA82" s="39" t="s">
        <v>338</v>
      </c>
      <c r="AB82" s="39" t="s">
        <v>338</v>
      </c>
      <c r="AC82" s="39"/>
    </row>
    <row r="83" spans="1:29" s="38" customFormat="1" ht="23.25" customHeight="1">
      <c r="A83" s="38">
        <v>81</v>
      </c>
      <c r="B83" s="38" t="s">
        <v>90</v>
      </c>
      <c r="C83" s="38" t="s">
        <v>218</v>
      </c>
      <c r="D83" s="38" t="s">
        <v>102</v>
      </c>
      <c r="E83" s="38" t="s">
        <v>364</v>
      </c>
      <c r="F83" s="38" t="s">
        <v>362</v>
      </c>
      <c r="G83" s="38" t="s">
        <v>363</v>
      </c>
      <c r="H83" s="37">
        <v>0</v>
      </c>
      <c r="I83" s="37">
        <v>0</v>
      </c>
      <c r="K83" s="40">
        <v>6</v>
      </c>
      <c r="L83" s="38" t="s">
        <v>90</v>
      </c>
      <c r="M83" s="38" t="s">
        <v>218</v>
      </c>
      <c r="N83" s="38" t="s">
        <v>362</v>
      </c>
      <c r="O83" s="38" t="s">
        <v>361</v>
      </c>
      <c r="P83" s="38" t="str">
        <f t="shared" si="3"/>
        <v>111400004721</v>
      </c>
      <c r="Q83" s="38" t="s">
        <v>360</v>
      </c>
      <c r="R83" s="38" t="s">
        <v>359</v>
      </c>
      <c r="S83" s="38" t="s">
        <v>358</v>
      </c>
      <c r="T83" s="38" t="s">
        <v>357</v>
      </c>
      <c r="U83" s="38" t="s">
        <v>356</v>
      </c>
      <c r="V83" s="38" t="s">
        <v>269</v>
      </c>
      <c r="W83" s="42">
        <v>74000</v>
      </c>
      <c r="X83" s="42">
        <v>-73999</v>
      </c>
      <c r="Y83" s="41">
        <v>1</v>
      </c>
      <c r="Z83" s="43"/>
      <c r="AA83" s="39" t="s">
        <v>338</v>
      </c>
      <c r="AB83" s="39" t="s">
        <v>338</v>
      </c>
      <c r="AC83" s="39"/>
    </row>
    <row r="84" spans="1:29" s="38" customFormat="1" ht="23.25" customHeight="1">
      <c r="A84" s="38">
        <v>82</v>
      </c>
      <c r="B84" s="38" t="s">
        <v>90</v>
      </c>
      <c r="C84" s="38" t="s">
        <v>218</v>
      </c>
      <c r="D84" s="38" t="s">
        <v>102</v>
      </c>
      <c r="E84" s="38" t="s">
        <v>355</v>
      </c>
      <c r="F84" s="38" t="s">
        <v>353</v>
      </c>
      <c r="G84" s="38" t="s">
        <v>354</v>
      </c>
      <c r="H84" s="37">
        <v>0</v>
      </c>
      <c r="I84" s="37">
        <v>0</v>
      </c>
      <c r="K84" s="38">
        <v>7</v>
      </c>
      <c r="L84" s="38" t="s">
        <v>90</v>
      </c>
      <c r="M84" s="38" t="s">
        <v>218</v>
      </c>
      <c r="N84" s="38" t="s">
        <v>353</v>
      </c>
      <c r="O84" s="38" t="s">
        <v>352</v>
      </c>
      <c r="P84" s="38" t="str">
        <f t="shared" si="3"/>
        <v>111400004861</v>
      </c>
      <c r="Q84" s="38" t="s">
        <v>351</v>
      </c>
      <c r="R84" s="38" t="s">
        <v>96</v>
      </c>
      <c r="S84" s="38" t="s">
        <v>350</v>
      </c>
      <c r="T84" s="38" t="s">
        <v>349</v>
      </c>
      <c r="U84" s="38" t="s">
        <v>348</v>
      </c>
      <c r="V84" s="38" t="s">
        <v>269</v>
      </c>
      <c r="W84" s="42">
        <v>40000</v>
      </c>
      <c r="X84" s="42">
        <v>-39999</v>
      </c>
      <c r="Y84" s="41">
        <v>1</v>
      </c>
      <c r="Z84" s="43"/>
      <c r="AA84" s="39" t="s">
        <v>338</v>
      </c>
      <c r="AB84" s="39" t="s">
        <v>338</v>
      </c>
      <c r="AC84" s="39"/>
    </row>
    <row r="85" spans="1:29" s="38" customFormat="1" ht="23.25" customHeight="1">
      <c r="A85" s="38">
        <v>83</v>
      </c>
      <c r="B85" s="38" t="s">
        <v>90</v>
      </c>
      <c r="C85" s="38" t="s">
        <v>218</v>
      </c>
      <c r="D85" s="38" t="s">
        <v>102</v>
      </c>
      <c r="E85" s="38" t="s">
        <v>347</v>
      </c>
      <c r="F85" s="38" t="s">
        <v>345</v>
      </c>
      <c r="G85" s="38" t="s">
        <v>346</v>
      </c>
      <c r="H85" s="37">
        <v>0</v>
      </c>
      <c r="I85" s="37">
        <v>0</v>
      </c>
      <c r="K85" s="40">
        <v>8</v>
      </c>
      <c r="L85" s="38" t="s">
        <v>90</v>
      </c>
      <c r="M85" s="38" t="s">
        <v>218</v>
      </c>
      <c r="N85" s="38" t="s">
        <v>345</v>
      </c>
      <c r="O85" s="38" t="s">
        <v>344</v>
      </c>
      <c r="P85" s="38" t="str">
        <f t="shared" si="3"/>
        <v>111400004866</v>
      </c>
      <c r="Q85" s="38" t="s">
        <v>343</v>
      </c>
      <c r="R85" s="38" t="s">
        <v>342</v>
      </c>
      <c r="S85" s="38" t="s">
        <v>341</v>
      </c>
      <c r="T85" s="38" t="s">
        <v>340</v>
      </c>
      <c r="U85" s="38" t="s">
        <v>339</v>
      </c>
      <c r="V85" s="38" t="s">
        <v>269</v>
      </c>
      <c r="W85" s="42">
        <v>238000</v>
      </c>
      <c r="X85" s="42">
        <v>-237999</v>
      </c>
      <c r="Y85" s="41">
        <v>1</v>
      </c>
      <c r="Z85" s="43"/>
      <c r="AA85" s="39" t="s">
        <v>338</v>
      </c>
      <c r="AB85" s="39" t="s">
        <v>338</v>
      </c>
      <c r="AC85" s="39"/>
    </row>
    <row r="86" spans="1:29" s="38" customFormat="1" ht="23.25" customHeight="1">
      <c r="A86" s="38">
        <v>84</v>
      </c>
      <c r="B86" s="38" t="s">
        <v>90</v>
      </c>
      <c r="C86" s="38" t="s">
        <v>218</v>
      </c>
      <c r="D86" s="38" t="s">
        <v>102</v>
      </c>
      <c r="E86" s="38" t="s">
        <v>337</v>
      </c>
      <c r="F86" s="38" t="s">
        <v>335</v>
      </c>
      <c r="G86" s="38" t="s">
        <v>336</v>
      </c>
      <c r="H86" s="37">
        <v>52.054520547945209</v>
      </c>
      <c r="I86" s="37">
        <v>0</v>
      </c>
      <c r="K86" s="38">
        <v>9</v>
      </c>
      <c r="L86" s="38" t="s">
        <v>90</v>
      </c>
      <c r="M86" s="38" t="s">
        <v>218</v>
      </c>
      <c r="N86" s="38" t="s">
        <v>335</v>
      </c>
      <c r="O86" s="38" t="s">
        <v>334</v>
      </c>
      <c r="P86" s="38" t="str">
        <f t="shared" si="3"/>
        <v>111400084937</v>
      </c>
      <c r="Q86" s="38" t="s">
        <v>333</v>
      </c>
      <c r="R86" s="38" t="s">
        <v>96</v>
      </c>
      <c r="S86" s="38" t="s">
        <v>332</v>
      </c>
      <c r="U86" s="38" t="s">
        <v>320</v>
      </c>
      <c r="V86" s="38" t="s">
        <v>269</v>
      </c>
      <c r="W86" s="42">
        <v>190000</v>
      </c>
      <c r="X86" s="42">
        <v>-130760.95</v>
      </c>
      <c r="Y86" s="42">
        <v>59239.05</v>
      </c>
      <c r="Z86" s="41" t="s">
        <v>209</v>
      </c>
      <c r="AA86" s="39">
        <f t="shared" ref="AA86:AA102" si="4">(W86-1)/10</f>
        <v>18999.900000000001</v>
      </c>
      <c r="AB86" s="39">
        <f t="shared" ref="AB86:AB102" si="5">(AA86/365)</f>
        <v>52.054520547945209</v>
      </c>
      <c r="AC86" s="39"/>
    </row>
    <row r="87" spans="1:29" s="38" customFormat="1" ht="23.25" customHeight="1">
      <c r="A87" s="38">
        <v>85</v>
      </c>
      <c r="B87" s="38" t="s">
        <v>90</v>
      </c>
      <c r="C87" s="38" t="s">
        <v>218</v>
      </c>
      <c r="D87" s="38" t="s">
        <v>126</v>
      </c>
      <c r="E87" s="38" t="s">
        <v>328</v>
      </c>
      <c r="F87" s="38" t="s">
        <v>331</v>
      </c>
      <c r="G87" s="38" t="s">
        <v>327</v>
      </c>
      <c r="H87" s="37">
        <v>12.328493150684931</v>
      </c>
      <c r="I87" s="37">
        <v>0</v>
      </c>
      <c r="K87" s="40">
        <v>10</v>
      </c>
      <c r="L87" s="38" t="s">
        <v>90</v>
      </c>
      <c r="M87" s="38" t="s">
        <v>218</v>
      </c>
      <c r="N87" s="38" t="s">
        <v>331</v>
      </c>
      <c r="O87" s="38" t="s">
        <v>330</v>
      </c>
      <c r="P87" s="38" t="str">
        <f t="shared" si="3"/>
        <v>111400084944</v>
      </c>
      <c r="Q87" s="38" t="s">
        <v>324</v>
      </c>
      <c r="R87" s="38" t="s">
        <v>323</v>
      </c>
      <c r="S87" s="38" t="s">
        <v>322</v>
      </c>
      <c r="T87" s="38" t="s">
        <v>329</v>
      </c>
      <c r="U87" s="38" t="s">
        <v>320</v>
      </c>
      <c r="V87" s="38" t="s">
        <v>269</v>
      </c>
      <c r="W87" s="42">
        <v>45000</v>
      </c>
      <c r="X87" s="42">
        <v>-30969.17</v>
      </c>
      <c r="Y87" s="42">
        <v>14030.83</v>
      </c>
      <c r="Z87" s="41" t="s">
        <v>209</v>
      </c>
      <c r="AA87" s="39">
        <f t="shared" si="4"/>
        <v>4499.8999999999996</v>
      </c>
      <c r="AB87" s="39">
        <f t="shared" si="5"/>
        <v>12.328493150684931</v>
      </c>
      <c r="AC87" s="39"/>
    </row>
    <row r="88" spans="1:29" s="38" customFormat="1" ht="23.25" customHeight="1">
      <c r="A88" s="38">
        <v>86</v>
      </c>
      <c r="B88" s="38" t="s">
        <v>90</v>
      </c>
      <c r="C88" s="38" t="s">
        <v>218</v>
      </c>
      <c r="D88" s="38" t="s">
        <v>126</v>
      </c>
      <c r="E88" s="38" t="s">
        <v>328</v>
      </c>
      <c r="F88" s="38" t="s">
        <v>326</v>
      </c>
      <c r="G88" s="38" t="s">
        <v>327</v>
      </c>
      <c r="H88" s="37">
        <v>12.328493150684931</v>
      </c>
      <c r="I88" s="37">
        <v>0</v>
      </c>
      <c r="K88" s="38">
        <v>11</v>
      </c>
      <c r="L88" s="38" t="s">
        <v>90</v>
      </c>
      <c r="M88" s="38" t="s">
        <v>218</v>
      </c>
      <c r="N88" s="38" t="s">
        <v>326</v>
      </c>
      <c r="O88" s="38" t="s">
        <v>325</v>
      </c>
      <c r="P88" s="38" t="str">
        <f t="shared" si="3"/>
        <v>111400084947</v>
      </c>
      <c r="Q88" s="38" t="s">
        <v>324</v>
      </c>
      <c r="R88" s="38" t="s">
        <v>323</v>
      </c>
      <c r="S88" s="38" t="s">
        <v>322</v>
      </c>
      <c r="T88" s="38" t="s">
        <v>321</v>
      </c>
      <c r="U88" s="38" t="s">
        <v>320</v>
      </c>
      <c r="V88" s="38" t="s">
        <v>269</v>
      </c>
      <c r="W88" s="42">
        <v>45000</v>
      </c>
      <c r="X88" s="42">
        <v>-30969.17</v>
      </c>
      <c r="Y88" s="42">
        <v>14030.83</v>
      </c>
      <c r="Z88" s="41" t="s">
        <v>209</v>
      </c>
      <c r="AA88" s="39">
        <f t="shared" si="4"/>
        <v>4499.8999999999996</v>
      </c>
      <c r="AB88" s="39">
        <f t="shared" si="5"/>
        <v>12.328493150684931</v>
      </c>
      <c r="AC88" s="39"/>
    </row>
    <row r="89" spans="1:29" s="38" customFormat="1" ht="23.25" customHeight="1">
      <c r="A89" s="38">
        <v>87</v>
      </c>
      <c r="B89" s="38" t="s">
        <v>90</v>
      </c>
      <c r="C89" s="38" t="s">
        <v>218</v>
      </c>
      <c r="D89" s="38" t="s">
        <v>102</v>
      </c>
      <c r="E89" s="38" t="s">
        <v>319</v>
      </c>
      <c r="F89" s="38" t="s">
        <v>317</v>
      </c>
      <c r="G89" s="38" t="s">
        <v>318</v>
      </c>
      <c r="H89" s="37">
        <v>49.835342465753428</v>
      </c>
      <c r="I89" s="37">
        <v>0</v>
      </c>
      <c r="K89" s="40">
        <v>12</v>
      </c>
      <c r="L89" s="38" t="s">
        <v>90</v>
      </c>
      <c r="M89" s="38" t="s">
        <v>218</v>
      </c>
      <c r="N89" s="38" t="s">
        <v>317</v>
      </c>
      <c r="O89" s="38" t="s">
        <v>316</v>
      </c>
      <c r="P89" s="38" t="str">
        <f t="shared" si="3"/>
        <v>111400097593</v>
      </c>
      <c r="Q89" s="38" t="s">
        <v>315</v>
      </c>
      <c r="R89" s="38" t="s">
        <v>314</v>
      </c>
      <c r="S89" s="38" t="s">
        <v>313</v>
      </c>
      <c r="T89" s="38" t="s">
        <v>312</v>
      </c>
      <c r="U89" s="38" t="s">
        <v>311</v>
      </c>
      <c r="V89" s="38" t="s">
        <v>269</v>
      </c>
      <c r="W89" s="42">
        <v>181900</v>
      </c>
      <c r="X89" s="42">
        <v>-107692.38</v>
      </c>
      <c r="Y89" s="42">
        <v>74207.62</v>
      </c>
      <c r="Z89" s="41" t="s">
        <v>209</v>
      </c>
      <c r="AA89" s="39">
        <f t="shared" si="4"/>
        <v>18189.900000000001</v>
      </c>
      <c r="AB89" s="39">
        <f t="shared" si="5"/>
        <v>49.835342465753428</v>
      </c>
      <c r="AC89" s="39"/>
    </row>
    <row r="90" spans="1:29" s="38" customFormat="1" ht="23.25" customHeight="1">
      <c r="A90" s="38">
        <v>88</v>
      </c>
      <c r="B90" s="38" t="s">
        <v>90</v>
      </c>
      <c r="C90" s="38" t="s">
        <v>218</v>
      </c>
      <c r="D90" s="38" t="s">
        <v>102</v>
      </c>
      <c r="E90" s="38" t="s">
        <v>310</v>
      </c>
      <c r="F90" s="38" t="s">
        <v>308</v>
      </c>
      <c r="G90" s="38" t="s">
        <v>309</v>
      </c>
      <c r="H90" s="37">
        <v>64.10931506849316</v>
      </c>
      <c r="I90" s="37">
        <v>0</v>
      </c>
      <c r="K90" s="38">
        <v>13</v>
      </c>
      <c r="L90" s="38" t="s">
        <v>90</v>
      </c>
      <c r="M90" s="38" t="s">
        <v>218</v>
      </c>
      <c r="N90" s="38" t="s">
        <v>308</v>
      </c>
      <c r="O90" s="38" t="s">
        <v>307</v>
      </c>
      <c r="P90" s="38" t="str">
        <f t="shared" si="3"/>
        <v>111400103434</v>
      </c>
      <c r="Q90" s="38" t="s">
        <v>306</v>
      </c>
      <c r="R90" s="38" t="s">
        <v>305</v>
      </c>
      <c r="S90" s="38" t="s">
        <v>304</v>
      </c>
      <c r="T90" s="38" t="s">
        <v>303</v>
      </c>
      <c r="U90" s="38" t="s">
        <v>302</v>
      </c>
      <c r="V90" s="38" t="s">
        <v>269</v>
      </c>
      <c r="W90" s="42">
        <v>234000</v>
      </c>
      <c r="X90" s="42">
        <v>-119692.09</v>
      </c>
      <c r="Y90" s="42">
        <v>114307.91</v>
      </c>
      <c r="Z90" s="41" t="s">
        <v>209</v>
      </c>
      <c r="AA90" s="39">
        <f t="shared" si="4"/>
        <v>23399.9</v>
      </c>
      <c r="AB90" s="39">
        <f t="shared" si="5"/>
        <v>64.10931506849316</v>
      </c>
      <c r="AC90" s="39"/>
    </row>
    <row r="91" spans="1:29" s="38" customFormat="1" ht="23.25" customHeight="1">
      <c r="A91" s="38">
        <v>89</v>
      </c>
      <c r="B91" s="38" t="s">
        <v>90</v>
      </c>
      <c r="C91" s="38" t="s">
        <v>218</v>
      </c>
      <c r="D91" s="38" t="s">
        <v>102</v>
      </c>
      <c r="E91" s="38" t="s">
        <v>301</v>
      </c>
      <c r="F91" s="38" t="s">
        <v>299</v>
      </c>
      <c r="G91" s="38" t="s">
        <v>300</v>
      </c>
      <c r="H91" s="37">
        <v>5.0682191780821917</v>
      </c>
      <c r="I91" s="37">
        <v>0</v>
      </c>
      <c r="K91" s="40">
        <v>14</v>
      </c>
      <c r="L91" s="38" t="s">
        <v>90</v>
      </c>
      <c r="M91" s="38" t="s">
        <v>218</v>
      </c>
      <c r="N91" s="38" t="s">
        <v>299</v>
      </c>
      <c r="O91" s="38" t="s">
        <v>298</v>
      </c>
      <c r="P91" s="38" t="str">
        <f t="shared" si="3"/>
        <v>111400103436</v>
      </c>
      <c r="Q91" s="38" t="s">
        <v>241</v>
      </c>
      <c r="R91" s="38" t="s">
        <v>297</v>
      </c>
      <c r="S91" s="38" t="s">
        <v>296</v>
      </c>
      <c r="T91" s="38" t="s">
        <v>295</v>
      </c>
      <c r="U91" s="38" t="s">
        <v>294</v>
      </c>
      <c r="V91" s="38" t="s">
        <v>269</v>
      </c>
      <c r="W91" s="42">
        <v>18500</v>
      </c>
      <c r="X91" s="42">
        <v>-9624.5499999999993</v>
      </c>
      <c r="Y91" s="42">
        <v>8875.4500000000007</v>
      </c>
      <c r="Z91" s="41" t="s">
        <v>209</v>
      </c>
      <c r="AA91" s="39">
        <f t="shared" si="4"/>
        <v>1849.9</v>
      </c>
      <c r="AB91" s="39">
        <f t="shared" si="5"/>
        <v>5.0682191780821917</v>
      </c>
      <c r="AC91" s="39"/>
    </row>
    <row r="92" spans="1:29" s="38" customFormat="1" ht="23.25" customHeight="1">
      <c r="A92" s="38">
        <v>90</v>
      </c>
      <c r="B92" s="38" t="s">
        <v>90</v>
      </c>
      <c r="C92" s="38" t="s">
        <v>218</v>
      </c>
      <c r="D92" s="38" t="s">
        <v>126</v>
      </c>
      <c r="E92" s="38" t="s">
        <v>290</v>
      </c>
      <c r="F92" s="38" t="s">
        <v>293</v>
      </c>
      <c r="G92" s="38" t="s">
        <v>289</v>
      </c>
      <c r="H92" s="37">
        <v>27.259999999999998</v>
      </c>
      <c r="I92" s="37">
        <v>32.6</v>
      </c>
      <c r="K92" s="38">
        <v>15</v>
      </c>
      <c r="L92" s="38" t="s">
        <v>90</v>
      </c>
      <c r="M92" s="38" t="s">
        <v>218</v>
      </c>
      <c r="N92" s="38" t="s">
        <v>293</v>
      </c>
      <c r="O92" s="38" t="s">
        <v>292</v>
      </c>
      <c r="P92" s="38" t="str">
        <f t="shared" si="3"/>
        <v>111400103439</v>
      </c>
      <c r="Q92" s="38" t="s">
        <v>286</v>
      </c>
      <c r="R92" s="38" t="s">
        <v>285</v>
      </c>
      <c r="S92" s="38" t="s">
        <v>284</v>
      </c>
      <c r="T92" s="38" t="s">
        <v>291</v>
      </c>
      <c r="U92" s="38" t="s">
        <v>282</v>
      </c>
      <c r="V92" s="38" t="s">
        <v>269</v>
      </c>
      <c r="W92" s="42">
        <v>99500</v>
      </c>
      <c r="X92" s="42">
        <v>-50976.2</v>
      </c>
      <c r="Y92" s="42">
        <v>48523.8</v>
      </c>
      <c r="Z92" s="41" t="s">
        <v>209</v>
      </c>
      <c r="AA92" s="39">
        <f t="shared" si="4"/>
        <v>9949.9</v>
      </c>
      <c r="AB92" s="39">
        <f t="shared" si="5"/>
        <v>27.259999999999998</v>
      </c>
      <c r="AC92" s="39">
        <v>32.6</v>
      </c>
    </row>
    <row r="93" spans="1:29" s="38" customFormat="1" ht="23.25" customHeight="1">
      <c r="A93" s="38">
        <v>91</v>
      </c>
      <c r="B93" s="38" t="s">
        <v>90</v>
      </c>
      <c r="C93" s="38" t="s">
        <v>218</v>
      </c>
      <c r="D93" s="38" t="s">
        <v>126</v>
      </c>
      <c r="E93" s="38" t="s">
        <v>290</v>
      </c>
      <c r="F93" s="38" t="s">
        <v>288</v>
      </c>
      <c r="G93" s="38" t="s">
        <v>289</v>
      </c>
      <c r="H93" s="37">
        <v>27.259999999999998</v>
      </c>
      <c r="I93" s="37">
        <v>32.6</v>
      </c>
      <c r="K93" s="40">
        <v>16</v>
      </c>
      <c r="L93" s="38" t="s">
        <v>90</v>
      </c>
      <c r="M93" s="38" t="s">
        <v>218</v>
      </c>
      <c r="N93" s="38" t="s">
        <v>288</v>
      </c>
      <c r="O93" s="38" t="s">
        <v>287</v>
      </c>
      <c r="P93" s="38" t="str">
        <f t="shared" si="3"/>
        <v>111400103440</v>
      </c>
      <c r="Q93" s="38" t="s">
        <v>286</v>
      </c>
      <c r="R93" s="38" t="s">
        <v>285</v>
      </c>
      <c r="S93" s="38" t="s">
        <v>284</v>
      </c>
      <c r="T93" s="38" t="s">
        <v>283</v>
      </c>
      <c r="U93" s="38" t="s">
        <v>282</v>
      </c>
      <c r="V93" s="38" t="s">
        <v>269</v>
      </c>
      <c r="W93" s="42">
        <v>99500</v>
      </c>
      <c r="X93" s="42">
        <v>-50976.2</v>
      </c>
      <c r="Y93" s="42">
        <v>48523.8</v>
      </c>
      <c r="Z93" s="41" t="s">
        <v>209</v>
      </c>
      <c r="AA93" s="39">
        <f t="shared" si="4"/>
        <v>9949.9</v>
      </c>
      <c r="AB93" s="39">
        <f t="shared" si="5"/>
        <v>27.259999999999998</v>
      </c>
      <c r="AC93" s="39">
        <v>32.6</v>
      </c>
    </row>
    <row r="94" spans="1:29" s="38" customFormat="1" ht="23.25" customHeight="1">
      <c r="A94" s="38">
        <v>92</v>
      </c>
      <c r="B94" s="38" t="s">
        <v>90</v>
      </c>
      <c r="C94" s="38" t="s">
        <v>218</v>
      </c>
      <c r="D94" s="38" t="s">
        <v>126</v>
      </c>
      <c r="E94" s="38" t="s">
        <v>278</v>
      </c>
      <c r="F94" s="38" t="s">
        <v>281</v>
      </c>
      <c r="G94" s="38" t="s">
        <v>277</v>
      </c>
      <c r="H94" s="37">
        <v>5.6435616438356169</v>
      </c>
      <c r="I94" s="37">
        <v>0</v>
      </c>
      <c r="K94" s="38">
        <v>17</v>
      </c>
      <c r="L94" s="38" t="s">
        <v>90</v>
      </c>
      <c r="M94" s="38" t="s">
        <v>218</v>
      </c>
      <c r="N94" s="38" t="s">
        <v>281</v>
      </c>
      <c r="O94" s="38" t="s">
        <v>280</v>
      </c>
      <c r="P94" s="38" t="str">
        <f t="shared" si="3"/>
        <v>111400120158</v>
      </c>
      <c r="Q94" s="38" t="s">
        <v>274</v>
      </c>
      <c r="R94" s="38" t="s">
        <v>273</v>
      </c>
      <c r="S94" s="38" t="s">
        <v>272</v>
      </c>
      <c r="T94" s="38" t="s">
        <v>279</v>
      </c>
      <c r="U94" s="38" t="s">
        <v>270</v>
      </c>
      <c r="V94" s="38" t="s">
        <v>269</v>
      </c>
      <c r="W94" s="42">
        <v>20600</v>
      </c>
      <c r="X94" s="42">
        <v>-7940.49</v>
      </c>
      <c r="Y94" s="42">
        <v>12659.51</v>
      </c>
      <c r="Z94" s="41" t="s">
        <v>209</v>
      </c>
      <c r="AA94" s="39">
        <f t="shared" si="4"/>
        <v>2059.9</v>
      </c>
      <c r="AB94" s="39">
        <f t="shared" si="5"/>
        <v>5.6435616438356169</v>
      </c>
      <c r="AC94" s="39"/>
    </row>
    <row r="95" spans="1:29" s="38" customFormat="1" ht="23.25" customHeight="1">
      <c r="A95" s="38">
        <v>93</v>
      </c>
      <c r="B95" s="38" t="s">
        <v>90</v>
      </c>
      <c r="C95" s="38" t="s">
        <v>218</v>
      </c>
      <c r="D95" s="38" t="s">
        <v>126</v>
      </c>
      <c r="E95" s="38" t="s">
        <v>278</v>
      </c>
      <c r="F95" s="38" t="s">
        <v>276</v>
      </c>
      <c r="G95" s="38" t="s">
        <v>277</v>
      </c>
      <c r="H95" s="37">
        <v>5.6435616438356169</v>
      </c>
      <c r="I95" s="37">
        <v>0</v>
      </c>
      <c r="K95" s="40">
        <v>18</v>
      </c>
      <c r="L95" s="38" t="s">
        <v>90</v>
      </c>
      <c r="M95" s="38" t="s">
        <v>218</v>
      </c>
      <c r="N95" s="38" t="s">
        <v>276</v>
      </c>
      <c r="O95" s="38" t="s">
        <v>275</v>
      </c>
      <c r="P95" s="38" t="str">
        <f t="shared" si="3"/>
        <v>111400120159</v>
      </c>
      <c r="Q95" s="38" t="s">
        <v>274</v>
      </c>
      <c r="R95" s="38" t="s">
        <v>273</v>
      </c>
      <c r="S95" s="38" t="s">
        <v>272</v>
      </c>
      <c r="T95" s="38" t="s">
        <v>271</v>
      </c>
      <c r="U95" s="38" t="s">
        <v>270</v>
      </c>
      <c r="V95" s="38" t="s">
        <v>269</v>
      </c>
      <c r="W95" s="42">
        <v>20600</v>
      </c>
      <c r="X95" s="42">
        <v>-7940.49</v>
      </c>
      <c r="Y95" s="42">
        <v>12659.51</v>
      </c>
      <c r="Z95" s="41" t="s">
        <v>209</v>
      </c>
      <c r="AA95" s="39">
        <f t="shared" si="4"/>
        <v>2059.9</v>
      </c>
      <c r="AB95" s="39">
        <f t="shared" si="5"/>
        <v>5.6435616438356169</v>
      </c>
      <c r="AC95" s="39"/>
    </row>
    <row r="96" spans="1:29" s="38" customFormat="1" ht="23.25" customHeight="1">
      <c r="A96" s="38">
        <v>94</v>
      </c>
      <c r="B96" s="38" t="s">
        <v>90</v>
      </c>
      <c r="C96" s="38" t="s">
        <v>218</v>
      </c>
      <c r="D96" s="38" t="s">
        <v>102</v>
      </c>
      <c r="E96" s="38" t="s">
        <v>268</v>
      </c>
      <c r="F96" s="38" t="s">
        <v>266</v>
      </c>
      <c r="G96" s="38" t="s">
        <v>267</v>
      </c>
      <c r="H96" s="37">
        <v>107.94493150684931</v>
      </c>
      <c r="I96" s="37">
        <v>51.23</v>
      </c>
      <c r="K96" s="38">
        <v>19</v>
      </c>
      <c r="L96" s="38" t="s">
        <v>90</v>
      </c>
      <c r="M96" s="38" t="s">
        <v>218</v>
      </c>
      <c r="N96" s="38" t="s">
        <v>266</v>
      </c>
      <c r="O96" s="38" t="s">
        <v>265</v>
      </c>
      <c r="P96" s="38" t="str">
        <f t="shared" si="3"/>
        <v>111400148995</v>
      </c>
      <c r="Q96" s="38" t="s">
        <v>215</v>
      </c>
      <c r="R96" s="38" t="s">
        <v>264</v>
      </c>
      <c r="S96" s="38" t="s">
        <v>263</v>
      </c>
      <c r="T96" s="38" t="s">
        <v>262</v>
      </c>
      <c r="U96" s="38" t="s">
        <v>261</v>
      </c>
      <c r="V96" s="38" t="s">
        <v>221</v>
      </c>
      <c r="W96" s="42">
        <v>394000</v>
      </c>
      <c r="X96" s="42">
        <v>-52893.02</v>
      </c>
      <c r="Y96" s="42">
        <v>341106.98</v>
      </c>
      <c r="Z96" s="41" t="s">
        <v>209</v>
      </c>
      <c r="AA96" s="39">
        <f t="shared" si="4"/>
        <v>39399.9</v>
      </c>
      <c r="AB96" s="39">
        <f t="shared" si="5"/>
        <v>107.94493150684931</v>
      </c>
      <c r="AC96" s="39">
        <v>51.23</v>
      </c>
    </row>
    <row r="97" spans="1:29" s="38" customFormat="1" ht="23.25" customHeight="1">
      <c r="A97" s="38">
        <v>95</v>
      </c>
      <c r="B97" s="38" t="s">
        <v>90</v>
      </c>
      <c r="C97" s="38" t="s">
        <v>218</v>
      </c>
      <c r="D97" s="38" t="s">
        <v>126</v>
      </c>
      <c r="E97" s="38" t="s">
        <v>260</v>
      </c>
      <c r="F97" s="38" t="s">
        <v>258</v>
      </c>
      <c r="G97" s="38" t="s">
        <v>259</v>
      </c>
      <c r="H97" s="37">
        <v>23.013424657534244</v>
      </c>
      <c r="I97" s="37">
        <v>0</v>
      </c>
      <c r="K97" s="40">
        <v>20</v>
      </c>
      <c r="L97" s="38" t="s">
        <v>90</v>
      </c>
      <c r="M97" s="38" t="s">
        <v>218</v>
      </c>
      <c r="N97" s="38" t="s">
        <v>258</v>
      </c>
      <c r="O97" s="38" t="s">
        <v>257</v>
      </c>
      <c r="P97" s="38" t="str">
        <f t="shared" si="3"/>
        <v>111400148996</v>
      </c>
      <c r="Q97" s="38" t="s">
        <v>256</v>
      </c>
      <c r="R97" s="38" t="s">
        <v>255</v>
      </c>
      <c r="S97" s="38" t="s">
        <v>254</v>
      </c>
      <c r="T97" s="38" t="s">
        <v>253</v>
      </c>
      <c r="U97" s="38" t="s">
        <v>222</v>
      </c>
      <c r="V97" s="38" t="s">
        <v>221</v>
      </c>
      <c r="W97" s="42">
        <v>84000</v>
      </c>
      <c r="X97" s="42">
        <v>-11322.6</v>
      </c>
      <c r="Y97" s="42">
        <v>72677.399999999994</v>
      </c>
      <c r="Z97" s="41" t="s">
        <v>209</v>
      </c>
      <c r="AA97" s="39">
        <f t="shared" si="4"/>
        <v>8399.9</v>
      </c>
      <c r="AB97" s="39">
        <f t="shared" si="5"/>
        <v>23.013424657534244</v>
      </c>
      <c r="AC97" s="39"/>
    </row>
    <row r="98" spans="1:29" s="38" customFormat="1" ht="23.25" customHeight="1">
      <c r="A98" s="38">
        <v>96</v>
      </c>
      <c r="B98" s="38" t="s">
        <v>90</v>
      </c>
      <c r="C98" s="38" t="s">
        <v>218</v>
      </c>
      <c r="D98" s="38" t="s">
        <v>126</v>
      </c>
      <c r="E98" s="38" t="s">
        <v>252</v>
      </c>
      <c r="F98" s="38" t="s">
        <v>250</v>
      </c>
      <c r="G98" s="38" t="s">
        <v>251</v>
      </c>
      <c r="H98" s="37">
        <v>15.89013698630137</v>
      </c>
      <c r="I98" s="37">
        <v>0</v>
      </c>
      <c r="K98" s="38">
        <v>21</v>
      </c>
      <c r="L98" s="38" t="s">
        <v>90</v>
      </c>
      <c r="M98" s="38" t="s">
        <v>218</v>
      </c>
      <c r="N98" s="38" t="s">
        <v>250</v>
      </c>
      <c r="O98" s="38" t="s">
        <v>249</v>
      </c>
      <c r="P98" s="38" t="str">
        <f t="shared" si="3"/>
        <v>111400148999</v>
      </c>
      <c r="Q98" s="38" t="s">
        <v>248</v>
      </c>
      <c r="T98" s="38" t="s">
        <v>247</v>
      </c>
      <c r="U98" s="38" t="s">
        <v>246</v>
      </c>
      <c r="V98" s="38" t="s">
        <v>221</v>
      </c>
      <c r="W98" s="42">
        <v>58000</v>
      </c>
      <c r="X98" s="42">
        <v>-7547.81</v>
      </c>
      <c r="Y98" s="42">
        <v>50452.19</v>
      </c>
      <c r="Z98" s="41" t="s">
        <v>209</v>
      </c>
      <c r="AA98" s="39">
        <f t="shared" si="4"/>
        <v>5799.9</v>
      </c>
      <c r="AB98" s="39">
        <f t="shared" si="5"/>
        <v>15.89013698630137</v>
      </c>
      <c r="AC98" s="39"/>
    </row>
    <row r="99" spans="1:29" s="38" customFormat="1" ht="23.25" customHeight="1">
      <c r="A99" s="38">
        <v>97</v>
      </c>
      <c r="B99" s="38" t="s">
        <v>90</v>
      </c>
      <c r="C99" s="38" t="s">
        <v>218</v>
      </c>
      <c r="D99" s="38" t="s">
        <v>102</v>
      </c>
      <c r="E99" s="38" t="s">
        <v>245</v>
      </c>
      <c r="F99" s="38" t="s">
        <v>243</v>
      </c>
      <c r="G99" s="38" t="s">
        <v>244</v>
      </c>
      <c r="H99" s="37">
        <v>16.575068493150685</v>
      </c>
      <c r="I99" s="37">
        <v>0</v>
      </c>
      <c r="K99" s="40">
        <v>22</v>
      </c>
      <c r="L99" s="38" t="s">
        <v>90</v>
      </c>
      <c r="M99" s="38" t="s">
        <v>218</v>
      </c>
      <c r="N99" s="38" t="s">
        <v>243</v>
      </c>
      <c r="O99" s="38" t="s">
        <v>242</v>
      </c>
      <c r="P99" s="38" t="str">
        <f t="shared" si="3"/>
        <v>111400149000</v>
      </c>
      <c r="Q99" s="38" t="s">
        <v>241</v>
      </c>
      <c r="R99" s="38" t="s">
        <v>240</v>
      </c>
      <c r="S99" s="38" t="s">
        <v>239</v>
      </c>
      <c r="T99" s="38" t="s">
        <v>238</v>
      </c>
      <c r="U99" s="38" t="s">
        <v>237</v>
      </c>
      <c r="V99" s="38" t="s">
        <v>221</v>
      </c>
      <c r="W99" s="42">
        <v>60500</v>
      </c>
      <c r="X99" s="42">
        <v>-8171.51</v>
      </c>
      <c r="Y99" s="42">
        <v>52328.49</v>
      </c>
      <c r="Z99" s="41" t="s">
        <v>209</v>
      </c>
      <c r="AA99" s="39">
        <f t="shared" si="4"/>
        <v>6049.9</v>
      </c>
      <c r="AB99" s="39">
        <f t="shared" si="5"/>
        <v>16.575068493150685</v>
      </c>
      <c r="AC99" s="39"/>
    </row>
    <row r="100" spans="1:29" s="38" customFormat="1" ht="23.25" customHeight="1">
      <c r="A100" s="38">
        <v>98</v>
      </c>
      <c r="B100" s="38" t="s">
        <v>90</v>
      </c>
      <c r="C100" s="38" t="s">
        <v>218</v>
      </c>
      <c r="D100" s="38" t="s">
        <v>102</v>
      </c>
      <c r="E100" s="38" t="s">
        <v>236</v>
      </c>
      <c r="F100" s="38" t="s">
        <v>234</v>
      </c>
      <c r="G100" s="38" t="s">
        <v>235</v>
      </c>
      <c r="H100" s="37">
        <v>9.1860273972602737</v>
      </c>
      <c r="I100" s="37">
        <v>0</v>
      </c>
      <c r="K100" s="38">
        <v>23</v>
      </c>
      <c r="L100" s="38" t="s">
        <v>90</v>
      </c>
      <c r="M100" s="38" t="s">
        <v>218</v>
      </c>
      <c r="N100" s="38" t="s">
        <v>234</v>
      </c>
      <c r="O100" s="38" t="s">
        <v>233</v>
      </c>
      <c r="P100" s="38" t="str">
        <f t="shared" si="3"/>
        <v>111400149002</v>
      </c>
      <c r="Q100" s="38" t="s">
        <v>232</v>
      </c>
      <c r="R100" s="38" t="s">
        <v>96</v>
      </c>
      <c r="S100" s="38" t="s">
        <v>231</v>
      </c>
      <c r="T100" s="38" t="s">
        <v>230</v>
      </c>
      <c r="U100" s="38" t="s">
        <v>222</v>
      </c>
      <c r="V100" s="38" t="s">
        <v>221</v>
      </c>
      <c r="W100" s="42">
        <v>33530</v>
      </c>
      <c r="X100" s="42">
        <v>-4519.5200000000004</v>
      </c>
      <c r="Y100" s="42">
        <v>29010.48</v>
      </c>
      <c r="Z100" s="41" t="s">
        <v>209</v>
      </c>
      <c r="AA100" s="39">
        <f t="shared" si="4"/>
        <v>3352.9</v>
      </c>
      <c r="AB100" s="39">
        <f t="shared" si="5"/>
        <v>9.1860273972602737</v>
      </c>
      <c r="AC100" s="39"/>
    </row>
    <row r="101" spans="1:29" s="38" customFormat="1" ht="23.25" customHeight="1">
      <c r="A101" s="38">
        <v>99</v>
      </c>
      <c r="B101" s="38" t="s">
        <v>90</v>
      </c>
      <c r="C101" s="38" t="s">
        <v>218</v>
      </c>
      <c r="D101" s="38" t="s">
        <v>102</v>
      </c>
      <c r="E101" s="38" t="s">
        <v>229</v>
      </c>
      <c r="F101" s="38" t="s">
        <v>227</v>
      </c>
      <c r="G101" s="38" t="s">
        <v>228</v>
      </c>
      <c r="H101" s="37">
        <v>30.136712328767121</v>
      </c>
      <c r="I101" s="37">
        <v>19.59</v>
      </c>
      <c r="K101" s="40">
        <v>24</v>
      </c>
      <c r="L101" s="38" t="s">
        <v>90</v>
      </c>
      <c r="M101" s="38" t="s">
        <v>218</v>
      </c>
      <c r="N101" s="38" t="s">
        <v>227</v>
      </c>
      <c r="O101" s="38" t="s">
        <v>226</v>
      </c>
      <c r="P101" s="38" t="str">
        <f t="shared" si="3"/>
        <v>111400149003</v>
      </c>
      <c r="Q101" s="38" t="s">
        <v>225</v>
      </c>
      <c r="R101" s="38" t="s">
        <v>96</v>
      </c>
      <c r="S101" s="38" t="s">
        <v>224</v>
      </c>
      <c r="T101" s="38" t="s">
        <v>223</v>
      </c>
      <c r="U101" s="38" t="s">
        <v>222</v>
      </c>
      <c r="V101" s="38" t="s">
        <v>221</v>
      </c>
      <c r="W101" s="42">
        <v>110000</v>
      </c>
      <c r="X101" s="42">
        <v>-14827.26</v>
      </c>
      <c r="Y101" s="42">
        <v>95172.74</v>
      </c>
      <c r="Z101" s="41" t="s">
        <v>209</v>
      </c>
      <c r="AA101" s="39">
        <f t="shared" si="4"/>
        <v>10999.9</v>
      </c>
      <c r="AB101" s="39">
        <f t="shared" si="5"/>
        <v>30.136712328767121</v>
      </c>
      <c r="AC101" s="39">
        <v>19.59</v>
      </c>
    </row>
    <row r="102" spans="1:29" s="38" customFormat="1" ht="23.25" customHeight="1">
      <c r="A102" s="38">
        <v>100</v>
      </c>
      <c r="B102" s="38" t="s">
        <v>90</v>
      </c>
      <c r="C102" s="38" t="s">
        <v>218</v>
      </c>
      <c r="D102" s="38" t="s">
        <v>102</v>
      </c>
      <c r="E102" s="38" t="s">
        <v>220</v>
      </c>
      <c r="F102" s="38" t="s">
        <v>217</v>
      </c>
      <c r="G102" s="38" t="s">
        <v>219</v>
      </c>
      <c r="H102" s="37">
        <v>78.903835616438357</v>
      </c>
      <c r="I102" s="37">
        <v>0</v>
      </c>
      <c r="K102" s="38">
        <v>25</v>
      </c>
      <c r="L102" s="38" t="s">
        <v>90</v>
      </c>
      <c r="M102" s="38" t="s">
        <v>218</v>
      </c>
      <c r="N102" s="38" t="s">
        <v>217</v>
      </c>
      <c r="O102" s="38" t="s">
        <v>216</v>
      </c>
      <c r="P102" s="38" t="str">
        <f t="shared" si="3"/>
        <v>111400175498</v>
      </c>
      <c r="Q102" s="38" t="s">
        <v>215</v>
      </c>
      <c r="R102" s="38" t="s">
        <v>214</v>
      </c>
      <c r="S102" s="38" t="s">
        <v>213</v>
      </c>
      <c r="T102" s="38" t="s">
        <v>212</v>
      </c>
      <c r="U102" s="38" t="s">
        <v>211</v>
      </c>
      <c r="V102" s="38" t="s">
        <v>210</v>
      </c>
      <c r="W102" s="42">
        <v>288000</v>
      </c>
      <c r="X102" s="42">
        <v>-4339.71</v>
      </c>
      <c r="Y102" s="42">
        <v>283660.28999999998</v>
      </c>
      <c r="Z102" s="41" t="s">
        <v>209</v>
      </c>
      <c r="AA102" s="39">
        <f t="shared" si="4"/>
        <v>28799.9</v>
      </c>
      <c r="AB102" s="39">
        <f t="shared" si="5"/>
        <v>78.903835616438357</v>
      </c>
      <c r="AC102" s="39"/>
    </row>
    <row r="103" spans="1:29" s="38" customFormat="1" ht="23.25" customHeight="1">
      <c r="A103" s="38">
        <v>101</v>
      </c>
      <c r="B103" s="38" t="s">
        <v>90</v>
      </c>
      <c r="C103" s="38" t="s">
        <v>89</v>
      </c>
      <c r="D103" s="38" t="s">
        <v>126</v>
      </c>
      <c r="E103" s="38" t="s">
        <v>125</v>
      </c>
      <c r="F103" s="38" t="s">
        <v>208</v>
      </c>
      <c r="G103" s="38" t="s">
        <v>124</v>
      </c>
      <c r="H103" s="37">
        <v>0</v>
      </c>
      <c r="I103" s="37">
        <v>0</v>
      </c>
      <c r="K103" s="40">
        <v>26</v>
      </c>
      <c r="L103" s="38" t="s">
        <v>90</v>
      </c>
      <c r="M103" s="38" t="s">
        <v>89</v>
      </c>
      <c r="N103" s="38" t="s">
        <v>208</v>
      </c>
      <c r="O103" s="38" t="s">
        <v>207</v>
      </c>
      <c r="Q103" s="38" t="s">
        <v>121</v>
      </c>
      <c r="R103" s="38" t="s">
        <v>120</v>
      </c>
      <c r="S103" s="38" t="s">
        <v>119</v>
      </c>
      <c r="T103" s="38" t="s">
        <v>206</v>
      </c>
      <c r="U103" s="38" t="s">
        <v>82</v>
      </c>
      <c r="V103" s="38" t="s">
        <v>135</v>
      </c>
      <c r="AA103" s="39"/>
      <c r="AB103" s="39"/>
      <c r="AC103" s="39"/>
    </row>
    <row r="104" spans="1:29" s="38" customFormat="1" ht="23.25" customHeight="1">
      <c r="A104" s="38">
        <v>102</v>
      </c>
      <c r="B104" s="38" t="s">
        <v>90</v>
      </c>
      <c r="C104" s="38" t="s">
        <v>89</v>
      </c>
      <c r="D104" s="38" t="s">
        <v>126</v>
      </c>
      <c r="E104" s="38" t="s">
        <v>125</v>
      </c>
      <c r="F104" s="38" t="s">
        <v>205</v>
      </c>
      <c r="G104" s="38" t="s">
        <v>124</v>
      </c>
      <c r="H104" s="37">
        <v>0</v>
      </c>
      <c r="I104" s="37">
        <v>0</v>
      </c>
      <c r="K104" s="38">
        <v>27</v>
      </c>
      <c r="L104" s="38" t="s">
        <v>90</v>
      </c>
      <c r="M104" s="38" t="s">
        <v>89</v>
      </c>
      <c r="N104" s="38" t="s">
        <v>205</v>
      </c>
      <c r="O104" s="38" t="s">
        <v>204</v>
      </c>
      <c r="Q104" s="38" t="s">
        <v>121</v>
      </c>
      <c r="R104" s="38" t="s">
        <v>120</v>
      </c>
      <c r="S104" s="38" t="s">
        <v>119</v>
      </c>
      <c r="T104" s="38" t="s">
        <v>203</v>
      </c>
      <c r="U104" s="38" t="s">
        <v>82</v>
      </c>
      <c r="V104" s="38" t="s">
        <v>135</v>
      </c>
      <c r="AA104" s="39"/>
      <c r="AB104" s="39"/>
      <c r="AC104" s="39"/>
    </row>
    <row r="105" spans="1:29" s="38" customFormat="1" ht="23.25" customHeight="1">
      <c r="A105" s="38">
        <v>103</v>
      </c>
      <c r="B105" s="38" t="s">
        <v>90</v>
      </c>
      <c r="C105" s="38" t="s">
        <v>89</v>
      </c>
      <c r="D105" s="38" t="s">
        <v>126</v>
      </c>
      <c r="E105" s="38" t="s">
        <v>202</v>
      </c>
      <c r="F105" s="38" t="s">
        <v>200</v>
      </c>
      <c r="G105" s="38" t="s">
        <v>201</v>
      </c>
      <c r="H105" s="37">
        <v>0</v>
      </c>
      <c r="I105" s="37">
        <v>0</v>
      </c>
      <c r="K105" s="40">
        <v>28</v>
      </c>
      <c r="L105" s="38" t="s">
        <v>90</v>
      </c>
      <c r="M105" s="38" t="s">
        <v>89</v>
      </c>
      <c r="N105" s="38" t="s">
        <v>200</v>
      </c>
      <c r="O105" s="38" t="s">
        <v>199</v>
      </c>
      <c r="Q105" s="38" t="s">
        <v>198</v>
      </c>
      <c r="R105" s="38" t="s">
        <v>178</v>
      </c>
      <c r="S105" s="38" t="s">
        <v>197</v>
      </c>
      <c r="T105" s="38" t="s">
        <v>196</v>
      </c>
      <c r="U105" s="38" t="s">
        <v>82</v>
      </c>
      <c r="V105" s="38" t="s">
        <v>195</v>
      </c>
      <c r="AA105" s="39"/>
      <c r="AB105" s="39"/>
      <c r="AC105" s="39"/>
    </row>
    <row r="106" spans="1:29" s="38" customFormat="1" ht="23.25" customHeight="1">
      <c r="A106" s="38">
        <v>104</v>
      </c>
      <c r="B106" s="38" t="s">
        <v>90</v>
      </c>
      <c r="C106" s="38" t="s">
        <v>89</v>
      </c>
      <c r="D106" s="38" t="s">
        <v>93</v>
      </c>
      <c r="E106" s="38" t="s">
        <v>194</v>
      </c>
      <c r="F106" s="38" t="s">
        <v>192</v>
      </c>
      <c r="G106" s="38" t="s">
        <v>193</v>
      </c>
      <c r="H106" s="37">
        <v>0</v>
      </c>
      <c r="I106" s="37">
        <v>0</v>
      </c>
      <c r="K106" s="38">
        <v>29</v>
      </c>
      <c r="L106" s="38" t="s">
        <v>90</v>
      </c>
      <c r="M106" s="38" t="s">
        <v>89</v>
      </c>
      <c r="N106" s="38" t="s">
        <v>192</v>
      </c>
      <c r="O106" s="38" t="s">
        <v>191</v>
      </c>
      <c r="Q106" s="38" t="s">
        <v>190</v>
      </c>
      <c r="R106" s="38" t="s">
        <v>139</v>
      </c>
      <c r="S106" s="38" t="s">
        <v>189</v>
      </c>
      <c r="T106" s="38" t="s">
        <v>188</v>
      </c>
      <c r="U106" s="38" t="s">
        <v>187</v>
      </c>
      <c r="V106" s="38" t="s">
        <v>135</v>
      </c>
      <c r="AA106" s="39"/>
      <c r="AB106" s="39"/>
      <c r="AC106" s="39"/>
    </row>
    <row r="107" spans="1:29" s="38" customFormat="1" ht="23.25" customHeight="1">
      <c r="A107" s="38">
        <v>105</v>
      </c>
      <c r="B107" s="38" t="s">
        <v>90</v>
      </c>
      <c r="C107" s="38" t="s">
        <v>89</v>
      </c>
      <c r="D107" s="38" t="s">
        <v>93</v>
      </c>
      <c r="E107" s="38" t="s">
        <v>92</v>
      </c>
      <c r="F107" s="38" t="s">
        <v>186</v>
      </c>
      <c r="G107" s="38" t="s">
        <v>91</v>
      </c>
      <c r="H107" s="37">
        <v>0</v>
      </c>
      <c r="I107" s="37">
        <v>0</v>
      </c>
      <c r="K107" s="40">
        <v>30</v>
      </c>
      <c r="L107" s="38" t="s">
        <v>90</v>
      </c>
      <c r="M107" s="38" t="s">
        <v>89</v>
      </c>
      <c r="N107" s="38" t="s">
        <v>186</v>
      </c>
      <c r="O107" s="38" t="s">
        <v>185</v>
      </c>
      <c r="Q107" s="38" t="s">
        <v>86</v>
      </c>
      <c r="R107" s="38" t="s">
        <v>85</v>
      </c>
      <c r="S107" s="38" t="s">
        <v>84</v>
      </c>
      <c r="T107" s="38" t="s">
        <v>184</v>
      </c>
      <c r="U107" s="38" t="s">
        <v>82</v>
      </c>
      <c r="V107" s="38" t="s">
        <v>135</v>
      </c>
      <c r="AA107" s="39"/>
      <c r="AB107" s="39"/>
      <c r="AC107" s="39"/>
    </row>
    <row r="108" spans="1:29" s="38" customFormat="1" ht="23.25" customHeight="1">
      <c r="A108" s="38">
        <v>106</v>
      </c>
      <c r="B108" s="38" t="s">
        <v>90</v>
      </c>
      <c r="C108" s="38" t="s">
        <v>89</v>
      </c>
      <c r="D108" s="38" t="s">
        <v>126</v>
      </c>
      <c r="E108" s="38" t="s">
        <v>183</v>
      </c>
      <c r="F108" s="38" t="s">
        <v>181</v>
      </c>
      <c r="G108" s="38" t="s">
        <v>182</v>
      </c>
      <c r="H108" s="37">
        <v>0</v>
      </c>
      <c r="I108" s="37">
        <v>0</v>
      </c>
      <c r="K108" s="38">
        <v>31</v>
      </c>
      <c r="L108" s="38" t="s">
        <v>90</v>
      </c>
      <c r="M108" s="38" t="s">
        <v>89</v>
      </c>
      <c r="N108" s="38" t="s">
        <v>181</v>
      </c>
      <c r="O108" s="38" t="s">
        <v>180</v>
      </c>
      <c r="Q108" s="38" t="s">
        <v>179</v>
      </c>
      <c r="R108" s="38" t="s">
        <v>178</v>
      </c>
      <c r="S108" s="38" t="s">
        <v>177</v>
      </c>
      <c r="T108" s="38" t="s">
        <v>176</v>
      </c>
      <c r="U108" s="38" t="s">
        <v>82</v>
      </c>
      <c r="V108" s="38" t="s">
        <v>135</v>
      </c>
      <c r="AA108" s="39"/>
      <c r="AB108" s="39"/>
      <c r="AC108" s="39"/>
    </row>
    <row r="109" spans="1:29" s="38" customFormat="1" ht="23.25" customHeight="1">
      <c r="A109" s="38">
        <v>107</v>
      </c>
      <c r="B109" s="38" t="s">
        <v>90</v>
      </c>
      <c r="C109" s="38" t="s">
        <v>89</v>
      </c>
      <c r="D109" s="38" t="s">
        <v>102</v>
      </c>
      <c r="E109" s="38" t="s">
        <v>175</v>
      </c>
      <c r="F109" s="38" t="s">
        <v>173</v>
      </c>
      <c r="G109" s="38" t="s">
        <v>174</v>
      </c>
      <c r="H109" s="37">
        <v>0</v>
      </c>
      <c r="I109" s="37">
        <v>0</v>
      </c>
      <c r="K109" s="40">
        <v>32</v>
      </c>
      <c r="L109" s="38" t="s">
        <v>90</v>
      </c>
      <c r="M109" s="38" t="s">
        <v>89</v>
      </c>
      <c r="N109" s="38" t="s">
        <v>173</v>
      </c>
      <c r="O109" s="38" t="s">
        <v>172</v>
      </c>
      <c r="Q109" s="38" t="s">
        <v>171</v>
      </c>
      <c r="R109" s="38" t="s">
        <v>170</v>
      </c>
      <c r="S109" s="38" t="s">
        <v>169</v>
      </c>
      <c r="T109" s="38" t="s">
        <v>168</v>
      </c>
      <c r="U109" s="38" t="s">
        <v>82</v>
      </c>
      <c r="V109" s="38" t="s">
        <v>135</v>
      </c>
      <c r="AA109" s="39"/>
      <c r="AB109" s="39"/>
      <c r="AC109" s="39"/>
    </row>
    <row r="110" spans="1:29" s="38" customFormat="1" ht="23.25" customHeight="1">
      <c r="A110" s="38">
        <v>108</v>
      </c>
      <c r="B110" s="38" t="s">
        <v>90</v>
      </c>
      <c r="C110" s="38" t="s">
        <v>89</v>
      </c>
      <c r="D110" s="38" t="s">
        <v>102</v>
      </c>
      <c r="E110" s="38" t="s">
        <v>101</v>
      </c>
      <c r="F110" s="38" t="s">
        <v>167</v>
      </c>
      <c r="G110" s="38" t="s">
        <v>100</v>
      </c>
      <c r="H110" s="37">
        <v>0</v>
      </c>
      <c r="I110" s="37">
        <v>0</v>
      </c>
      <c r="K110" s="38">
        <v>33</v>
      </c>
      <c r="L110" s="38" t="s">
        <v>90</v>
      </c>
      <c r="M110" s="38" t="s">
        <v>89</v>
      </c>
      <c r="N110" s="38" t="s">
        <v>167</v>
      </c>
      <c r="O110" s="38" t="s">
        <v>166</v>
      </c>
      <c r="Q110" s="38" t="s">
        <v>97</v>
      </c>
      <c r="R110" s="38" t="s">
        <v>96</v>
      </c>
      <c r="S110" s="38" t="s">
        <v>95</v>
      </c>
      <c r="T110" s="38" t="s">
        <v>165</v>
      </c>
      <c r="U110" s="38" t="s">
        <v>82</v>
      </c>
      <c r="V110" s="38" t="s">
        <v>135</v>
      </c>
      <c r="AA110" s="39"/>
      <c r="AB110" s="39"/>
      <c r="AC110" s="39"/>
    </row>
    <row r="111" spans="1:29" s="38" customFormat="1" ht="23.25" customHeight="1">
      <c r="A111" s="38">
        <v>109</v>
      </c>
      <c r="B111" s="38" t="s">
        <v>90</v>
      </c>
      <c r="C111" s="38" t="s">
        <v>89</v>
      </c>
      <c r="D111" s="38" t="s">
        <v>102</v>
      </c>
      <c r="E111" s="38" t="s">
        <v>101</v>
      </c>
      <c r="F111" s="38" t="s">
        <v>164</v>
      </c>
      <c r="G111" s="38" t="s">
        <v>100</v>
      </c>
      <c r="H111" s="37">
        <v>0</v>
      </c>
      <c r="I111" s="37">
        <v>0</v>
      </c>
      <c r="K111" s="40">
        <v>34</v>
      </c>
      <c r="L111" s="38" t="s">
        <v>90</v>
      </c>
      <c r="M111" s="38" t="s">
        <v>89</v>
      </c>
      <c r="N111" s="38" t="s">
        <v>164</v>
      </c>
      <c r="O111" s="38" t="s">
        <v>163</v>
      </c>
      <c r="Q111" s="38" t="s">
        <v>97</v>
      </c>
      <c r="R111" s="38" t="s">
        <v>96</v>
      </c>
      <c r="S111" s="38" t="s">
        <v>95</v>
      </c>
      <c r="U111" s="38" t="s">
        <v>82</v>
      </c>
      <c r="V111" s="38" t="s">
        <v>135</v>
      </c>
      <c r="AA111" s="39"/>
      <c r="AB111" s="39"/>
      <c r="AC111" s="39"/>
    </row>
    <row r="112" spans="1:29" s="38" customFormat="1" ht="23.25" customHeight="1">
      <c r="A112" s="38">
        <v>110</v>
      </c>
      <c r="B112" s="38" t="s">
        <v>90</v>
      </c>
      <c r="C112" s="38" t="s">
        <v>89</v>
      </c>
      <c r="D112" s="38" t="s">
        <v>102</v>
      </c>
      <c r="E112" s="38" t="s">
        <v>101</v>
      </c>
      <c r="F112" s="38" t="s">
        <v>162</v>
      </c>
      <c r="G112" s="38" t="s">
        <v>100</v>
      </c>
      <c r="H112" s="37">
        <v>0</v>
      </c>
      <c r="I112" s="37">
        <v>0</v>
      </c>
      <c r="K112" s="38">
        <v>35</v>
      </c>
      <c r="L112" s="38" t="s">
        <v>90</v>
      </c>
      <c r="M112" s="38" t="s">
        <v>89</v>
      </c>
      <c r="N112" s="38" t="s">
        <v>162</v>
      </c>
      <c r="O112" s="38" t="s">
        <v>161</v>
      </c>
      <c r="Q112" s="38" t="s">
        <v>97</v>
      </c>
      <c r="R112" s="38" t="s">
        <v>96</v>
      </c>
      <c r="S112" s="38" t="s">
        <v>95</v>
      </c>
      <c r="U112" s="38" t="s">
        <v>82</v>
      </c>
      <c r="V112" s="38" t="s">
        <v>135</v>
      </c>
      <c r="AA112" s="39"/>
      <c r="AB112" s="39"/>
      <c r="AC112" s="39"/>
    </row>
    <row r="113" spans="1:29" s="38" customFormat="1" ht="23.25" customHeight="1">
      <c r="A113" s="38">
        <v>111</v>
      </c>
      <c r="B113" s="38" t="s">
        <v>90</v>
      </c>
      <c r="C113" s="38" t="s">
        <v>89</v>
      </c>
      <c r="D113" s="38" t="s">
        <v>102</v>
      </c>
      <c r="E113" s="38" t="s">
        <v>101</v>
      </c>
      <c r="F113" s="38" t="s">
        <v>160</v>
      </c>
      <c r="G113" s="38" t="s">
        <v>100</v>
      </c>
      <c r="H113" s="37">
        <v>0</v>
      </c>
      <c r="I113" s="37">
        <v>0</v>
      </c>
      <c r="K113" s="40">
        <v>36</v>
      </c>
      <c r="L113" s="38" t="s">
        <v>90</v>
      </c>
      <c r="M113" s="38" t="s">
        <v>89</v>
      </c>
      <c r="N113" s="38" t="s">
        <v>160</v>
      </c>
      <c r="O113" s="38" t="s">
        <v>159</v>
      </c>
      <c r="Q113" s="38" t="s">
        <v>97</v>
      </c>
      <c r="R113" s="38" t="s">
        <v>96</v>
      </c>
      <c r="S113" s="38" t="s">
        <v>95</v>
      </c>
      <c r="T113" s="38" t="s">
        <v>158</v>
      </c>
      <c r="U113" s="38" t="s">
        <v>82</v>
      </c>
      <c r="V113" s="38" t="s">
        <v>135</v>
      </c>
      <c r="AA113" s="39"/>
      <c r="AB113" s="39"/>
      <c r="AC113" s="39"/>
    </row>
    <row r="114" spans="1:29" s="38" customFormat="1" ht="23.25" customHeight="1">
      <c r="A114" s="38">
        <v>112</v>
      </c>
      <c r="B114" s="38" t="s">
        <v>90</v>
      </c>
      <c r="C114" s="38" t="s">
        <v>89</v>
      </c>
      <c r="D114" s="38" t="s">
        <v>102</v>
      </c>
      <c r="E114" s="38" t="s">
        <v>101</v>
      </c>
      <c r="F114" s="38" t="s">
        <v>157</v>
      </c>
      <c r="G114" s="38" t="s">
        <v>100</v>
      </c>
      <c r="H114" s="37">
        <v>0</v>
      </c>
      <c r="I114" s="37">
        <v>0</v>
      </c>
      <c r="K114" s="38">
        <v>37</v>
      </c>
      <c r="L114" s="38" t="s">
        <v>90</v>
      </c>
      <c r="M114" s="38" t="s">
        <v>89</v>
      </c>
      <c r="N114" s="38" t="s">
        <v>157</v>
      </c>
      <c r="O114" s="38" t="s">
        <v>156</v>
      </c>
      <c r="Q114" s="38" t="s">
        <v>97</v>
      </c>
      <c r="R114" s="38" t="s">
        <v>96</v>
      </c>
      <c r="S114" s="38" t="s">
        <v>95</v>
      </c>
      <c r="U114" s="38" t="s">
        <v>82</v>
      </c>
      <c r="V114" s="38" t="s">
        <v>135</v>
      </c>
      <c r="AA114" s="39"/>
      <c r="AB114" s="39"/>
      <c r="AC114" s="39"/>
    </row>
    <row r="115" spans="1:29" s="38" customFormat="1" ht="23.25" customHeight="1">
      <c r="A115" s="38">
        <v>113</v>
      </c>
      <c r="B115" s="38" t="s">
        <v>90</v>
      </c>
      <c r="C115" s="38" t="s">
        <v>89</v>
      </c>
      <c r="D115" s="38" t="s">
        <v>102</v>
      </c>
      <c r="E115" s="38" t="s">
        <v>101</v>
      </c>
      <c r="F115" s="38" t="s">
        <v>155</v>
      </c>
      <c r="G115" s="38" t="s">
        <v>100</v>
      </c>
      <c r="H115" s="37">
        <v>0</v>
      </c>
      <c r="I115" s="37">
        <v>0</v>
      </c>
      <c r="K115" s="40">
        <v>38</v>
      </c>
      <c r="L115" s="38" t="s">
        <v>90</v>
      </c>
      <c r="M115" s="38" t="s">
        <v>89</v>
      </c>
      <c r="N115" s="38" t="s">
        <v>155</v>
      </c>
      <c r="O115" s="38" t="s">
        <v>154</v>
      </c>
      <c r="Q115" s="38" t="s">
        <v>97</v>
      </c>
      <c r="R115" s="38" t="s">
        <v>96</v>
      </c>
      <c r="S115" s="38" t="s">
        <v>95</v>
      </c>
      <c r="U115" s="38" t="s">
        <v>82</v>
      </c>
      <c r="V115" s="38" t="s">
        <v>135</v>
      </c>
      <c r="AA115" s="39"/>
      <c r="AB115" s="39"/>
      <c r="AC115" s="39"/>
    </row>
    <row r="116" spans="1:29" s="38" customFormat="1" ht="23.25" customHeight="1">
      <c r="A116" s="38">
        <v>114</v>
      </c>
      <c r="B116" s="38" t="s">
        <v>90</v>
      </c>
      <c r="C116" s="38" t="s">
        <v>89</v>
      </c>
      <c r="D116" s="38" t="s">
        <v>93</v>
      </c>
      <c r="E116" s="38" t="s">
        <v>153</v>
      </c>
      <c r="F116" s="38" t="s">
        <v>151</v>
      </c>
      <c r="G116" s="38" t="s">
        <v>152</v>
      </c>
      <c r="H116" s="37">
        <v>0</v>
      </c>
      <c r="I116" s="37">
        <v>0</v>
      </c>
      <c r="K116" s="38">
        <v>39</v>
      </c>
      <c r="L116" s="38" t="s">
        <v>90</v>
      </c>
      <c r="M116" s="38" t="s">
        <v>89</v>
      </c>
      <c r="N116" s="38" t="s">
        <v>151</v>
      </c>
      <c r="O116" s="38" t="s">
        <v>150</v>
      </c>
      <c r="Q116" s="38" t="s">
        <v>149</v>
      </c>
      <c r="R116" s="38" t="s">
        <v>148</v>
      </c>
      <c r="S116" s="38" t="s">
        <v>147</v>
      </c>
      <c r="T116" s="38" t="s">
        <v>146</v>
      </c>
      <c r="U116" s="38" t="s">
        <v>145</v>
      </c>
      <c r="V116" s="38" t="s">
        <v>135</v>
      </c>
      <c r="AA116" s="39"/>
      <c r="AB116" s="39"/>
      <c r="AC116" s="39"/>
    </row>
    <row r="117" spans="1:29" s="38" customFormat="1" ht="23.25" customHeight="1">
      <c r="A117" s="38">
        <v>115</v>
      </c>
      <c r="B117" s="38" t="s">
        <v>90</v>
      </c>
      <c r="C117" s="38" t="s">
        <v>89</v>
      </c>
      <c r="D117" s="38" t="s">
        <v>93</v>
      </c>
      <c r="E117" s="38" t="s">
        <v>144</v>
      </c>
      <c r="F117" s="38" t="s">
        <v>142</v>
      </c>
      <c r="G117" s="38" t="s">
        <v>143</v>
      </c>
      <c r="H117" s="37">
        <v>0</v>
      </c>
      <c r="I117" s="37">
        <v>0</v>
      </c>
      <c r="K117" s="40">
        <v>40</v>
      </c>
      <c r="L117" s="38" t="s">
        <v>90</v>
      </c>
      <c r="M117" s="38" t="s">
        <v>89</v>
      </c>
      <c r="N117" s="38" t="s">
        <v>142</v>
      </c>
      <c r="O117" s="38" t="s">
        <v>141</v>
      </c>
      <c r="Q117" s="38" t="s">
        <v>140</v>
      </c>
      <c r="R117" s="38" t="s">
        <v>139</v>
      </c>
      <c r="S117" s="38" t="s">
        <v>138</v>
      </c>
      <c r="T117" s="38" t="s">
        <v>137</v>
      </c>
      <c r="U117" s="38" t="s">
        <v>136</v>
      </c>
      <c r="V117" s="38" t="s">
        <v>135</v>
      </c>
      <c r="AA117" s="39"/>
      <c r="AB117" s="39"/>
      <c r="AC117" s="39"/>
    </row>
    <row r="118" spans="1:29" s="38" customFormat="1" ht="23.25" customHeight="1">
      <c r="A118" s="38">
        <v>116</v>
      </c>
      <c r="B118" s="38" t="s">
        <v>90</v>
      </c>
      <c r="C118" s="38" t="s">
        <v>89</v>
      </c>
      <c r="D118" s="38" t="s">
        <v>126</v>
      </c>
      <c r="E118" s="38" t="s">
        <v>134</v>
      </c>
      <c r="F118" s="38" t="s">
        <v>132</v>
      </c>
      <c r="G118" s="38" t="s">
        <v>133</v>
      </c>
      <c r="H118" s="37">
        <v>0</v>
      </c>
      <c r="I118" s="37">
        <v>0</v>
      </c>
      <c r="K118" s="38">
        <v>41</v>
      </c>
      <c r="L118" s="38" t="s">
        <v>90</v>
      </c>
      <c r="M118" s="38" t="s">
        <v>89</v>
      </c>
      <c r="N118" s="38" t="s">
        <v>132</v>
      </c>
      <c r="O118" s="38" t="s">
        <v>131</v>
      </c>
      <c r="Q118" s="38" t="s">
        <v>130</v>
      </c>
      <c r="R118" s="38" t="s">
        <v>129</v>
      </c>
      <c r="S118" s="38" t="s">
        <v>128</v>
      </c>
      <c r="T118" s="38" t="s">
        <v>127</v>
      </c>
      <c r="U118" s="38" t="s">
        <v>82</v>
      </c>
      <c r="V118" s="38" t="s">
        <v>81</v>
      </c>
      <c r="AA118" s="39"/>
      <c r="AB118" s="39"/>
      <c r="AC118" s="39"/>
    </row>
    <row r="119" spans="1:29" s="38" customFormat="1" ht="23.25" customHeight="1">
      <c r="A119" s="38">
        <v>117</v>
      </c>
      <c r="B119" s="38" t="s">
        <v>90</v>
      </c>
      <c r="C119" s="38" t="s">
        <v>89</v>
      </c>
      <c r="D119" s="38" t="s">
        <v>126</v>
      </c>
      <c r="E119" s="38" t="s">
        <v>125</v>
      </c>
      <c r="F119" s="38" t="s">
        <v>123</v>
      </c>
      <c r="G119" s="38" t="s">
        <v>124</v>
      </c>
      <c r="H119" s="37">
        <v>0</v>
      </c>
      <c r="I119" s="37">
        <v>0</v>
      </c>
      <c r="K119" s="40">
        <v>42</v>
      </c>
      <c r="L119" s="38" t="s">
        <v>90</v>
      </c>
      <c r="M119" s="38" t="s">
        <v>89</v>
      </c>
      <c r="N119" s="38" t="s">
        <v>123</v>
      </c>
      <c r="O119" s="38" t="s">
        <v>122</v>
      </c>
      <c r="Q119" s="38" t="s">
        <v>121</v>
      </c>
      <c r="R119" s="38" t="s">
        <v>120</v>
      </c>
      <c r="S119" s="38" t="s">
        <v>119</v>
      </c>
      <c r="T119" s="38" t="s">
        <v>118</v>
      </c>
      <c r="U119" s="38" t="s">
        <v>82</v>
      </c>
      <c r="V119" s="38" t="s">
        <v>81</v>
      </c>
      <c r="AA119" s="39"/>
      <c r="AB119" s="39"/>
      <c r="AC119" s="39"/>
    </row>
    <row r="120" spans="1:29" s="38" customFormat="1" ht="23.25" customHeight="1">
      <c r="A120" s="38">
        <v>118</v>
      </c>
      <c r="B120" s="38" t="s">
        <v>90</v>
      </c>
      <c r="C120" s="38" t="s">
        <v>89</v>
      </c>
      <c r="D120" s="38" t="s">
        <v>102</v>
      </c>
      <c r="E120" s="38" t="s">
        <v>101</v>
      </c>
      <c r="F120" s="38" t="s">
        <v>117</v>
      </c>
      <c r="G120" s="38" t="s">
        <v>100</v>
      </c>
      <c r="H120" s="37">
        <v>0</v>
      </c>
      <c r="I120" s="37">
        <v>0</v>
      </c>
      <c r="K120" s="38">
        <v>43</v>
      </c>
      <c r="L120" s="38" t="s">
        <v>90</v>
      </c>
      <c r="M120" s="38" t="s">
        <v>89</v>
      </c>
      <c r="N120" s="38" t="s">
        <v>117</v>
      </c>
      <c r="O120" s="38" t="s">
        <v>116</v>
      </c>
      <c r="Q120" s="38" t="s">
        <v>97</v>
      </c>
      <c r="R120" s="38" t="s">
        <v>96</v>
      </c>
      <c r="S120" s="38" t="s">
        <v>95</v>
      </c>
      <c r="T120" s="38" t="s">
        <v>115</v>
      </c>
      <c r="U120" s="38" t="s">
        <v>82</v>
      </c>
      <c r="V120" s="38" t="s">
        <v>81</v>
      </c>
      <c r="AA120" s="39"/>
      <c r="AB120" s="39"/>
      <c r="AC120" s="39"/>
    </row>
    <row r="121" spans="1:29" s="38" customFormat="1" ht="23.25" customHeight="1">
      <c r="A121" s="38">
        <v>119</v>
      </c>
      <c r="B121" s="38" t="s">
        <v>90</v>
      </c>
      <c r="C121" s="38" t="s">
        <v>89</v>
      </c>
      <c r="D121" s="38" t="s">
        <v>102</v>
      </c>
      <c r="E121" s="38" t="s">
        <v>101</v>
      </c>
      <c r="F121" s="38" t="s">
        <v>114</v>
      </c>
      <c r="G121" s="38" t="s">
        <v>100</v>
      </c>
      <c r="H121" s="37">
        <v>0</v>
      </c>
      <c r="I121" s="37">
        <v>0</v>
      </c>
      <c r="K121" s="40">
        <v>44</v>
      </c>
      <c r="L121" s="38" t="s">
        <v>90</v>
      </c>
      <c r="M121" s="38" t="s">
        <v>89</v>
      </c>
      <c r="N121" s="38" t="s">
        <v>114</v>
      </c>
      <c r="O121" s="38" t="s">
        <v>113</v>
      </c>
      <c r="Q121" s="38" t="s">
        <v>97</v>
      </c>
      <c r="R121" s="38" t="s">
        <v>96</v>
      </c>
      <c r="S121" s="38" t="s">
        <v>95</v>
      </c>
      <c r="T121" s="38" t="s">
        <v>112</v>
      </c>
      <c r="U121" s="38" t="s">
        <v>82</v>
      </c>
      <c r="V121" s="38" t="s">
        <v>81</v>
      </c>
      <c r="AA121" s="39"/>
      <c r="AB121" s="39"/>
      <c r="AC121" s="39"/>
    </row>
    <row r="122" spans="1:29" s="38" customFormat="1" ht="23.25" customHeight="1">
      <c r="A122" s="38">
        <v>120</v>
      </c>
      <c r="B122" s="38" t="s">
        <v>90</v>
      </c>
      <c r="C122" s="38" t="s">
        <v>89</v>
      </c>
      <c r="D122" s="38" t="s">
        <v>102</v>
      </c>
      <c r="E122" s="38" t="s">
        <v>101</v>
      </c>
      <c r="F122" s="38" t="s">
        <v>111</v>
      </c>
      <c r="G122" s="38" t="s">
        <v>100</v>
      </c>
      <c r="H122" s="37">
        <v>0</v>
      </c>
      <c r="I122" s="37">
        <v>0</v>
      </c>
      <c r="K122" s="38">
        <v>45</v>
      </c>
      <c r="L122" s="38" t="s">
        <v>90</v>
      </c>
      <c r="M122" s="38" t="s">
        <v>89</v>
      </c>
      <c r="N122" s="38" t="s">
        <v>111</v>
      </c>
      <c r="O122" s="38" t="s">
        <v>110</v>
      </c>
      <c r="Q122" s="38" t="s">
        <v>97</v>
      </c>
      <c r="R122" s="38" t="s">
        <v>96</v>
      </c>
      <c r="S122" s="38" t="s">
        <v>95</v>
      </c>
      <c r="T122" s="38" t="s">
        <v>109</v>
      </c>
      <c r="U122" s="38" t="s">
        <v>82</v>
      </c>
      <c r="V122" s="38" t="s">
        <v>81</v>
      </c>
      <c r="AA122" s="39"/>
      <c r="AB122" s="39"/>
      <c r="AC122" s="39"/>
    </row>
    <row r="123" spans="1:29" s="38" customFormat="1" ht="23.25" customHeight="1">
      <c r="A123" s="38">
        <v>121</v>
      </c>
      <c r="B123" s="38" t="s">
        <v>90</v>
      </c>
      <c r="C123" s="38" t="s">
        <v>89</v>
      </c>
      <c r="D123" s="38" t="s">
        <v>102</v>
      </c>
      <c r="E123" s="38" t="s">
        <v>101</v>
      </c>
      <c r="F123" s="38" t="s">
        <v>108</v>
      </c>
      <c r="G123" s="38" t="s">
        <v>100</v>
      </c>
      <c r="H123" s="37">
        <v>0</v>
      </c>
      <c r="I123" s="37">
        <v>0</v>
      </c>
      <c r="K123" s="40">
        <v>46</v>
      </c>
      <c r="L123" s="38" t="s">
        <v>90</v>
      </c>
      <c r="M123" s="38" t="s">
        <v>89</v>
      </c>
      <c r="N123" s="38" t="s">
        <v>108</v>
      </c>
      <c r="O123" s="38" t="s">
        <v>107</v>
      </c>
      <c r="Q123" s="38" t="s">
        <v>97</v>
      </c>
      <c r="R123" s="38" t="s">
        <v>96</v>
      </c>
      <c r="S123" s="38" t="s">
        <v>95</v>
      </c>
      <c r="T123" s="38" t="s">
        <v>106</v>
      </c>
      <c r="U123" s="38" t="s">
        <v>82</v>
      </c>
      <c r="V123" s="38" t="s">
        <v>81</v>
      </c>
      <c r="AA123" s="39"/>
      <c r="AB123" s="39"/>
      <c r="AC123" s="39"/>
    </row>
    <row r="124" spans="1:29" s="38" customFormat="1" ht="23.25" customHeight="1">
      <c r="A124" s="38">
        <v>122</v>
      </c>
      <c r="B124" s="38" t="s">
        <v>90</v>
      </c>
      <c r="C124" s="38" t="s">
        <v>89</v>
      </c>
      <c r="D124" s="38" t="s">
        <v>102</v>
      </c>
      <c r="E124" s="38" t="s">
        <v>101</v>
      </c>
      <c r="F124" s="38" t="s">
        <v>105</v>
      </c>
      <c r="G124" s="38" t="s">
        <v>100</v>
      </c>
      <c r="H124" s="37">
        <v>0</v>
      </c>
      <c r="I124" s="37">
        <v>0</v>
      </c>
      <c r="K124" s="38">
        <v>47</v>
      </c>
      <c r="L124" s="38" t="s">
        <v>90</v>
      </c>
      <c r="M124" s="38" t="s">
        <v>89</v>
      </c>
      <c r="N124" s="38" t="s">
        <v>105</v>
      </c>
      <c r="O124" s="38" t="s">
        <v>104</v>
      </c>
      <c r="Q124" s="38" t="s">
        <v>97</v>
      </c>
      <c r="R124" s="38" t="s">
        <v>96</v>
      </c>
      <c r="S124" s="38" t="s">
        <v>95</v>
      </c>
      <c r="T124" s="38" t="s">
        <v>103</v>
      </c>
      <c r="U124" s="38" t="s">
        <v>82</v>
      </c>
      <c r="V124" s="38" t="s">
        <v>81</v>
      </c>
      <c r="AA124" s="39"/>
      <c r="AB124" s="39"/>
      <c r="AC124" s="39"/>
    </row>
    <row r="125" spans="1:29" s="38" customFormat="1" ht="23.25" customHeight="1">
      <c r="A125" s="38">
        <v>123</v>
      </c>
      <c r="B125" s="38" t="s">
        <v>90</v>
      </c>
      <c r="C125" s="38" t="s">
        <v>89</v>
      </c>
      <c r="D125" s="38" t="s">
        <v>102</v>
      </c>
      <c r="E125" s="38" t="s">
        <v>101</v>
      </c>
      <c r="F125" s="38" t="s">
        <v>99</v>
      </c>
      <c r="G125" s="38" t="s">
        <v>100</v>
      </c>
      <c r="H125" s="37">
        <v>0</v>
      </c>
      <c r="I125" s="37">
        <v>0</v>
      </c>
      <c r="K125" s="40">
        <v>48</v>
      </c>
      <c r="L125" s="38" t="s">
        <v>90</v>
      </c>
      <c r="M125" s="38" t="s">
        <v>89</v>
      </c>
      <c r="N125" s="38" t="s">
        <v>99</v>
      </c>
      <c r="O125" s="38" t="s">
        <v>98</v>
      </c>
      <c r="Q125" s="38" t="s">
        <v>97</v>
      </c>
      <c r="R125" s="38" t="s">
        <v>96</v>
      </c>
      <c r="S125" s="38" t="s">
        <v>95</v>
      </c>
      <c r="T125" s="38" t="s">
        <v>94</v>
      </c>
      <c r="U125" s="38" t="s">
        <v>82</v>
      </c>
      <c r="V125" s="38" t="s">
        <v>81</v>
      </c>
      <c r="AA125" s="39"/>
      <c r="AB125" s="39"/>
      <c r="AC125" s="39"/>
    </row>
    <row r="126" spans="1:29" s="38" customFormat="1" ht="23.25" customHeight="1">
      <c r="A126" s="38">
        <v>124</v>
      </c>
      <c r="B126" s="38" t="s">
        <v>90</v>
      </c>
      <c r="C126" s="38" t="s">
        <v>89</v>
      </c>
      <c r="D126" s="38" t="s">
        <v>93</v>
      </c>
      <c r="E126" s="38" t="s">
        <v>92</v>
      </c>
      <c r="F126" s="38" t="s">
        <v>88</v>
      </c>
      <c r="G126" s="38" t="s">
        <v>91</v>
      </c>
      <c r="H126" s="37">
        <v>0</v>
      </c>
      <c r="I126" s="37">
        <v>0</v>
      </c>
      <c r="K126" s="38">
        <v>49</v>
      </c>
      <c r="L126" s="38" t="s">
        <v>90</v>
      </c>
      <c r="M126" s="38" t="s">
        <v>89</v>
      </c>
      <c r="N126" s="38" t="s">
        <v>88</v>
      </c>
      <c r="O126" s="38" t="s">
        <v>87</v>
      </c>
      <c r="Q126" s="38" t="s">
        <v>86</v>
      </c>
      <c r="R126" s="38" t="s">
        <v>85</v>
      </c>
      <c r="S126" s="38" t="s">
        <v>84</v>
      </c>
      <c r="T126" s="38" t="s">
        <v>83</v>
      </c>
      <c r="U126" s="38" t="s">
        <v>82</v>
      </c>
      <c r="V126" s="38" t="s">
        <v>81</v>
      </c>
      <c r="AA126" s="39"/>
      <c r="AB126" s="39"/>
      <c r="AC126" s="39"/>
    </row>
    <row r="127" spans="1:29" ht="23.25" customHeight="1">
      <c r="AA127" s="37"/>
      <c r="AB127" s="37"/>
      <c r="AC127" s="37"/>
    </row>
    <row r="128" spans="1:29" ht="23.25" customHeight="1">
      <c r="AA128" s="37"/>
      <c r="AB128" s="37"/>
      <c r="AC128" s="37"/>
    </row>
    <row r="129" spans="27:29" ht="23.25" customHeight="1">
      <c r="AA129" s="37"/>
      <c r="AB129" s="37"/>
      <c r="AC129" s="37"/>
    </row>
    <row r="130" spans="27:29" ht="23.25" customHeight="1">
      <c r="AA130" s="37"/>
      <c r="AB130" s="37"/>
      <c r="AC130" s="37"/>
    </row>
    <row r="131" spans="27:29" ht="23.25" customHeight="1">
      <c r="AA131" s="37"/>
      <c r="AB131" s="37"/>
      <c r="AC131" s="37"/>
    </row>
    <row r="132" spans="27:29" ht="23.25" customHeight="1">
      <c r="AA132" s="37"/>
      <c r="AB132" s="37"/>
      <c r="AC132" s="37"/>
    </row>
    <row r="133" spans="27:29" ht="23.25" customHeight="1">
      <c r="AA133" s="37"/>
      <c r="AB133" s="37"/>
      <c r="AC133" s="37"/>
    </row>
    <row r="134" spans="27:29" ht="23.25" customHeight="1">
      <c r="AA134" s="37"/>
      <c r="AB134" s="37"/>
      <c r="AC134" s="37"/>
    </row>
    <row r="135" spans="27:29" ht="23.25" customHeight="1">
      <c r="AA135" s="37"/>
      <c r="AB135" s="37"/>
      <c r="AC135" s="37"/>
    </row>
    <row r="136" spans="27:29" ht="23.25" customHeight="1">
      <c r="AA136" s="37"/>
      <c r="AB136" s="37"/>
      <c r="AC136" s="37"/>
    </row>
    <row r="137" spans="27:29" ht="23.25" customHeight="1">
      <c r="AA137" s="37"/>
      <c r="AB137" s="37"/>
      <c r="AC137" s="37"/>
    </row>
    <row r="138" spans="27:29" ht="23.25" customHeight="1">
      <c r="AA138" s="37"/>
      <c r="AB138" s="37"/>
      <c r="AC138" s="37"/>
    </row>
    <row r="139" spans="27:29" ht="23.25" customHeight="1">
      <c r="AA139" s="37"/>
      <c r="AB139" s="37"/>
      <c r="AC139" s="37"/>
    </row>
    <row r="140" spans="27:29" ht="23.25" customHeight="1">
      <c r="AA140" s="37"/>
      <c r="AB140" s="37"/>
      <c r="AC140" s="37"/>
    </row>
    <row r="141" spans="27:29" ht="23.25" customHeight="1">
      <c r="AA141" s="37"/>
      <c r="AB141" s="37"/>
      <c r="AC141" s="37"/>
    </row>
    <row r="142" spans="27:29" ht="23.25" customHeight="1">
      <c r="AA142" s="37"/>
      <c r="AB142" s="37"/>
      <c r="AC142" s="37"/>
    </row>
    <row r="143" spans="27:29" ht="23.25" customHeight="1">
      <c r="AA143" s="37"/>
      <c r="AB143" s="37"/>
      <c r="AC143" s="37"/>
    </row>
    <row r="144" spans="27:29" ht="23.25" customHeight="1">
      <c r="AA144" s="37"/>
      <c r="AB144" s="37"/>
      <c r="AC144" s="37"/>
    </row>
    <row r="145" spans="27:29" ht="23.25" customHeight="1">
      <c r="AA145" s="37"/>
      <c r="AB145" s="37"/>
      <c r="AC145" s="37"/>
    </row>
    <row r="146" spans="27:29" ht="23.25" customHeight="1">
      <c r="AA146" s="37"/>
      <c r="AB146" s="37"/>
      <c r="AC146" s="37"/>
    </row>
    <row r="147" spans="27:29" ht="23.25" customHeight="1">
      <c r="AA147" s="37"/>
      <c r="AB147" s="37"/>
      <c r="AC147" s="37"/>
    </row>
    <row r="148" spans="27:29" ht="23.25" customHeight="1">
      <c r="AA148" s="37"/>
      <c r="AB148" s="37"/>
      <c r="AC148" s="37"/>
    </row>
    <row r="149" spans="27:29" ht="23.25" customHeight="1">
      <c r="AA149" s="37"/>
      <c r="AB149" s="37"/>
      <c r="AC149" s="37"/>
    </row>
    <row r="150" spans="27:29" ht="23.25" customHeight="1">
      <c r="AA150" s="37"/>
      <c r="AB150" s="37"/>
      <c r="AC150" s="37"/>
    </row>
    <row r="151" spans="27:29" ht="23.25" customHeight="1">
      <c r="AA151" s="37"/>
      <c r="AB151" s="37"/>
      <c r="AC151" s="37"/>
    </row>
    <row r="152" spans="27:29" ht="23.25" customHeight="1">
      <c r="AA152" s="37"/>
      <c r="AB152" s="37"/>
      <c r="AC152" s="37"/>
    </row>
    <row r="153" spans="27:29" ht="23.25" customHeight="1">
      <c r="AA153" s="37"/>
      <c r="AB153" s="37"/>
      <c r="AC153" s="37"/>
    </row>
    <row r="154" spans="27:29" ht="23.25" customHeight="1">
      <c r="AA154" s="37"/>
      <c r="AB154" s="37"/>
      <c r="AC154" s="37"/>
    </row>
    <row r="155" spans="27:29" ht="23.25" customHeight="1">
      <c r="AA155" s="37"/>
      <c r="AB155" s="37"/>
      <c r="AC155" s="37"/>
    </row>
    <row r="156" spans="27:29" ht="23.25" customHeight="1">
      <c r="AA156" s="37"/>
      <c r="AB156" s="37"/>
      <c r="AC156" s="37"/>
    </row>
    <row r="157" spans="27:29" ht="23.25" customHeight="1">
      <c r="AA157" s="37"/>
      <c r="AB157" s="37"/>
      <c r="AC157" s="37"/>
    </row>
    <row r="158" spans="27:29" ht="23.25" customHeight="1">
      <c r="AA158" s="37"/>
      <c r="AB158" s="37"/>
      <c r="AC158" s="37"/>
    </row>
    <row r="159" spans="27:29" ht="23.25" customHeight="1">
      <c r="AA159" s="37"/>
      <c r="AB159" s="37"/>
      <c r="AC159" s="37"/>
    </row>
    <row r="160" spans="27:29" ht="23.25" customHeight="1">
      <c r="AA160" s="37"/>
      <c r="AB160" s="37"/>
      <c r="AC160" s="37"/>
    </row>
    <row r="161" spans="27:29" ht="23.25" customHeight="1">
      <c r="AA161" s="37"/>
      <c r="AB161" s="37"/>
      <c r="AC161" s="37"/>
    </row>
    <row r="162" spans="27:29" ht="23.25" customHeight="1">
      <c r="AA162" s="37"/>
      <c r="AB162" s="37"/>
      <c r="AC162" s="37"/>
    </row>
    <row r="163" spans="27:29" ht="23.25" customHeight="1">
      <c r="AA163" s="37"/>
      <c r="AB163" s="37"/>
      <c r="AC163" s="37"/>
    </row>
    <row r="164" spans="27:29" ht="23.25" customHeight="1">
      <c r="AA164" s="37"/>
      <c r="AB164" s="37"/>
      <c r="AC164" s="37"/>
    </row>
    <row r="165" spans="27:29" ht="23.25" customHeight="1">
      <c r="AA165" s="37"/>
      <c r="AB165" s="37"/>
      <c r="AC165" s="37"/>
    </row>
    <row r="166" spans="27:29" ht="23.25" customHeight="1">
      <c r="AA166" s="37"/>
      <c r="AB166" s="37"/>
      <c r="AC166" s="37"/>
    </row>
    <row r="167" spans="27:29" ht="23.25" customHeight="1">
      <c r="AA167" s="37"/>
      <c r="AB167" s="37"/>
      <c r="AC167" s="37"/>
    </row>
    <row r="168" spans="27:29" ht="23.25" customHeight="1">
      <c r="AA168" s="37"/>
      <c r="AB168" s="37"/>
      <c r="AC168" s="37"/>
    </row>
    <row r="169" spans="27:29" ht="23.25" customHeight="1">
      <c r="AA169" s="37"/>
      <c r="AB169" s="37"/>
      <c r="AC169" s="37"/>
    </row>
    <row r="170" spans="27:29" ht="23.25" customHeight="1">
      <c r="AA170" s="37"/>
      <c r="AB170" s="37"/>
      <c r="AC170" s="37"/>
    </row>
    <row r="171" spans="27:29" ht="23.25" customHeight="1">
      <c r="AA171" s="37"/>
      <c r="AB171" s="37"/>
      <c r="AC171" s="37"/>
    </row>
    <row r="172" spans="27:29" ht="23.25" customHeight="1">
      <c r="AA172" s="37"/>
      <c r="AB172" s="37"/>
      <c r="AC172" s="37"/>
    </row>
    <row r="173" spans="27:29" ht="23.25" customHeight="1">
      <c r="AA173" s="37"/>
      <c r="AB173" s="37"/>
      <c r="AC173" s="37"/>
    </row>
    <row r="174" spans="27:29" ht="23.25" customHeight="1">
      <c r="AA174" s="37"/>
      <c r="AB174" s="37"/>
      <c r="AC174" s="37"/>
    </row>
    <row r="175" spans="27:29" ht="23.25" customHeight="1">
      <c r="AA175" s="37"/>
      <c r="AB175" s="37"/>
      <c r="AC175" s="37"/>
    </row>
    <row r="176" spans="27:29" ht="23.25" customHeight="1">
      <c r="AA176" s="37"/>
      <c r="AB176" s="37"/>
      <c r="AC176" s="37"/>
    </row>
    <row r="177" spans="27:29" ht="23.25" customHeight="1">
      <c r="AA177" s="37"/>
      <c r="AB177" s="37"/>
      <c r="AC177" s="37"/>
    </row>
  </sheetData>
  <autoFilter ref="B2:AC1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rgb="FFFF0000"/>
  </sheetPr>
  <dimension ref="A1:CC125"/>
  <sheetViews>
    <sheetView topLeftCell="Y1" workbookViewId="0">
      <selection activeCell="AC1" sqref="AC1:AK125"/>
    </sheetView>
  </sheetViews>
  <sheetFormatPr defaultColWidth="4.25" defaultRowHeight="19.5" customHeight="1"/>
  <cols>
    <col min="1" max="1" width="5.75" style="54" customWidth="1"/>
    <col min="2" max="2" width="27.125" customWidth="1"/>
    <col min="3" max="3" width="9.75" style="54" customWidth="1"/>
    <col min="4" max="5" width="11.375" style="54" customWidth="1"/>
    <col min="6" max="6" width="9.75" style="54" customWidth="1"/>
    <col min="7" max="7" width="3" customWidth="1"/>
    <col min="8" max="8" width="4.75" bestFit="1" customWidth="1"/>
    <col min="9" max="9" width="7.125" bestFit="1" customWidth="1"/>
    <col min="10" max="10" width="10.5" bestFit="1" customWidth="1"/>
    <col min="11" max="12" width="11" bestFit="1" customWidth="1"/>
    <col min="13" max="13" width="11.375" bestFit="1" customWidth="1"/>
    <col min="14" max="15" width="16.375" customWidth="1"/>
    <col min="16" max="16" width="10.875" bestFit="1" customWidth="1"/>
    <col min="17" max="17" width="12.625" bestFit="1" customWidth="1"/>
    <col min="18" max="18" width="10.125" bestFit="1" customWidth="1"/>
    <col min="19" max="21" width="4.5" customWidth="1"/>
    <col min="22" max="22" width="3" customWidth="1"/>
    <col min="23" max="23" width="5" style="54" bestFit="1" customWidth="1"/>
    <col min="24" max="24" width="14.125" bestFit="1" customWidth="1"/>
    <col min="25" max="25" width="3" customWidth="1"/>
    <col min="26" max="26" width="16.375" bestFit="1" customWidth="1"/>
    <col min="27" max="27" width="3" customWidth="1"/>
    <col min="28" max="28" width="2.375" customWidth="1"/>
    <col min="29" max="29" width="8.125" style="52" bestFit="1" customWidth="1"/>
    <col min="30" max="30" width="12.75" style="52" bestFit="1" customWidth="1"/>
    <col min="31" max="31" width="18.375" style="52" bestFit="1" customWidth="1"/>
    <col min="32" max="32" width="22.375" style="52" customWidth="1"/>
    <col min="33" max="33" width="26.5" style="52" customWidth="1"/>
    <col min="34" max="34" width="32.5" style="52" bestFit="1" customWidth="1"/>
    <col min="35" max="35" width="21" style="53" bestFit="1" customWidth="1"/>
    <col min="36" max="36" width="37.125" style="52" bestFit="1" customWidth="1"/>
    <col min="37" max="37" width="11.875" style="52" bestFit="1" customWidth="1"/>
    <col min="38" max="38" width="10.625" style="52" bestFit="1" customWidth="1"/>
    <col min="39" max="40" width="1.75" style="51" customWidth="1"/>
    <col min="41" max="47" width="1.75" style="50" customWidth="1"/>
    <col min="48" max="48" width="1.75" style="49" customWidth="1"/>
    <col min="49" max="50" width="1.75" style="48" customWidth="1"/>
    <col min="51" max="51" width="1.25" style="48" customWidth="1"/>
    <col min="52" max="52" width="1.25" style="47" customWidth="1"/>
    <col min="53" max="56" width="1.25" style="46" customWidth="1"/>
    <col min="57" max="78" width="1.25" customWidth="1"/>
    <col min="79" max="79" width="42.75" bestFit="1" customWidth="1"/>
    <col min="81" max="81" width="9.625" bestFit="1" customWidth="1"/>
  </cols>
  <sheetData>
    <row r="1" spans="1:81" s="79" customFormat="1" ht="19.5" customHeight="1">
      <c r="A1" s="86" t="s">
        <v>811</v>
      </c>
      <c r="B1" s="85" t="s">
        <v>72</v>
      </c>
      <c r="C1" s="86" t="s">
        <v>71</v>
      </c>
      <c r="D1" s="86" t="s">
        <v>936</v>
      </c>
      <c r="E1" s="86" t="s">
        <v>935</v>
      </c>
      <c r="F1" s="86" t="s">
        <v>934</v>
      </c>
      <c r="H1" s="90" t="s">
        <v>934</v>
      </c>
      <c r="I1" s="90" t="s">
        <v>933</v>
      </c>
      <c r="J1" s="90" t="s">
        <v>932</v>
      </c>
      <c r="K1" s="87" t="s">
        <v>932</v>
      </c>
      <c r="L1" s="87" t="s">
        <v>931</v>
      </c>
      <c r="M1" s="90" t="s">
        <v>930</v>
      </c>
      <c r="N1" s="89" t="s">
        <v>929</v>
      </c>
      <c r="O1" s="89" t="s">
        <v>928</v>
      </c>
      <c r="P1" s="88" t="s">
        <v>927</v>
      </c>
      <c r="Q1" s="88" t="s">
        <v>926</v>
      </c>
      <c r="R1" s="87" t="s">
        <v>925</v>
      </c>
      <c r="S1" s="87"/>
      <c r="T1" s="87"/>
      <c r="U1" s="87"/>
      <c r="W1" s="86" t="s">
        <v>811</v>
      </c>
      <c r="X1" s="85" t="s">
        <v>924</v>
      </c>
      <c r="Z1" s="85" t="s">
        <v>923</v>
      </c>
      <c r="AC1" s="84" t="str">
        <f>data!A2</f>
        <v>ลำดับ</v>
      </c>
      <c r="AD1" s="84" t="str">
        <f>data!B2</f>
        <v>ผู้รับผิดชอบ</v>
      </c>
      <c r="AE1" s="84" t="str">
        <f>data!C2</f>
        <v>ประเภท1</v>
      </c>
      <c r="AF1" s="84" t="str">
        <f>data!D2</f>
        <v>ประเภท2(ตั้งเอง)</v>
      </c>
      <c r="AG1" s="84" t="str">
        <f>data!E2</f>
        <v>ชื่อเครื่องมือ(ตั้งเอง)</v>
      </c>
      <c r="AH1" s="84" t="str">
        <f>data!F2</f>
        <v>รหัส1</v>
      </c>
      <c r="AI1" s="84" t="str">
        <f>data!G2</f>
        <v>ยี่ห้อ/รุ่น</v>
      </c>
      <c r="AJ1" s="84" t="str">
        <f>data!H2</f>
        <v>ค่าเสื่อม/เช่า</v>
      </c>
      <c r="AK1" s="84" t="str">
        <f>data!I2</f>
        <v>ค่าบำรุงรักษา</v>
      </c>
      <c r="AM1" s="32"/>
      <c r="AN1" s="32"/>
      <c r="AO1" s="32"/>
      <c r="AP1" s="32"/>
      <c r="AQ1" s="32"/>
      <c r="AR1" s="35"/>
      <c r="AS1" s="32"/>
      <c r="AT1" s="32"/>
      <c r="AU1" s="35"/>
      <c r="AV1" s="34"/>
      <c r="AW1" s="34"/>
      <c r="AX1" s="33"/>
      <c r="AY1" s="83"/>
      <c r="AZ1" s="82"/>
      <c r="BA1" s="81"/>
      <c r="BB1" s="81"/>
      <c r="BC1" s="81"/>
      <c r="BD1" s="81"/>
      <c r="CA1" s="80" t="s">
        <v>922</v>
      </c>
      <c r="CC1" s="80" t="s">
        <v>810</v>
      </c>
    </row>
    <row r="2" spans="1:81" ht="19.5" customHeight="1">
      <c r="A2" s="54">
        <v>1</v>
      </c>
      <c r="B2" t="s">
        <v>45</v>
      </c>
      <c r="C2" s="70">
        <v>486558</v>
      </c>
      <c r="D2" s="70" t="s">
        <v>0</v>
      </c>
      <c r="E2" s="70" t="s">
        <v>861</v>
      </c>
      <c r="F2" s="54">
        <v>10</v>
      </c>
      <c r="H2" s="68" t="s">
        <v>6</v>
      </c>
      <c r="I2" s="68">
        <v>250</v>
      </c>
      <c r="J2" s="68" t="s">
        <v>921</v>
      </c>
      <c r="K2" s="68">
        <v>450</v>
      </c>
      <c r="L2" s="68">
        <v>450</v>
      </c>
      <c r="M2" s="68">
        <v>500</v>
      </c>
      <c r="N2" s="73">
        <v>85</v>
      </c>
      <c r="O2" s="73">
        <v>85</v>
      </c>
      <c r="P2" s="68">
        <v>2000</v>
      </c>
      <c r="Q2" s="68">
        <v>0</v>
      </c>
      <c r="R2" s="68" t="str">
        <f>IF(H2="พขร","พขร",IF(H2&gt;=10,"ระดับ 10-11",IF(H2&gt;=7,"ระดับ 7-9",IF(H2&gt;=4,"ระดับ 4-6","ระดับ 1-3"))))</f>
        <v>พขร</v>
      </c>
      <c r="S2" s="68"/>
      <c r="T2" s="68"/>
      <c r="U2" s="68"/>
      <c r="W2" s="54">
        <v>1</v>
      </c>
      <c r="X2" t="s">
        <v>18</v>
      </c>
      <c r="Z2" t="s">
        <v>1</v>
      </c>
      <c r="AC2" s="53">
        <v>100</v>
      </c>
      <c r="AD2" s="53" t="s">
        <v>90</v>
      </c>
      <c r="AE2" s="53" t="s">
        <v>218</v>
      </c>
      <c r="AF2" s="53" t="s">
        <v>102</v>
      </c>
      <c r="AG2" s="53" t="s">
        <v>220</v>
      </c>
      <c r="AH2" s="53" t="s">
        <v>217</v>
      </c>
      <c r="AI2" s="53" t="s">
        <v>219</v>
      </c>
      <c r="AJ2" s="53">
        <v>78.903835616438357</v>
      </c>
      <c r="AK2" s="53">
        <v>0</v>
      </c>
      <c r="AM2" s="63"/>
      <c r="AN2" s="63"/>
      <c r="AO2" s="63"/>
      <c r="AP2" s="63"/>
      <c r="AQ2" s="63"/>
      <c r="AR2" s="62"/>
      <c r="AS2" s="62"/>
      <c r="AT2" s="62"/>
      <c r="AU2" s="61"/>
      <c r="AV2" s="37"/>
      <c r="AW2" s="37"/>
      <c r="AX2" s="69"/>
      <c r="BM2" s="78"/>
      <c r="CA2" s="77" t="s">
        <v>47</v>
      </c>
      <c r="CC2" s="70" t="s">
        <v>402</v>
      </c>
    </row>
    <row r="3" spans="1:81" ht="19.5" customHeight="1">
      <c r="A3" s="54">
        <v>2</v>
      </c>
      <c r="B3" t="s">
        <v>43</v>
      </c>
      <c r="C3" s="70">
        <v>563838</v>
      </c>
      <c r="D3" s="70" t="s">
        <v>0</v>
      </c>
      <c r="E3" s="70" t="s">
        <v>861</v>
      </c>
      <c r="F3" s="54">
        <v>9</v>
      </c>
      <c r="H3" s="68">
        <v>1</v>
      </c>
      <c r="I3" s="68">
        <v>350</v>
      </c>
      <c r="J3" s="68" t="s">
        <v>915</v>
      </c>
      <c r="K3" s="68">
        <v>700</v>
      </c>
      <c r="L3" s="68">
        <v>600</v>
      </c>
      <c r="M3" s="68">
        <v>630</v>
      </c>
      <c r="N3" s="73">
        <f t="shared" ref="N3:N13" si="0">ROUND((M3*22/30)/7*1.5,0)</f>
        <v>99</v>
      </c>
      <c r="O3" s="75">
        <f t="shared" ref="O3:O13" si="1">ROUND((M3*22/30)/7*1,0)</f>
        <v>66</v>
      </c>
      <c r="P3" s="68">
        <v>0</v>
      </c>
      <c r="Q3" s="68">
        <v>0</v>
      </c>
      <c r="R3" s="68" t="s">
        <v>914</v>
      </c>
      <c r="S3" s="68"/>
      <c r="T3" s="68"/>
      <c r="U3" s="68"/>
      <c r="W3" s="54">
        <v>2</v>
      </c>
      <c r="X3" t="s">
        <v>920</v>
      </c>
      <c r="Z3" t="s">
        <v>919</v>
      </c>
      <c r="AB3" s="76"/>
      <c r="AC3" s="56">
        <v>97</v>
      </c>
      <c r="AD3" s="56" t="s">
        <v>90</v>
      </c>
      <c r="AE3" s="55" t="s">
        <v>218</v>
      </c>
      <c r="AF3" s="55" t="s">
        <v>102</v>
      </c>
      <c r="AG3" s="56" t="s">
        <v>245</v>
      </c>
      <c r="AH3" s="55" t="s">
        <v>243</v>
      </c>
      <c r="AI3" s="55" t="s">
        <v>244</v>
      </c>
      <c r="AJ3" s="55">
        <v>16.575068493150685</v>
      </c>
      <c r="AK3" s="55">
        <v>0</v>
      </c>
      <c r="AM3" s="63"/>
      <c r="AN3" s="63"/>
      <c r="AO3" s="63"/>
      <c r="AP3" s="63"/>
      <c r="AQ3" s="63"/>
      <c r="AR3" s="62"/>
      <c r="AS3" s="62"/>
      <c r="AT3" s="62"/>
      <c r="AU3" s="61"/>
      <c r="AV3" s="37"/>
      <c r="AW3" s="37"/>
      <c r="AX3" s="69"/>
      <c r="CA3" s="77" t="s">
        <v>35</v>
      </c>
      <c r="CC3" s="70" t="s">
        <v>90</v>
      </c>
    </row>
    <row r="4" spans="1:81" ht="19.5" customHeight="1">
      <c r="A4" s="54">
        <v>3</v>
      </c>
      <c r="B4" t="s">
        <v>918</v>
      </c>
      <c r="C4" s="70">
        <v>492612</v>
      </c>
      <c r="D4" s="70" t="s">
        <v>0</v>
      </c>
      <c r="E4" s="70" t="s">
        <v>861</v>
      </c>
      <c r="F4" s="54">
        <v>9</v>
      </c>
      <c r="H4" s="68">
        <v>2</v>
      </c>
      <c r="I4" s="68">
        <v>350</v>
      </c>
      <c r="J4" s="68" t="s">
        <v>915</v>
      </c>
      <c r="K4" s="68">
        <v>700</v>
      </c>
      <c r="L4" s="68">
        <v>600</v>
      </c>
      <c r="M4" s="68">
        <v>630</v>
      </c>
      <c r="N4" s="73">
        <f t="shared" si="0"/>
        <v>99</v>
      </c>
      <c r="O4" s="75">
        <f t="shared" si="1"/>
        <v>66</v>
      </c>
      <c r="P4" s="68">
        <v>0</v>
      </c>
      <c r="Q4" s="68">
        <v>0</v>
      </c>
      <c r="R4" s="68" t="s">
        <v>914</v>
      </c>
      <c r="S4" s="68"/>
      <c r="T4" s="68"/>
      <c r="U4" s="68"/>
      <c r="W4" s="54">
        <v>3</v>
      </c>
      <c r="X4" t="s">
        <v>917</v>
      </c>
      <c r="Z4" t="s">
        <v>916</v>
      </c>
      <c r="AB4" s="76"/>
      <c r="AC4" s="57">
        <v>94</v>
      </c>
      <c r="AD4" s="56" t="s">
        <v>90</v>
      </c>
      <c r="AE4" s="55" t="s">
        <v>218</v>
      </c>
      <c r="AF4" s="55" t="s">
        <v>102</v>
      </c>
      <c r="AG4" s="57" t="s">
        <v>268</v>
      </c>
      <c r="AH4" s="55" t="s">
        <v>266</v>
      </c>
      <c r="AI4" s="55" t="s">
        <v>267</v>
      </c>
      <c r="AJ4" s="55">
        <v>107.94493150684931</v>
      </c>
      <c r="AK4" s="55">
        <v>51.23</v>
      </c>
      <c r="AM4" s="63"/>
      <c r="AN4" s="63"/>
      <c r="AO4" s="63"/>
      <c r="AP4" s="63"/>
      <c r="AQ4" s="63"/>
      <c r="AR4" s="62"/>
      <c r="AS4" s="62"/>
      <c r="AT4" s="67"/>
      <c r="AU4" s="66"/>
      <c r="AV4" s="37"/>
      <c r="AW4" s="37"/>
      <c r="AX4" s="69"/>
      <c r="CA4" s="77" t="s">
        <v>31</v>
      </c>
    </row>
    <row r="5" spans="1:81" ht="19.5" customHeight="1">
      <c r="A5" s="54">
        <v>4</v>
      </c>
      <c r="B5" t="s">
        <v>4</v>
      </c>
      <c r="C5" s="70">
        <v>87920</v>
      </c>
      <c r="D5" s="70" t="s">
        <v>0</v>
      </c>
      <c r="E5" s="70" t="s">
        <v>861</v>
      </c>
      <c r="F5" s="54">
        <v>9</v>
      </c>
      <c r="H5" s="68">
        <v>3</v>
      </c>
      <c r="I5" s="68">
        <v>350</v>
      </c>
      <c r="J5" s="68" t="s">
        <v>915</v>
      </c>
      <c r="K5" s="68">
        <v>700</v>
      </c>
      <c r="L5" s="68">
        <v>600</v>
      </c>
      <c r="M5" s="68">
        <v>630</v>
      </c>
      <c r="N5" s="73">
        <f t="shared" si="0"/>
        <v>99</v>
      </c>
      <c r="O5" s="75">
        <f t="shared" si="1"/>
        <v>66</v>
      </c>
      <c r="P5" s="68">
        <v>0</v>
      </c>
      <c r="Q5" s="68">
        <v>0</v>
      </c>
      <c r="R5" s="68" t="s">
        <v>914</v>
      </c>
      <c r="S5" s="68"/>
      <c r="T5" s="68"/>
      <c r="U5" s="68"/>
      <c r="W5" s="54">
        <v>4</v>
      </c>
      <c r="X5" t="s">
        <v>913</v>
      </c>
      <c r="AB5" s="76"/>
      <c r="AC5" s="56">
        <v>79</v>
      </c>
      <c r="AD5" s="56" t="s">
        <v>90</v>
      </c>
      <c r="AE5" s="55" t="s">
        <v>218</v>
      </c>
      <c r="AF5" s="55" t="s">
        <v>102</v>
      </c>
      <c r="AG5" s="56" t="s">
        <v>371</v>
      </c>
      <c r="AH5" s="55" t="s">
        <v>374</v>
      </c>
      <c r="AI5" s="55" t="s">
        <v>370</v>
      </c>
      <c r="AJ5" s="55">
        <v>0</v>
      </c>
      <c r="AK5" s="55">
        <v>0</v>
      </c>
      <c r="AM5" s="63"/>
      <c r="AN5" s="63"/>
      <c r="AO5" s="63"/>
      <c r="AP5" s="63"/>
      <c r="AQ5" s="63"/>
      <c r="AR5" s="62"/>
      <c r="AS5" s="62"/>
      <c r="AT5" s="67"/>
      <c r="AU5" s="66"/>
      <c r="AV5" s="37"/>
      <c r="AW5" s="37"/>
      <c r="AX5" s="69"/>
      <c r="CA5" s="77" t="s">
        <v>28</v>
      </c>
    </row>
    <row r="6" spans="1:81" ht="19.5" customHeight="1">
      <c r="A6" s="54">
        <v>5</v>
      </c>
      <c r="B6" t="s">
        <v>912</v>
      </c>
      <c r="C6" s="70">
        <v>543861</v>
      </c>
      <c r="D6" s="70" t="s">
        <v>0</v>
      </c>
      <c r="E6" s="70" t="s">
        <v>861</v>
      </c>
      <c r="F6" s="54">
        <v>9</v>
      </c>
      <c r="H6" s="68">
        <v>4</v>
      </c>
      <c r="I6" s="68">
        <v>350</v>
      </c>
      <c r="J6" s="68" t="s">
        <v>907</v>
      </c>
      <c r="K6" s="68">
        <v>800</v>
      </c>
      <c r="L6" s="68">
        <v>700</v>
      </c>
      <c r="M6" s="68">
        <v>1600</v>
      </c>
      <c r="N6" s="73">
        <f t="shared" si="0"/>
        <v>251</v>
      </c>
      <c r="O6" s="75">
        <f t="shared" si="1"/>
        <v>168</v>
      </c>
      <c r="P6" s="68">
        <v>0</v>
      </c>
      <c r="Q6" s="68">
        <v>0</v>
      </c>
      <c r="R6" s="68" t="s">
        <v>906</v>
      </c>
      <c r="S6" s="68"/>
      <c r="T6" s="68"/>
      <c r="U6" s="68"/>
      <c r="W6" s="54">
        <v>5</v>
      </c>
      <c r="X6" t="s">
        <v>911</v>
      </c>
      <c r="AB6" s="76"/>
      <c r="AC6" s="57">
        <v>80</v>
      </c>
      <c r="AD6" s="56" t="s">
        <v>90</v>
      </c>
      <c r="AE6" s="55" t="s">
        <v>218</v>
      </c>
      <c r="AF6" s="55" t="s">
        <v>102</v>
      </c>
      <c r="AG6" s="57" t="s">
        <v>371</v>
      </c>
      <c r="AH6" s="55" t="s">
        <v>369</v>
      </c>
      <c r="AI6" s="55" t="s">
        <v>370</v>
      </c>
      <c r="AJ6" s="55">
        <v>0</v>
      </c>
      <c r="AK6" s="55">
        <v>0</v>
      </c>
      <c r="AM6" s="59"/>
      <c r="AN6" s="59"/>
      <c r="AO6" s="59"/>
      <c r="AP6" s="59"/>
      <c r="AQ6" s="59"/>
      <c r="AR6" s="32"/>
      <c r="AS6" s="32"/>
      <c r="AT6" s="32"/>
      <c r="AU6" s="35"/>
      <c r="AV6" s="37"/>
      <c r="AW6" s="37"/>
      <c r="AX6" s="37"/>
      <c r="CA6" s="77" t="s">
        <v>26</v>
      </c>
    </row>
    <row r="7" spans="1:81" ht="19.5" customHeight="1">
      <c r="A7" s="54">
        <v>6</v>
      </c>
      <c r="B7" t="s">
        <v>910</v>
      </c>
      <c r="C7" s="70">
        <v>577545</v>
      </c>
      <c r="D7" s="70" t="s">
        <v>0</v>
      </c>
      <c r="E7" s="70" t="s">
        <v>861</v>
      </c>
      <c r="F7" s="54">
        <v>5</v>
      </c>
      <c r="H7" s="68">
        <v>5</v>
      </c>
      <c r="I7" s="68">
        <v>350</v>
      </c>
      <c r="J7" s="68" t="s">
        <v>907</v>
      </c>
      <c r="K7" s="68">
        <v>800</v>
      </c>
      <c r="L7" s="68">
        <v>700</v>
      </c>
      <c r="M7" s="68">
        <v>1600</v>
      </c>
      <c r="N7" s="73">
        <f t="shared" si="0"/>
        <v>251</v>
      </c>
      <c r="O7" s="75">
        <f t="shared" si="1"/>
        <v>168</v>
      </c>
      <c r="P7" s="68">
        <v>0</v>
      </c>
      <c r="Q7" s="68">
        <v>0</v>
      </c>
      <c r="R7" s="68" t="s">
        <v>906</v>
      </c>
      <c r="S7" s="68"/>
      <c r="T7" s="68"/>
      <c r="U7" s="68"/>
      <c r="W7" s="54">
        <v>6</v>
      </c>
      <c r="X7" t="s">
        <v>909</v>
      </c>
      <c r="AB7" s="76"/>
      <c r="AC7" s="56">
        <v>83</v>
      </c>
      <c r="AD7" s="56" t="s">
        <v>90</v>
      </c>
      <c r="AE7" s="55" t="s">
        <v>218</v>
      </c>
      <c r="AF7" s="55" t="s">
        <v>102</v>
      </c>
      <c r="AG7" s="56" t="s">
        <v>347</v>
      </c>
      <c r="AH7" s="55" t="s">
        <v>345</v>
      </c>
      <c r="AI7" s="55" t="s">
        <v>346</v>
      </c>
      <c r="AJ7" s="55">
        <v>0</v>
      </c>
      <c r="AK7" s="55">
        <v>0</v>
      </c>
      <c r="AM7" s="59"/>
      <c r="AN7" s="59"/>
      <c r="AO7" s="59"/>
      <c r="AP7" s="59"/>
      <c r="AQ7" s="59"/>
      <c r="AR7" s="32"/>
      <c r="AS7" s="32"/>
      <c r="AT7" s="32"/>
      <c r="AU7" s="35"/>
      <c r="AV7" s="37"/>
      <c r="AW7" s="37"/>
      <c r="AX7" s="37"/>
    </row>
    <row r="8" spans="1:81" ht="19.5" customHeight="1">
      <c r="A8" s="54">
        <v>7</v>
      </c>
      <c r="B8" t="s">
        <v>908</v>
      </c>
      <c r="C8" s="70">
        <v>554103</v>
      </c>
      <c r="D8" s="70" t="s">
        <v>10</v>
      </c>
      <c r="E8" s="70" t="s">
        <v>402</v>
      </c>
      <c r="F8" s="54">
        <v>8</v>
      </c>
      <c r="H8" s="68">
        <v>6</v>
      </c>
      <c r="I8" s="68">
        <v>350</v>
      </c>
      <c r="J8" s="68" t="s">
        <v>907</v>
      </c>
      <c r="K8" s="68">
        <v>800</v>
      </c>
      <c r="L8" s="68">
        <v>700</v>
      </c>
      <c r="M8" s="68">
        <v>1600</v>
      </c>
      <c r="N8" s="73">
        <f t="shared" si="0"/>
        <v>251</v>
      </c>
      <c r="O8" s="75">
        <f t="shared" si="1"/>
        <v>168</v>
      </c>
      <c r="P8" s="68">
        <v>0</v>
      </c>
      <c r="Q8" s="68">
        <v>0</v>
      </c>
      <c r="R8" s="68" t="s">
        <v>906</v>
      </c>
      <c r="S8" s="68"/>
      <c r="T8" s="68"/>
      <c r="U8" s="68"/>
      <c r="W8" s="54">
        <v>7</v>
      </c>
      <c r="X8" t="s">
        <v>905</v>
      </c>
      <c r="AC8" s="56">
        <v>89</v>
      </c>
      <c r="AD8" s="56" t="s">
        <v>90</v>
      </c>
      <c r="AE8" s="55" t="s">
        <v>218</v>
      </c>
      <c r="AF8" s="55" t="s">
        <v>102</v>
      </c>
      <c r="AG8" s="56" t="s">
        <v>301</v>
      </c>
      <c r="AH8" s="55" t="s">
        <v>299</v>
      </c>
      <c r="AI8" s="55" t="s">
        <v>300</v>
      </c>
      <c r="AJ8" s="55">
        <v>5.0682191780821917</v>
      </c>
      <c r="AK8" s="55">
        <v>0</v>
      </c>
      <c r="AM8" s="59"/>
      <c r="AN8" s="59"/>
      <c r="AO8" s="59"/>
      <c r="AP8" s="59"/>
      <c r="AQ8" s="59"/>
      <c r="AR8" s="32"/>
      <c r="AS8" s="32"/>
      <c r="AT8" s="32"/>
      <c r="AU8" s="35"/>
      <c r="AV8" s="37"/>
      <c r="AW8" s="37"/>
      <c r="AX8" s="37"/>
      <c r="CA8" s="74"/>
    </row>
    <row r="9" spans="1:81" ht="19.5" customHeight="1">
      <c r="A9" s="54">
        <v>8</v>
      </c>
      <c r="B9" t="s">
        <v>904</v>
      </c>
      <c r="C9" s="70">
        <v>556475</v>
      </c>
      <c r="D9" s="70" t="s">
        <v>10</v>
      </c>
      <c r="E9" s="70" t="s">
        <v>402</v>
      </c>
      <c r="F9" s="54">
        <v>8</v>
      </c>
      <c r="H9" s="68">
        <v>7</v>
      </c>
      <c r="I9" s="68">
        <v>380</v>
      </c>
      <c r="J9" s="68" t="s">
        <v>900</v>
      </c>
      <c r="K9" s="68">
        <v>1000</v>
      </c>
      <c r="L9" s="68">
        <v>800</v>
      </c>
      <c r="M9" s="68">
        <v>2700</v>
      </c>
      <c r="N9" s="73">
        <f t="shared" si="0"/>
        <v>424</v>
      </c>
      <c r="O9" s="75">
        <f t="shared" si="1"/>
        <v>283</v>
      </c>
      <c r="P9" s="68">
        <v>0</v>
      </c>
      <c r="Q9" s="68">
        <v>0</v>
      </c>
      <c r="R9" s="68" t="s">
        <v>899</v>
      </c>
      <c r="S9" s="68"/>
      <c r="T9" s="68"/>
      <c r="U9" s="68"/>
      <c r="W9" s="54">
        <v>8</v>
      </c>
      <c r="X9" t="s">
        <v>903</v>
      </c>
      <c r="AC9" s="57">
        <v>84</v>
      </c>
      <c r="AD9" s="56" t="s">
        <v>90</v>
      </c>
      <c r="AE9" s="55" t="s">
        <v>218</v>
      </c>
      <c r="AF9" s="55" t="s">
        <v>102</v>
      </c>
      <c r="AG9" s="57" t="s">
        <v>337</v>
      </c>
      <c r="AH9" s="55" t="s">
        <v>335</v>
      </c>
      <c r="AI9" s="55" t="s">
        <v>336</v>
      </c>
      <c r="AJ9" s="55">
        <v>52.054520547945209</v>
      </c>
      <c r="AK9" s="55">
        <v>0</v>
      </c>
      <c r="AM9" s="63"/>
      <c r="AN9" s="63"/>
      <c r="AO9" s="63"/>
      <c r="AP9" s="63"/>
      <c r="AQ9" s="63"/>
      <c r="AR9" s="62"/>
      <c r="AS9" s="62"/>
      <c r="AT9" s="62"/>
      <c r="AU9" s="61"/>
      <c r="AV9" s="37"/>
      <c r="AW9" s="37"/>
      <c r="AX9" s="69"/>
      <c r="CA9" s="74"/>
    </row>
    <row r="10" spans="1:81" ht="19.5" customHeight="1">
      <c r="A10" s="54">
        <v>9</v>
      </c>
      <c r="B10" t="s">
        <v>902</v>
      </c>
      <c r="C10" s="70">
        <v>530433</v>
      </c>
      <c r="D10" s="70" t="s">
        <v>10</v>
      </c>
      <c r="E10" s="70" t="s">
        <v>402</v>
      </c>
      <c r="F10" s="54">
        <v>7</v>
      </c>
      <c r="H10" s="68">
        <v>8</v>
      </c>
      <c r="I10" s="68">
        <v>380</v>
      </c>
      <c r="J10" s="68" t="s">
        <v>900</v>
      </c>
      <c r="K10" s="68">
        <v>1000</v>
      </c>
      <c r="L10" s="68">
        <v>800</v>
      </c>
      <c r="M10" s="68">
        <v>2700</v>
      </c>
      <c r="N10" s="73">
        <f t="shared" si="0"/>
        <v>424</v>
      </c>
      <c r="O10" s="75">
        <f t="shared" si="1"/>
        <v>283</v>
      </c>
      <c r="P10" s="68">
        <v>0</v>
      </c>
      <c r="Q10" s="68">
        <v>0</v>
      </c>
      <c r="R10" s="68" t="s">
        <v>899</v>
      </c>
      <c r="S10" s="68"/>
      <c r="T10" s="68"/>
      <c r="U10" s="68"/>
      <c r="W10" s="54">
        <v>9</v>
      </c>
      <c r="X10" t="s">
        <v>3</v>
      </c>
      <c r="AC10" s="57">
        <v>76</v>
      </c>
      <c r="AD10" s="56" t="s">
        <v>90</v>
      </c>
      <c r="AE10" s="55" t="s">
        <v>218</v>
      </c>
      <c r="AF10" s="55" t="s">
        <v>102</v>
      </c>
      <c r="AG10" s="57" t="s">
        <v>398</v>
      </c>
      <c r="AH10" s="55" t="s">
        <v>396</v>
      </c>
      <c r="AI10" s="55" t="s">
        <v>397</v>
      </c>
      <c r="AJ10" s="55">
        <v>0</v>
      </c>
      <c r="AK10" s="55">
        <v>0</v>
      </c>
      <c r="AM10" s="63"/>
      <c r="AN10" s="63"/>
      <c r="AO10" s="63"/>
      <c r="AP10" s="63"/>
      <c r="AQ10" s="63"/>
      <c r="AR10" s="62"/>
      <c r="AS10" s="62"/>
      <c r="AT10" s="62"/>
      <c r="AU10" s="61"/>
      <c r="AV10" s="37"/>
      <c r="AW10" s="37"/>
      <c r="AX10" s="69"/>
      <c r="CA10" s="74"/>
    </row>
    <row r="11" spans="1:81" ht="19.5" customHeight="1">
      <c r="A11" s="54">
        <v>10</v>
      </c>
      <c r="B11" t="s">
        <v>901</v>
      </c>
      <c r="C11" s="70">
        <v>592239</v>
      </c>
      <c r="D11" s="70" t="s">
        <v>10</v>
      </c>
      <c r="E11" s="70" t="s">
        <v>402</v>
      </c>
      <c r="F11" s="54">
        <v>5</v>
      </c>
      <c r="H11" s="68">
        <v>9</v>
      </c>
      <c r="I11" s="68">
        <v>380</v>
      </c>
      <c r="J11" s="68" t="s">
        <v>900</v>
      </c>
      <c r="K11" s="68">
        <v>1000</v>
      </c>
      <c r="L11" s="68">
        <v>800</v>
      </c>
      <c r="M11" s="68">
        <v>2700</v>
      </c>
      <c r="N11" s="73">
        <f t="shared" si="0"/>
        <v>424</v>
      </c>
      <c r="O11" s="75">
        <f t="shared" si="1"/>
        <v>283</v>
      </c>
      <c r="P11" s="68">
        <v>0</v>
      </c>
      <c r="Q11" s="68">
        <v>0</v>
      </c>
      <c r="R11" s="68" t="s">
        <v>899</v>
      </c>
      <c r="S11" s="68"/>
      <c r="T11" s="68"/>
      <c r="U11" s="68"/>
      <c r="W11" s="54">
        <v>10</v>
      </c>
      <c r="X11" t="s">
        <v>898</v>
      </c>
      <c r="AC11" s="57">
        <v>98</v>
      </c>
      <c r="AD11" s="56" t="s">
        <v>90</v>
      </c>
      <c r="AE11" s="55" t="s">
        <v>218</v>
      </c>
      <c r="AF11" s="55" t="s">
        <v>102</v>
      </c>
      <c r="AG11" s="57" t="s">
        <v>236</v>
      </c>
      <c r="AH11" s="55" t="s">
        <v>234</v>
      </c>
      <c r="AI11" s="55" t="s">
        <v>235</v>
      </c>
      <c r="AJ11" s="55">
        <v>9.1860273972602737</v>
      </c>
      <c r="AK11" s="55">
        <v>0</v>
      </c>
      <c r="AM11" s="59"/>
      <c r="AN11" s="59"/>
      <c r="AO11" s="59"/>
      <c r="AP11" s="59"/>
      <c r="AQ11" s="59"/>
      <c r="AR11" s="32"/>
      <c r="AS11" s="32"/>
      <c r="AT11" s="32"/>
      <c r="AU11" s="35"/>
      <c r="AV11" s="37"/>
      <c r="AW11" s="37"/>
      <c r="AX11" s="37"/>
      <c r="CA11" s="74"/>
    </row>
    <row r="12" spans="1:81" ht="19.5" customHeight="1">
      <c r="A12" s="54">
        <v>11</v>
      </c>
      <c r="B12" t="s">
        <v>897</v>
      </c>
      <c r="C12" s="70">
        <v>577510</v>
      </c>
      <c r="D12" s="70" t="s">
        <v>10</v>
      </c>
      <c r="E12" s="70" t="s">
        <v>402</v>
      </c>
      <c r="F12" s="54">
        <v>5</v>
      </c>
      <c r="H12" s="68">
        <v>10</v>
      </c>
      <c r="I12" s="68">
        <v>380</v>
      </c>
      <c r="J12" s="68" t="s">
        <v>894</v>
      </c>
      <c r="K12" s="68">
        <v>1300</v>
      </c>
      <c r="L12" s="68">
        <v>900</v>
      </c>
      <c r="M12" s="68">
        <v>3600</v>
      </c>
      <c r="N12" s="73">
        <f t="shared" si="0"/>
        <v>566</v>
      </c>
      <c r="O12" s="75">
        <f t="shared" si="1"/>
        <v>377</v>
      </c>
      <c r="P12" s="68">
        <v>0</v>
      </c>
      <c r="Q12" s="68">
        <v>0</v>
      </c>
      <c r="R12" s="68" t="s">
        <v>893</v>
      </c>
      <c r="S12" s="68"/>
      <c r="T12" s="68"/>
      <c r="U12" s="68"/>
      <c r="W12" s="54">
        <v>11</v>
      </c>
      <c r="X12" t="s">
        <v>896</v>
      </c>
      <c r="AC12" s="57">
        <v>82</v>
      </c>
      <c r="AD12" s="56" t="s">
        <v>90</v>
      </c>
      <c r="AE12" s="55" t="s">
        <v>218</v>
      </c>
      <c r="AF12" s="55" t="s">
        <v>102</v>
      </c>
      <c r="AG12" s="57" t="s">
        <v>355</v>
      </c>
      <c r="AH12" s="55" t="s">
        <v>353</v>
      </c>
      <c r="AI12" s="55" t="s">
        <v>354</v>
      </c>
      <c r="AJ12" s="55">
        <v>0</v>
      </c>
      <c r="AK12" s="55">
        <v>0</v>
      </c>
      <c r="AM12" s="63"/>
      <c r="AN12" s="63"/>
      <c r="AO12" s="63"/>
      <c r="AP12" s="63"/>
      <c r="AQ12" s="63"/>
      <c r="AR12" s="62"/>
      <c r="AS12" s="62"/>
      <c r="AT12" s="62"/>
      <c r="AU12" s="61"/>
      <c r="AV12" s="37"/>
      <c r="AW12" s="37"/>
      <c r="AX12" s="69"/>
      <c r="CA12" s="74"/>
    </row>
    <row r="13" spans="1:81" ht="19.5" customHeight="1">
      <c r="A13" s="54">
        <v>12</v>
      </c>
      <c r="B13" t="s">
        <v>895</v>
      </c>
      <c r="C13" s="70">
        <v>584126</v>
      </c>
      <c r="D13" s="70" t="s">
        <v>10</v>
      </c>
      <c r="E13" s="70" t="s">
        <v>402</v>
      </c>
      <c r="F13" s="54">
        <v>5</v>
      </c>
      <c r="H13" s="68">
        <v>11</v>
      </c>
      <c r="I13" s="68">
        <v>380</v>
      </c>
      <c r="J13" s="68" t="s">
        <v>894</v>
      </c>
      <c r="K13" s="68">
        <v>1300</v>
      </c>
      <c r="L13" s="68">
        <v>900</v>
      </c>
      <c r="M13" s="68">
        <v>3600</v>
      </c>
      <c r="N13" s="73">
        <f t="shared" si="0"/>
        <v>566</v>
      </c>
      <c r="O13" s="75">
        <f t="shared" si="1"/>
        <v>377</v>
      </c>
      <c r="P13" s="68">
        <v>0</v>
      </c>
      <c r="Q13" s="68">
        <v>0</v>
      </c>
      <c r="R13" s="68" t="s">
        <v>893</v>
      </c>
      <c r="S13" s="68"/>
      <c r="T13" s="68"/>
      <c r="U13" s="68"/>
      <c r="W13" s="54">
        <v>12</v>
      </c>
      <c r="X13" t="s">
        <v>892</v>
      </c>
      <c r="AC13" s="56">
        <v>99</v>
      </c>
      <c r="AD13" s="56" t="s">
        <v>90</v>
      </c>
      <c r="AE13" s="55" t="s">
        <v>218</v>
      </c>
      <c r="AF13" s="55" t="s">
        <v>102</v>
      </c>
      <c r="AG13" s="56" t="s">
        <v>229</v>
      </c>
      <c r="AH13" s="55" t="s">
        <v>227</v>
      </c>
      <c r="AI13" s="55" t="s">
        <v>228</v>
      </c>
      <c r="AJ13" s="55">
        <v>30.136712328767121</v>
      </c>
      <c r="AK13" s="55">
        <v>19.59</v>
      </c>
      <c r="AM13" s="59"/>
      <c r="AN13" s="59"/>
      <c r="AO13" s="59"/>
      <c r="AP13" s="59"/>
      <c r="AQ13" s="59"/>
      <c r="AR13" s="32"/>
      <c r="AS13" s="32"/>
      <c r="AT13" s="32"/>
      <c r="AU13" s="35"/>
      <c r="AV13" s="37"/>
      <c r="AW13" s="37"/>
      <c r="AX13" s="37"/>
      <c r="CA13" s="74"/>
    </row>
    <row r="14" spans="1:81" ht="19.5" customHeight="1">
      <c r="A14" s="54">
        <v>13</v>
      </c>
      <c r="B14" t="s">
        <v>891</v>
      </c>
      <c r="C14" s="70">
        <v>584215</v>
      </c>
      <c r="D14" s="70" t="s">
        <v>10</v>
      </c>
      <c r="E14" s="70" t="s">
        <v>402</v>
      </c>
      <c r="F14" s="54">
        <v>5</v>
      </c>
      <c r="H14" s="68"/>
      <c r="I14" s="68"/>
      <c r="J14" s="68"/>
      <c r="K14" s="68"/>
      <c r="L14" s="68"/>
      <c r="M14" s="68"/>
      <c r="N14" s="73"/>
      <c r="P14" s="70"/>
      <c r="Q14" s="68"/>
      <c r="R14" s="68"/>
      <c r="S14" s="68"/>
      <c r="T14" s="68"/>
      <c r="U14" s="68"/>
      <c r="W14" s="54">
        <v>13</v>
      </c>
      <c r="X14" t="s">
        <v>890</v>
      </c>
      <c r="AC14" s="56">
        <v>87</v>
      </c>
      <c r="AD14" s="56" t="s">
        <v>90</v>
      </c>
      <c r="AE14" s="55" t="s">
        <v>218</v>
      </c>
      <c r="AF14" s="55" t="s">
        <v>102</v>
      </c>
      <c r="AG14" s="56" t="s">
        <v>319</v>
      </c>
      <c r="AH14" s="55" t="s">
        <v>317</v>
      </c>
      <c r="AI14" s="55" t="s">
        <v>318</v>
      </c>
      <c r="AJ14" s="55">
        <v>49.835342465753428</v>
      </c>
      <c r="AK14" s="55">
        <v>0</v>
      </c>
      <c r="AM14" s="59"/>
      <c r="AN14" s="59"/>
      <c r="AO14" s="59"/>
      <c r="AP14" s="59"/>
      <c r="AQ14" s="59"/>
      <c r="AR14" s="32"/>
      <c r="AS14" s="32"/>
      <c r="AT14" s="32"/>
      <c r="AU14" s="35"/>
      <c r="AV14" s="37"/>
      <c r="AW14" s="37"/>
      <c r="AX14" s="37"/>
    </row>
    <row r="15" spans="1:81" ht="19.5" customHeight="1">
      <c r="A15" s="54">
        <v>14</v>
      </c>
      <c r="B15" t="s">
        <v>16</v>
      </c>
      <c r="C15" s="70">
        <v>584169</v>
      </c>
      <c r="D15" s="70" t="s">
        <v>10</v>
      </c>
      <c r="E15" s="70" t="s">
        <v>402</v>
      </c>
      <c r="F15" s="54">
        <v>5</v>
      </c>
      <c r="H15" s="68"/>
      <c r="I15" s="68"/>
      <c r="J15" s="68"/>
      <c r="K15" s="68"/>
      <c r="L15" s="68"/>
      <c r="M15" s="68"/>
      <c r="N15" s="73"/>
      <c r="P15" s="70"/>
      <c r="Q15" s="68"/>
      <c r="R15" s="68"/>
      <c r="S15" s="68"/>
      <c r="T15" s="68"/>
      <c r="U15" s="68"/>
      <c r="W15" s="54">
        <v>14</v>
      </c>
      <c r="X15" t="s">
        <v>889</v>
      </c>
      <c r="AC15" s="53">
        <v>107</v>
      </c>
      <c r="AD15" s="53" t="s">
        <v>90</v>
      </c>
      <c r="AE15" s="53" t="s">
        <v>89</v>
      </c>
      <c r="AF15" s="53" t="s">
        <v>102</v>
      </c>
      <c r="AG15" s="53" t="s">
        <v>175</v>
      </c>
      <c r="AH15" s="53" t="s">
        <v>173</v>
      </c>
      <c r="AI15" s="53" t="s">
        <v>174</v>
      </c>
      <c r="AJ15" s="53">
        <v>0</v>
      </c>
      <c r="AK15" s="53">
        <v>0</v>
      </c>
      <c r="AM15" s="63"/>
      <c r="AN15" s="63"/>
      <c r="AO15" s="63"/>
      <c r="AP15" s="63"/>
      <c r="AQ15" s="63"/>
      <c r="AR15" s="62"/>
      <c r="AS15" s="62"/>
      <c r="AT15" s="62"/>
      <c r="AU15" s="61"/>
      <c r="AV15" s="37"/>
      <c r="AW15" s="37"/>
      <c r="AX15" s="69"/>
    </row>
    <row r="16" spans="1:81" ht="19.5" customHeight="1">
      <c r="A16" s="54">
        <v>15</v>
      </c>
      <c r="B16" t="s">
        <v>15</v>
      </c>
      <c r="C16" s="70">
        <v>591372</v>
      </c>
      <c r="D16" s="70" t="s">
        <v>10</v>
      </c>
      <c r="E16" s="70" t="s">
        <v>402</v>
      </c>
      <c r="F16" s="54">
        <v>5</v>
      </c>
      <c r="H16" s="68"/>
      <c r="I16" s="68"/>
      <c r="J16" s="68"/>
      <c r="K16" s="68"/>
      <c r="L16" s="68"/>
      <c r="M16" s="68"/>
      <c r="N16" s="73"/>
      <c r="P16" s="70"/>
      <c r="Q16" s="68"/>
      <c r="R16" s="68"/>
      <c r="S16" s="68"/>
      <c r="T16" s="68"/>
      <c r="U16" s="68"/>
      <c r="W16" s="54">
        <v>15</v>
      </c>
      <c r="X16" t="s">
        <v>888</v>
      </c>
      <c r="AC16" s="57">
        <v>88</v>
      </c>
      <c r="AD16" s="56" t="s">
        <v>90</v>
      </c>
      <c r="AE16" s="55" t="s">
        <v>218</v>
      </c>
      <c r="AF16" s="55" t="s">
        <v>102</v>
      </c>
      <c r="AG16" s="57" t="s">
        <v>310</v>
      </c>
      <c r="AH16" s="55" t="s">
        <v>308</v>
      </c>
      <c r="AI16" s="55" t="s">
        <v>309</v>
      </c>
      <c r="AJ16" s="55">
        <v>64.10931506849316</v>
      </c>
      <c r="AK16" s="55">
        <v>0</v>
      </c>
      <c r="AM16" s="63"/>
      <c r="AN16" s="63"/>
      <c r="AO16" s="63"/>
      <c r="AP16" s="63"/>
      <c r="AQ16" s="63"/>
      <c r="AR16" s="62"/>
      <c r="AS16" s="62"/>
      <c r="AT16" s="62"/>
      <c r="AU16" s="61"/>
      <c r="AV16" s="37"/>
      <c r="AW16" s="37"/>
      <c r="AX16" s="69"/>
    </row>
    <row r="17" spans="1:50" ht="19.5" customHeight="1">
      <c r="A17" s="54">
        <v>16</v>
      </c>
      <c r="B17" t="s">
        <v>11</v>
      </c>
      <c r="C17" s="70">
        <v>596927</v>
      </c>
      <c r="D17" s="70" t="s">
        <v>10</v>
      </c>
      <c r="E17" s="70" t="s">
        <v>402</v>
      </c>
      <c r="F17" s="54">
        <v>3</v>
      </c>
      <c r="P17" s="70"/>
      <c r="W17" s="54">
        <v>16</v>
      </c>
      <c r="X17" t="s">
        <v>887</v>
      </c>
      <c r="AC17" s="56">
        <v>81</v>
      </c>
      <c r="AD17" s="56" t="s">
        <v>90</v>
      </c>
      <c r="AE17" s="55" t="s">
        <v>218</v>
      </c>
      <c r="AF17" s="55" t="s">
        <v>102</v>
      </c>
      <c r="AG17" s="56" t="s">
        <v>364</v>
      </c>
      <c r="AH17" s="55" t="s">
        <v>362</v>
      </c>
      <c r="AI17" s="55" t="s">
        <v>363</v>
      </c>
      <c r="AJ17" s="55">
        <v>0</v>
      </c>
      <c r="AK17" s="55">
        <v>0</v>
      </c>
      <c r="AM17" s="63"/>
      <c r="AN17" s="63"/>
      <c r="AO17" s="63"/>
      <c r="AP17" s="63"/>
      <c r="AQ17" s="63"/>
      <c r="AR17" s="62"/>
      <c r="AS17" s="62"/>
      <c r="AT17" s="62"/>
      <c r="AU17" s="61"/>
      <c r="AV17" s="37"/>
      <c r="AW17" s="37"/>
      <c r="AX17" s="69"/>
    </row>
    <row r="18" spans="1:50" ht="19.5" customHeight="1">
      <c r="A18" s="54">
        <v>17</v>
      </c>
      <c r="B18" t="s">
        <v>886</v>
      </c>
      <c r="C18" s="70">
        <v>596993</v>
      </c>
      <c r="D18" s="70" t="s">
        <v>10</v>
      </c>
      <c r="E18" s="70" t="s">
        <v>402</v>
      </c>
      <c r="F18" s="54">
        <v>4</v>
      </c>
      <c r="I18" s="72"/>
      <c r="P18" s="70"/>
      <c r="W18" s="54">
        <v>17</v>
      </c>
      <c r="X18" t="s">
        <v>885</v>
      </c>
      <c r="AC18" s="53">
        <v>108</v>
      </c>
      <c r="AD18" s="53" t="s">
        <v>90</v>
      </c>
      <c r="AE18" s="53" t="s">
        <v>89</v>
      </c>
      <c r="AF18" s="53" t="s">
        <v>102</v>
      </c>
      <c r="AG18" s="53" t="s">
        <v>101</v>
      </c>
      <c r="AH18" s="53" t="s">
        <v>167</v>
      </c>
      <c r="AI18" s="53" t="s">
        <v>100</v>
      </c>
      <c r="AJ18" s="53">
        <v>0</v>
      </c>
      <c r="AK18" s="53">
        <v>0</v>
      </c>
      <c r="AM18" s="63"/>
      <c r="AN18" s="63"/>
      <c r="AO18" s="63"/>
      <c r="AP18" s="63"/>
      <c r="AQ18" s="63"/>
      <c r="AR18" s="62"/>
      <c r="AS18" s="62"/>
      <c r="AT18" s="67"/>
      <c r="AU18" s="66"/>
      <c r="AV18" s="37"/>
      <c r="AW18" s="37"/>
      <c r="AX18" s="69"/>
    </row>
    <row r="19" spans="1:50" ht="19.5" customHeight="1">
      <c r="A19" s="54">
        <v>18</v>
      </c>
      <c r="B19" t="s">
        <v>42</v>
      </c>
      <c r="C19" s="70">
        <v>556955</v>
      </c>
      <c r="D19" s="70" t="s">
        <v>5</v>
      </c>
      <c r="E19" s="70" t="s">
        <v>90</v>
      </c>
      <c r="F19" s="54">
        <v>8</v>
      </c>
      <c r="P19" s="70"/>
      <c r="W19" s="54">
        <v>18</v>
      </c>
      <c r="X19" t="s">
        <v>884</v>
      </c>
      <c r="AC19" s="53">
        <v>109</v>
      </c>
      <c r="AD19" s="53" t="s">
        <v>90</v>
      </c>
      <c r="AE19" s="53" t="s">
        <v>89</v>
      </c>
      <c r="AF19" s="53" t="s">
        <v>102</v>
      </c>
      <c r="AG19" s="53" t="s">
        <v>101</v>
      </c>
      <c r="AH19" s="53" t="s">
        <v>164</v>
      </c>
      <c r="AI19" s="53" t="s">
        <v>100</v>
      </c>
      <c r="AJ19" s="53">
        <v>0</v>
      </c>
      <c r="AK19" s="53">
        <v>0</v>
      </c>
      <c r="AM19" s="63"/>
      <c r="AN19" s="63"/>
      <c r="AO19" s="63"/>
      <c r="AP19" s="63"/>
      <c r="AQ19" s="63"/>
      <c r="AR19" s="62"/>
      <c r="AS19" s="62"/>
      <c r="AT19" s="62"/>
      <c r="AU19" s="61"/>
      <c r="AV19" s="37"/>
      <c r="AW19" s="37"/>
      <c r="AX19" s="69"/>
    </row>
    <row r="20" spans="1:50" ht="19.5" customHeight="1">
      <c r="A20" s="54">
        <v>19</v>
      </c>
      <c r="B20" t="s">
        <v>883</v>
      </c>
      <c r="C20" s="70">
        <v>558621</v>
      </c>
      <c r="D20" s="70" t="s">
        <v>5</v>
      </c>
      <c r="E20" s="70" t="s">
        <v>90</v>
      </c>
      <c r="F20" s="54">
        <v>8</v>
      </c>
      <c r="M20" s="71"/>
      <c r="P20" s="70"/>
      <c r="W20" s="54">
        <v>19</v>
      </c>
      <c r="X20" t="s">
        <v>882</v>
      </c>
      <c r="AC20" s="53">
        <v>110</v>
      </c>
      <c r="AD20" s="53" t="s">
        <v>90</v>
      </c>
      <c r="AE20" s="53" t="s">
        <v>89</v>
      </c>
      <c r="AF20" s="53" t="s">
        <v>102</v>
      </c>
      <c r="AG20" s="53" t="s">
        <v>101</v>
      </c>
      <c r="AH20" s="53" t="s">
        <v>162</v>
      </c>
      <c r="AI20" s="53" t="s">
        <v>100</v>
      </c>
      <c r="AJ20" s="53">
        <v>0</v>
      </c>
      <c r="AK20" s="53">
        <v>0</v>
      </c>
      <c r="AM20" s="63"/>
      <c r="AN20" s="63"/>
      <c r="AO20" s="63"/>
      <c r="AP20" s="63"/>
      <c r="AQ20" s="63"/>
      <c r="AR20" s="62"/>
      <c r="AS20" s="62"/>
      <c r="AT20" s="62"/>
      <c r="AU20" s="61"/>
      <c r="AV20" s="37"/>
      <c r="AW20" s="37"/>
      <c r="AX20" s="69"/>
    </row>
    <row r="21" spans="1:50" ht="19.5" customHeight="1">
      <c r="A21" s="54">
        <v>20</v>
      </c>
      <c r="B21" t="s">
        <v>17</v>
      </c>
      <c r="C21" s="70">
        <v>554278</v>
      </c>
      <c r="D21" s="70" t="s">
        <v>5</v>
      </c>
      <c r="E21" s="70" t="s">
        <v>90</v>
      </c>
      <c r="F21" s="54">
        <v>7</v>
      </c>
      <c r="H21" s="68"/>
      <c r="P21" s="70"/>
      <c r="W21" s="54">
        <v>20</v>
      </c>
      <c r="X21" t="s">
        <v>881</v>
      </c>
      <c r="AC21" s="53">
        <v>111</v>
      </c>
      <c r="AD21" s="53" t="s">
        <v>90</v>
      </c>
      <c r="AE21" s="53" t="s">
        <v>89</v>
      </c>
      <c r="AF21" s="53" t="s">
        <v>102</v>
      </c>
      <c r="AG21" s="53" t="s">
        <v>101</v>
      </c>
      <c r="AH21" s="53" t="s">
        <v>160</v>
      </c>
      <c r="AI21" s="53" t="s">
        <v>100</v>
      </c>
      <c r="AJ21" s="53">
        <v>0</v>
      </c>
      <c r="AK21" s="53">
        <v>0</v>
      </c>
      <c r="AM21" s="63"/>
      <c r="AN21" s="63"/>
      <c r="AO21" s="63"/>
      <c r="AP21" s="63"/>
      <c r="AQ21" s="63"/>
      <c r="AR21" s="62"/>
      <c r="AS21" s="62"/>
      <c r="AT21" s="67"/>
      <c r="AU21" s="66"/>
      <c r="AV21" s="37"/>
      <c r="AW21" s="37"/>
      <c r="AX21" s="69"/>
    </row>
    <row r="22" spans="1:50" ht="19.5" customHeight="1">
      <c r="A22" s="54">
        <v>21</v>
      </c>
      <c r="B22" t="s">
        <v>23</v>
      </c>
      <c r="C22" s="70">
        <v>530204</v>
      </c>
      <c r="D22" s="70" t="s">
        <v>5</v>
      </c>
      <c r="E22" s="70" t="s">
        <v>90</v>
      </c>
      <c r="F22" s="54">
        <v>6</v>
      </c>
      <c r="H22" s="68"/>
      <c r="P22" s="70"/>
      <c r="W22" s="54">
        <v>21</v>
      </c>
      <c r="X22" t="s">
        <v>880</v>
      </c>
      <c r="AC22" s="53">
        <v>112</v>
      </c>
      <c r="AD22" s="53" t="s">
        <v>90</v>
      </c>
      <c r="AE22" s="53" t="s">
        <v>89</v>
      </c>
      <c r="AF22" s="53" t="s">
        <v>102</v>
      </c>
      <c r="AG22" s="53" t="s">
        <v>101</v>
      </c>
      <c r="AH22" s="53" t="s">
        <v>157</v>
      </c>
      <c r="AI22" s="53" t="s">
        <v>100</v>
      </c>
      <c r="AJ22" s="53">
        <v>0</v>
      </c>
      <c r="AK22" s="53">
        <v>0</v>
      </c>
      <c r="AM22" s="63"/>
      <c r="AN22" s="63"/>
      <c r="AO22" s="63"/>
      <c r="AP22" s="63"/>
      <c r="AQ22" s="63"/>
      <c r="AR22" s="62"/>
      <c r="AS22" s="62"/>
      <c r="AT22" s="67"/>
      <c r="AU22" s="66"/>
      <c r="AV22" s="37"/>
      <c r="AW22" s="37"/>
      <c r="AX22" s="69"/>
    </row>
    <row r="23" spans="1:50" ht="19.5" customHeight="1">
      <c r="A23" s="54">
        <v>22</v>
      </c>
      <c r="B23" t="s">
        <v>22</v>
      </c>
      <c r="C23" s="70">
        <v>584258</v>
      </c>
      <c r="D23" s="70" t="s">
        <v>5</v>
      </c>
      <c r="E23" s="70" t="s">
        <v>90</v>
      </c>
      <c r="F23" s="54">
        <v>5</v>
      </c>
      <c r="H23" s="68"/>
      <c r="P23" s="70"/>
      <c r="W23" s="54">
        <v>22</v>
      </c>
      <c r="X23" t="s">
        <v>879</v>
      </c>
      <c r="AC23" s="53">
        <v>113</v>
      </c>
      <c r="AD23" s="53" t="s">
        <v>90</v>
      </c>
      <c r="AE23" s="53" t="s">
        <v>89</v>
      </c>
      <c r="AF23" s="53" t="s">
        <v>102</v>
      </c>
      <c r="AG23" s="53" t="s">
        <v>101</v>
      </c>
      <c r="AH23" s="53" t="s">
        <v>155</v>
      </c>
      <c r="AI23" s="53" t="s">
        <v>100</v>
      </c>
      <c r="AJ23" s="53">
        <v>0</v>
      </c>
      <c r="AK23" s="53">
        <v>0</v>
      </c>
      <c r="AM23" s="63"/>
      <c r="AN23" s="63"/>
      <c r="AO23" s="63"/>
      <c r="AP23" s="63"/>
      <c r="AQ23" s="63"/>
      <c r="AR23" s="62"/>
      <c r="AS23" s="62"/>
      <c r="AT23" s="67"/>
      <c r="AU23" s="66"/>
      <c r="AV23" s="37"/>
      <c r="AW23" s="37"/>
      <c r="AX23" s="69"/>
    </row>
    <row r="24" spans="1:50" ht="19.5" customHeight="1">
      <c r="A24" s="54">
        <v>23</v>
      </c>
      <c r="B24" t="s">
        <v>21</v>
      </c>
      <c r="C24" s="70">
        <v>584223</v>
      </c>
      <c r="D24" s="70" t="s">
        <v>5</v>
      </c>
      <c r="E24" s="70" t="s">
        <v>863</v>
      </c>
      <c r="F24" s="54">
        <v>5</v>
      </c>
      <c r="H24" s="68"/>
      <c r="P24" s="70"/>
      <c r="W24" s="54">
        <v>23</v>
      </c>
      <c r="X24" t="s">
        <v>878</v>
      </c>
      <c r="AC24" s="53">
        <v>118</v>
      </c>
      <c r="AD24" s="53" t="s">
        <v>90</v>
      </c>
      <c r="AE24" s="53" t="s">
        <v>89</v>
      </c>
      <c r="AF24" s="53" t="s">
        <v>102</v>
      </c>
      <c r="AG24" s="53" t="s">
        <v>101</v>
      </c>
      <c r="AH24" s="53" t="s">
        <v>117</v>
      </c>
      <c r="AI24" s="53" t="s">
        <v>100</v>
      </c>
      <c r="AJ24" s="53">
        <v>0</v>
      </c>
      <c r="AK24" s="53">
        <v>0</v>
      </c>
      <c r="AM24" s="63"/>
      <c r="AN24" s="63"/>
      <c r="AO24" s="63"/>
      <c r="AP24" s="63"/>
      <c r="AQ24" s="63"/>
      <c r="AR24" s="62"/>
      <c r="AS24" s="62"/>
      <c r="AT24" s="62"/>
      <c r="AU24" s="61"/>
      <c r="AV24" s="37"/>
      <c r="AW24" s="37"/>
      <c r="AX24" s="69"/>
    </row>
    <row r="25" spans="1:50" ht="19.5" customHeight="1">
      <c r="A25" s="54">
        <v>24</v>
      </c>
      <c r="B25" t="s">
        <v>20</v>
      </c>
      <c r="C25" s="70">
        <v>577529</v>
      </c>
      <c r="D25" s="70" t="s">
        <v>5</v>
      </c>
      <c r="E25" s="70" t="s">
        <v>90</v>
      </c>
      <c r="F25" s="54">
        <v>5</v>
      </c>
      <c r="H25" s="68"/>
      <c r="P25" s="70"/>
      <c r="W25" s="54">
        <v>24</v>
      </c>
      <c r="X25" t="s">
        <v>877</v>
      </c>
      <c r="AC25" s="53">
        <v>119</v>
      </c>
      <c r="AD25" s="53" t="s">
        <v>90</v>
      </c>
      <c r="AE25" s="53" t="s">
        <v>89</v>
      </c>
      <c r="AF25" s="53" t="s">
        <v>102</v>
      </c>
      <c r="AG25" s="53" t="s">
        <v>101</v>
      </c>
      <c r="AH25" s="53" t="s">
        <v>114</v>
      </c>
      <c r="AI25" s="53" t="s">
        <v>100</v>
      </c>
      <c r="AJ25" s="53">
        <v>0</v>
      </c>
      <c r="AK25" s="53">
        <v>0</v>
      </c>
      <c r="AM25" s="63"/>
      <c r="AN25" s="63"/>
      <c r="AO25" s="63"/>
      <c r="AP25" s="63"/>
      <c r="AQ25" s="63"/>
      <c r="AR25" s="62"/>
      <c r="AS25" s="62"/>
      <c r="AT25" s="62"/>
      <c r="AU25" s="61"/>
      <c r="AV25" s="37"/>
      <c r="AW25" s="37"/>
      <c r="AX25" s="69"/>
    </row>
    <row r="26" spans="1:50" ht="19.5" customHeight="1">
      <c r="A26" s="54">
        <v>25</v>
      </c>
      <c r="B26" t="s">
        <v>19</v>
      </c>
      <c r="C26" s="70">
        <v>584223</v>
      </c>
      <c r="D26" s="70" t="s">
        <v>5</v>
      </c>
      <c r="E26" s="70" t="s">
        <v>90</v>
      </c>
      <c r="F26" s="54">
        <v>5</v>
      </c>
      <c r="H26" s="68"/>
      <c r="P26" s="70"/>
      <c r="W26" s="54">
        <v>25</v>
      </c>
      <c r="X26" t="s">
        <v>876</v>
      </c>
      <c r="AC26" s="53">
        <v>120</v>
      </c>
      <c r="AD26" s="53" t="s">
        <v>90</v>
      </c>
      <c r="AE26" s="53" t="s">
        <v>89</v>
      </c>
      <c r="AF26" s="53" t="s">
        <v>102</v>
      </c>
      <c r="AG26" s="53" t="s">
        <v>101</v>
      </c>
      <c r="AH26" s="53" t="s">
        <v>111</v>
      </c>
      <c r="AI26" s="53" t="s">
        <v>100</v>
      </c>
      <c r="AJ26" s="53">
        <v>0</v>
      </c>
      <c r="AK26" s="53">
        <v>0</v>
      </c>
      <c r="AM26" s="63"/>
      <c r="AN26" s="63"/>
      <c r="AO26" s="63"/>
      <c r="AP26" s="63"/>
      <c r="AQ26" s="63"/>
      <c r="AR26" s="62"/>
      <c r="AS26" s="62"/>
      <c r="AT26" s="62"/>
      <c r="AU26" s="61"/>
      <c r="AV26" s="37"/>
      <c r="AW26" s="37"/>
      <c r="AX26" s="69"/>
    </row>
    <row r="27" spans="1:50" ht="19.5" customHeight="1">
      <c r="A27" s="54">
        <v>26</v>
      </c>
      <c r="B27" t="s">
        <v>12</v>
      </c>
      <c r="C27" s="70">
        <v>584274</v>
      </c>
      <c r="D27" s="70" t="s">
        <v>5</v>
      </c>
      <c r="E27" s="70" t="s">
        <v>90</v>
      </c>
      <c r="F27" s="54">
        <v>5</v>
      </c>
      <c r="H27" s="68"/>
      <c r="P27" s="70"/>
      <c r="W27" s="54">
        <v>26</v>
      </c>
      <c r="X27" t="s">
        <v>875</v>
      </c>
      <c r="AC27" s="53">
        <v>121</v>
      </c>
      <c r="AD27" s="53" t="s">
        <v>90</v>
      </c>
      <c r="AE27" s="53" t="s">
        <v>89</v>
      </c>
      <c r="AF27" s="53" t="s">
        <v>102</v>
      </c>
      <c r="AG27" s="53" t="s">
        <v>101</v>
      </c>
      <c r="AH27" s="53" t="s">
        <v>108</v>
      </c>
      <c r="AI27" s="53" t="s">
        <v>100</v>
      </c>
      <c r="AJ27" s="53">
        <v>0</v>
      </c>
      <c r="AK27" s="53">
        <v>0</v>
      </c>
      <c r="AM27" s="59"/>
      <c r="AN27" s="59"/>
      <c r="AO27" s="59"/>
      <c r="AP27" s="59"/>
      <c r="AQ27" s="59"/>
      <c r="AR27" s="32"/>
      <c r="AS27" s="32"/>
      <c r="AT27" s="32"/>
      <c r="AU27" s="35"/>
      <c r="AV27" s="37"/>
      <c r="AW27" s="37"/>
      <c r="AX27" s="37"/>
    </row>
    <row r="28" spans="1:50" ht="19.5" customHeight="1">
      <c r="A28" s="54">
        <v>27</v>
      </c>
      <c r="B28" t="s">
        <v>9</v>
      </c>
      <c r="C28" s="70">
        <v>577502</v>
      </c>
      <c r="D28" s="70" t="s">
        <v>5</v>
      </c>
      <c r="E28" s="70" t="s">
        <v>90</v>
      </c>
      <c r="F28" s="54">
        <v>5</v>
      </c>
      <c r="H28" s="68"/>
      <c r="P28" s="70"/>
      <c r="W28" s="54">
        <v>27</v>
      </c>
      <c r="X28" t="s">
        <v>874</v>
      </c>
      <c r="AC28" s="53">
        <v>122</v>
      </c>
      <c r="AD28" s="53" t="s">
        <v>90</v>
      </c>
      <c r="AE28" s="53" t="s">
        <v>89</v>
      </c>
      <c r="AF28" s="53" t="s">
        <v>102</v>
      </c>
      <c r="AG28" s="53" t="s">
        <v>101</v>
      </c>
      <c r="AH28" s="53" t="s">
        <v>105</v>
      </c>
      <c r="AI28" s="53" t="s">
        <v>100</v>
      </c>
      <c r="AJ28" s="53">
        <v>0</v>
      </c>
      <c r="AK28" s="53">
        <v>0</v>
      </c>
      <c r="AM28" s="59"/>
      <c r="AN28" s="59"/>
      <c r="AO28" s="59"/>
      <c r="AP28" s="59"/>
      <c r="AQ28" s="59"/>
      <c r="AR28" s="32"/>
      <c r="AS28" s="32"/>
      <c r="AT28" s="32"/>
      <c r="AU28" s="35"/>
      <c r="AV28" s="37"/>
      <c r="AW28" s="37"/>
      <c r="AX28" s="37"/>
    </row>
    <row r="29" spans="1:50" ht="19.5" customHeight="1">
      <c r="A29" s="54">
        <v>28</v>
      </c>
      <c r="B29" t="s">
        <v>8</v>
      </c>
      <c r="C29" s="70">
        <v>595113</v>
      </c>
      <c r="D29" s="70" t="s">
        <v>5</v>
      </c>
      <c r="E29" s="70" t="s">
        <v>90</v>
      </c>
      <c r="F29" s="54">
        <v>4</v>
      </c>
      <c r="H29" s="68"/>
      <c r="P29" s="70"/>
      <c r="W29" s="54">
        <v>28</v>
      </c>
      <c r="X29" t="s">
        <v>873</v>
      </c>
      <c r="AC29" s="53">
        <v>123</v>
      </c>
      <c r="AD29" s="53" t="s">
        <v>90</v>
      </c>
      <c r="AE29" s="53" t="s">
        <v>89</v>
      </c>
      <c r="AF29" s="53" t="s">
        <v>102</v>
      </c>
      <c r="AG29" s="53" t="s">
        <v>101</v>
      </c>
      <c r="AH29" s="53" t="s">
        <v>99</v>
      </c>
      <c r="AI29" s="53" t="s">
        <v>100</v>
      </c>
      <c r="AJ29" s="53">
        <v>0</v>
      </c>
      <c r="AK29" s="53">
        <v>0</v>
      </c>
      <c r="AM29" s="59"/>
      <c r="AN29" s="59"/>
      <c r="AO29" s="59"/>
      <c r="AP29" s="59"/>
      <c r="AQ29" s="59"/>
      <c r="AR29" s="32"/>
      <c r="AS29" s="32"/>
      <c r="AT29" s="32"/>
      <c r="AU29" s="35"/>
      <c r="AV29" s="37"/>
      <c r="AW29" s="37"/>
      <c r="AX29" s="37"/>
    </row>
    <row r="30" spans="1:50" ht="19.5" customHeight="1">
      <c r="A30" s="54">
        <v>29</v>
      </c>
      <c r="B30" t="s">
        <v>7</v>
      </c>
      <c r="C30" s="70">
        <v>596075</v>
      </c>
      <c r="D30" s="70" t="s">
        <v>5</v>
      </c>
      <c r="E30" s="70" t="s">
        <v>90</v>
      </c>
      <c r="F30" s="54">
        <v>4</v>
      </c>
      <c r="H30" s="68"/>
      <c r="P30" s="70"/>
      <c r="W30" s="54">
        <v>29</v>
      </c>
      <c r="X30" t="s">
        <v>872</v>
      </c>
      <c r="AC30" s="57">
        <v>90</v>
      </c>
      <c r="AD30" s="56" t="s">
        <v>90</v>
      </c>
      <c r="AE30" s="55" t="s">
        <v>218</v>
      </c>
      <c r="AF30" s="55" t="s">
        <v>126</v>
      </c>
      <c r="AG30" s="57" t="s">
        <v>290</v>
      </c>
      <c r="AH30" s="55" t="s">
        <v>293</v>
      </c>
      <c r="AI30" s="55" t="s">
        <v>289</v>
      </c>
      <c r="AJ30" s="55">
        <v>27.259999999999998</v>
      </c>
      <c r="AK30" s="55">
        <v>32.6</v>
      </c>
      <c r="AM30" s="59"/>
      <c r="AN30" s="59"/>
      <c r="AO30" s="59"/>
      <c r="AP30" s="59"/>
      <c r="AQ30" s="59"/>
      <c r="AR30" s="32"/>
      <c r="AS30" s="32"/>
      <c r="AT30" s="32"/>
      <c r="AU30" s="35"/>
      <c r="AV30" s="37"/>
      <c r="AW30" s="37"/>
      <c r="AX30" s="37"/>
    </row>
    <row r="31" spans="1:50" ht="19.5" customHeight="1">
      <c r="A31" s="54">
        <v>30</v>
      </c>
      <c r="B31" t="s">
        <v>871</v>
      </c>
      <c r="C31" s="70">
        <v>596309</v>
      </c>
      <c r="D31" s="70" t="s">
        <v>5</v>
      </c>
      <c r="E31" s="70" t="s">
        <v>90</v>
      </c>
      <c r="F31" s="54">
        <v>4</v>
      </c>
      <c r="H31" s="68"/>
      <c r="P31" s="70"/>
      <c r="W31" s="54">
        <v>30</v>
      </c>
      <c r="X31" t="s">
        <v>870</v>
      </c>
      <c r="AC31" s="56">
        <v>91</v>
      </c>
      <c r="AD31" s="56" t="s">
        <v>90</v>
      </c>
      <c r="AE31" s="55" t="s">
        <v>218</v>
      </c>
      <c r="AF31" s="55" t="s">
        <v>126</v>
      </c>
      <c r="AG31" s="56" t="s">
        <v>290</v>
      </c>
      <c r="AH31" s="55" t="s">
        <v>288</v>
      </c>
      <c r="AI31" s="55" t="s">
        <v>289</v>
      </c>
      <c r="AJ31" s="55">
        <v>27.259999999999998</v>
      </c>
      <c r="AK31" s="55">
        <v>32.6</v>
      </c>
      <c r="AM31" s="59"/>
      <c r="AN31" s="59"/>
      <c r="AO31" s="59"/>
      <c r="AP31" s="59"/>
      <c r="AQ31" s="59"/>
      <c r="AR31" s="32"/>
      <c r="AS31" s="32"/>
      <c r="AT31" s="32"/>
      <c r="AU31" s="35"/>
      <c r="AV31" s="37"/>
      <c r="AW31" s="37"/>
      <c r="AX31" s="37"/>
    </row>
    <row r="32" spans="1:50" ht="19.5" customHeight="1">
      <c r="A32" s="54">
        <v>31</v>
      </c>
      <c r="B32" t="s">
        <v>869</v>
      </c>
      <c r="C32" s="70">
        <v>560022</v>
      </c>
      <c r="D32" s="70" t="s">
        <v>13</v>
      </c>
      <c r="E32" s="70" t="s">
        <v>863</v>
      </c>
      <c r="F32" s="54">
        <v>8</v>
      </c>
      <c r="H32" s="68"/>
      <c r="P32" s="70"/>
      <c r="W32" s="54">
        <v>31</v>
      </c>
      <c r="X32" t="s">
        <v>868</v>
      </c>
      <c r="AC32" s="57">
        <v>78</v>
      </c>
      <c r="AD32" s="56" t="s">
        <v>90</v>
      </c>
      <c r="AE32" s="55" t="s">
        <v>218</v>
      </c>
      <c r="AF32" s="55" t="s">
        <v>126</v>
      </c>
      <c r="AG32" s="57" t="s">
        <v>382</v>
      </c>
      <c r="AH32" s="55" t="s">
        <v>380</v>
      </c>
      <c r="AI32" s="55" t="s">
        <v>381</v>
      </c>
      <c r="AJ32" s="55">
        <v>0</v>
      </c>
      <c r="AK32" s="55">
        <v>0</v>
      </c>
      <c r="AM32" s="59"/>
      <c r="AN32" s="59"/>
      <c r="AO32" s="59"/>
      <c r="AP32" s="59"/>
      <c r="AQ32" s="59"/>
      <c r="AR32" s="32"/>
      <c r="AS32" s="32"/>
      <c r="AT32" s="32"/>
      <c r="AU32" s="35"/>
      <c r="AV32" s="37"/>
      <c r="AW32" s="37"/>
      <c r="AX32" s="37"/>
    </row>
    <row r="33" spans="1:50" ht="19.5" customHeight="1">
      <c r="A33" s="54">
        <v>32</v>
      </c>
      <c r="B33" t="s">
        <v>14</v>
      </c>
      <c r="C33" s="70">
        <v>554251</v>
      </c>
      <c r="D33" s="70" t="s">
        <v>13</v>
      </c>
      <c r="E33" s="70" t="s">
        <v>863</v>
      </c>
      <c r="F33" s="54">
        <v>7</v>
      </c>
      <c r="H33" s="68"/>
      <c r="P33" s="70"/>
      <c r="W33" s="54">
        <v>32</v>
      </c>
      <c r="X33" t="s">
        <v>867</v>
      </c>
      <c r="AC33" s="56">
        <v>77</v>
      </c>
      <c r="AD33" s="56" t="s">
        <v>90</v>
      </c>
      <c r="AE33" s="55" t="s">
        <v>218</v>
      </c>
      <c r="AF33" s="55" t="s">
        <v>126</v>
      </c>
      <c r="AG33" s="56" t="s">
        <v>390</v>
      </c>
      <c r="AH33" s="55" t="s">
        <v>388</v>
      </c>
      <c r="AI33" s="55" t="s">
        <v>389</v>
      </c>
      <c r="AJ33" s="55">
        <v>0</v>
      </c>
      <c r="AK33" s="55">
        <v>0</v>
      </c>
      <c r="AM33" s="59"/>
      <c r="AN33" s="59"/>
      <c r="AO33" s="59"/>
      <c r="AP33" s="59"/>
      <c r="AQ33" s="59"/>
      <c r="AR33" s="32"/>
      <c r="AS33" s="32"/>
      <c r="AT33" s="32"/>
      <c r="AU33" s="35"/>
      <c r="AV33" s="37"/>
      <c r="AW33" s="37"/>
      <c r="AX33" s="37"/>
    </row>
    <row r="34" spans="1:50" ht="19.5" customHeight="1">
      <c r="A34" s="54">
        <v>33</v>
      </c>
      <c r="B34" t="s">
        <v>866</v>
      </c>
      <c r="C34" s="70">
        <v>591561</v>
      </c>
      <c r="D34" s="70" t="s">
        <v>13</v>
      </c>
      <c r="E34" s="70" t="s">
        <v>863</v>
      </c>
      <c r="F34" s="54">
        <v>6</v>
      </c>
      <c r="H34" s="68"/>
      <c r="P34" s="70"/>
      <c r="W34" s="54">
        <v>33</v>
      </c>
      <c r="X34" t="s">
        <v>865</v>
      </c>
      <c r="AC34" s="53">
        <v>101</v>
      </c>
      <c r="AD34" s="53" t="s">
        <v>90</v>
      </c>
      <c r="AE34" s="53" t="s">
        <v>89</v>
      </c>
      <c r="AF34" s="53" t="s">
        <v>126</v>
      </c>
      <c r="AG34" s="53" t="s">
        <v>125</v>
      </c>
      <c r="AH34" s="53" t="s">
        <v>208</v>
      </c>
      <c r="AI34" s="53" t="s">
        <v>124</v>
      </c>
      <c r="AJ34" s="53">
        <v>0</v>
      </c>
      <c r="AK34" s="53">
        <v>0</v>
      </c>
      <c r="AM34" s="59"/>
      <c r="AN34" s="59"/>
      <c r="AO34" s="59"/>
      <c r="AP34" s="59"/>
      <c r="AQ34" s="59"/>
      <c r="AR34" s="32"/>
      <c r="AS34" s="32"/>
      <c r="AT34" s="32"/>
      <c r="AU34" s="35"/>
      <c r="AV34" s="37"/>
      <c r="AW34" s="37"/>
      <c r="AX34" s="37"/>
    </row>
    <row r="35" spans="1:50" ht="19.5" customHeight="1">
      <c r="A35" s="54">
        <v>34</v>
      </c>
      <c r="B35" t="s">
        <v>864</v>
      </c>
      <c r="C35" s="70">
        <v>592987</v>
      </c>
      <c r="D35" s="70" t="s">
        <v>13</v>
      </c>
      <c r="E35" s="70" t="s">
        <v>863</v>
      </c>
      <c r="F35" s="54">
        <v>6</v>
      </c>
      <c r="H35" s="68"/>
      <c r="P35" s="70"/>
      <c r="W35" s="54">
        <v>34</v>
      </c>
      <c r="X35" t="s">
        <v>862</v>
      </c>
      <c r="AC35" s="53">
        <v>102</v>
      </c>
      <c r="AD35" s="53" t="s">
        <v>90</v>
      </c>
      <c r="AE35" s="53" t="s">
        <v>89</v>
      </c>
      <c r="AF35" s="53" t="s">
        <v>126</v>
      </c>
      <c r="AG35" s="53" t="s">
        <v>125</v>
      </c>
      <c r="AH35" s="53" t="s">
        <v>205</v>
      </c>
      <c r="AI35" s="53" t="s">
        <v>124</v>
      </c>
      <c r="AJ35" s="53">
        <v>0</v>
      </c>
      <c r="AK35" s="53">
        <v>0</v>
      </c>
      <c r="AM35" s="59"/>
      <c r="AN35" s="59"/>
      <c r="AO35" s="59"/>
      <c r="AP35" s="59"/>
      <c r="AQ35" s="59"/>
      <c r="AR35" s="32"/>
      <c r="AS35" s="32"/>
      <c r="AT35" s="32"/>
      <c r="AU35" s="35"/>
      <c r="AV35" s="37"/>
      <c r="AW35" s="37"/>
      <c r="AX35" s="37"/>
    </row>
    <row r="36" spans="1:50" ht="19.5" customHeight="1">
      <c r="A36" s="54">
        <v>25</v>
      </c>
      <c r="B36" t="s">
        <v>6</v>
      </c>
      <c r="C36" s="54">
        <v>100001</v>
      </c>
      <c r="D36" s="70" t="s">
        <v>0</v>
      </c>
      <c r="E36" s="70" t="s">
        <v>861</v>
      </c>
      <c r="F36" s="54" t="s">
        <v>6</v>
      </c>
      <c r="H36" s="68"/>
      <c r="P36" s="54"/>
      <c r="W36" s="54">
        <v>35</v>
      </c>
      <c r="X36" t="s">
        <v>860</v>
      </c>
      <c r="AC36" s="53">
        <v>117</v>
      </c>
      <c r="AD36" s="53" t="s">
        <v>90</v>
      </c>
      <c r="AE36" s="53" t="s">
        <v>89</v>
      </c>
      <c r="AF36" s="53" t="s">
        <v>126</v>
      </c>
      <c r="AG36" s="53" t="s">
        <v>125</v>
      </c>
      <c r="AH36" s="53" t="s">
        <v>123</v>
      </c>
      <c r="AI36" s="53" t="s">
        <v>124</v>
      </c>
      <c r="AJ36" s="53">
        <v>0</v>
      </c>
      <c r="AK36" s="53">
        <v>0</v>
      </c>
      <c r="AM36" s="59"/>
      <c r="AN36" s="59"/>
      <c r="AO36" s="59"/>
      <c r="AP36" s="59"/>
      <c r="AQ36" s="59"/>
      <c r="AR36" s="32"/>
      <c r="AS36" s="32"/>
      <c r="AT36" s="32"/>
      <c r="AU36" s="35"/>
      <c r="AV36" s="37"/>
      <c r="AW36" s="37"/>
      <c r="AX36" s="37"/>
    </row>
    <row r="37" spans="1:50" ht="19.5" customHeight="1">
      <c r="H37" s="68"/>
      <c r="P37" s="54"/>
      <c r="W37" s="54">
        <v>36</v>
      </c>
      <c r="X37" t="s">
        <v>859</v>
      </c>
      <c r="AC37" s="56">
        <v>85</v>
      </c>
      <c r="AD37" s="56" t="s">
        <v>90</v>
      </c>
      <c r="AE37" s="55" t="s">
        <v>218</v>
      </c>
      <c r="AF37" s="55" t="s">
        <v>126</v>
      </c>
      <c r="AG37" s="56" t="s">
        <v>328</v>
      </c>
      <c r="AH37" s="55" t="s">
        <v>331</v>
      </c>
      <c r="AI37" s="55" t="s">
        <v>327</v>
      </c>
      <c r="AJ37" s="55">
        <v>12.328493150684931</v>
      </c>
      <c r="AK37" s="55">
        <v>0</v>
      </c>
      <c r="AM37" s="59"/>
      <c r="AN37" s="59"/>
      <c r="AO37" s="59"/>
      <c r="AP37" s="59"/>
      <c r="AQ37" s="59"/>
      <c r="AR37" s="32"/>
      <c r="AS37" s="32"/>
      <c r="AT37" s="32"/>
      <c r="AU37" s="35"/>
      <c r="AV37" s="37"/>
      <c r="AW37" s="37"/>
      <c r="AX37" s="37"/>
    </row>
    <row r="38" spans="1:50" ht="19.5" customHeight="1">
      <c r="H38" s="68"/>
      <c r="W38" s="54">
        <v>37</v>
      </c>
      <c r="X38" t="s">
        <v>858</v>
      </c>
      <c r="AC38" s="57">
        <v>86</v>
      </c>
      <c r="AD38" s="56" t="s">
        <v>90</v>
      </c>
      <c r="AE38" s="55" t="s">
        <v>218</v>
      </c>
      <c r="AF38" s="55" t="s">
        <v>126</v>
      </c>
      <c r="AG38" s="57" t="s">
        <v>328</v>
      </c>
      <c r="AH38" s="55" t="s">
        <v>326</v>
      </c>
      <c r="AI38" s="55" t="s">
        <v>327</v>
      </c>
      <c r="AJ38" s="55">
        <v>12.328493150684931</v>
      </c>
      <c r="AK38" s="55">
        <v>0</v>
      </c>
      <c r="AM38" s="59"/>
      <c r="AN38" s="59"/>
      <c r="AO38" s="59"/>
      <c r="AP38" s="59"/>
      <c r="AQ38" s="59"/>
      <c r="AR38" s="32"/>
      <c r="AS38" s="32"/>
      <c r="AT38" s="32"/>
      <c r="AU38" s="35"/>
      <c r="AV38" s="37"/>
      <c r="AW38" s="37"/>
      <c r="AX38" s="37"/>
    </row>
    <row r="39" spans="1:50" ht="19.5" customHeight="1">
      <c r="H39" s="68"/>
      <c r="W39" s="54">
        <v>38</v>
      </c>
      <c r="X39" t="s">
        <v>857</v>
      </c>
      <c r="AC39" s="53">
        <v>116</v>
      </c>
      <c r="AD39" s="53" t="s">
        <v>90</v>
      </c>
      <c r="AE39" s="53" t="s">
        <v>89</v>
      </c>
      <c r="AF39" s="53" t="s">
        <v>126</v>
      </c>
      <c r="AG39" s="53" t="s">
        <v>134</v>
      </c>
      <c r="AH39" s="53" t="s">
        <v>132</v>
      </c>
      <c r="AI39" s="53" t="s">
        <v>133</v>
      </c>
      <c r="AJ39" s="53">
        <v>0</v>
      </c>
      <c r="AK39" s="53">
        <v>0</v>
      </c>
      <c r="AM39" s="63"/>
      <c r="AN39" s="63"/>
      <c r="AO39" s="63"/>
      <c r="AP39" s="63"/>
      <c r="AQ39" s="63"/>
      <c r="AR39" s="62"/>
      <c r="AS39" s="62"/>
      <c r="AT39" s="62"/>
      <c r="AU39" s="61"/>
      <c r="AV39" s="37"/>
      <c r="AW39" s="37"/>
      <c r="AX39" s="69"/>
    </row>
    <row r="40" spans="1:50" ht="19.5" customHeight="1">
      <c r="H40" s="68"/>
      <c r="W40" s="54">
        <v>39</v>
      </c>
      <c r="X40" t="s">
        <v>856</v>
      </c>
      <c r="AC40" s="56">
        <v>95</v>
      </c>
      <c r="AD40" s="56" t="s">
        <v>90</v>
      </c>
      <c r="AE40" s="55" t="s">
        <v>218</v>
      </c>
      <c r="AF40" s="55" t="s">
        <v>126</v>
      </c>
      <c r="AG40" s="56" t="s">
        <v>260</v>
      </c>
      <c r="AH40" s="55" t="s">
        <v>258</v>
      </c>
      <c r="AI40" s="55" t="s">
        <v>259</v>
      </c>
      <c r="AJ40" s="55">
        <v>23.013424657534244</v>
      </c>
      <c r="AK40" s="55">
        <v>0</v>
      </c>
      <c r="AM40" s="63"/>
      <c r="AN40" s="63"/>
      <c r="AO40" s="63"/>
      <c r="AP40" s="63"/>
      <c r="AQ40" s="63"/>
      <c r="AR40" s="62"/>
      <c r="AS40" s="62"/>
      <c r="AT40" s="62"/>
      <c r="AU40" s="61"/>
      <c r="AV40" s="37"/>
      <c r="AW40" s="37"/>
      <c r="AX40" s="69"/>
    </row>
    <row r="41" spans="1:50" ht="19.5" customHeight="1">
      <c r="H41" s="68"/>
      <c r="W41" s="54">
        <v>40</v>
      </c>
      <c r="X41" t="s">
        <v>855</v>
      </c>
      <c r="AC41" s="53">
        <v>103</v>
      </c>
      <c r="AD41" s="53" t="s">
        <v>90</v>
      </c>
      <c r="AE41" s="53" t="s">
        <v>89</v>
      </c>
      <c r="AF41" s="53" t="s">
        <v>126</v>
      </c>
      <c r="AG41" s="53" t="s">
        <v>202</v>
      </c>
      <c r="AH41" s="53" t="s">
        <v>200</v>
      </c>
      <c r="AI41" s="53" t="s">
        <v>201</v>
      </c>
      <c r="AJ41" s="53">
        <v>0</v>
      </c>
      <c r="AK41" s="53">
        <v>0</v>
      </c>
      <c r="AM41" s="63"/>
      <c r="AN41" s="63"/>
      <c r="AO41" s="63"/>
      <c r="AP41" s="63"/>
      <c r="AQ41" s="63"/>
      <c r="AR41" s="62"/>
      <c r="AS41" s="62"/>
      <c r="AT41" s="67"/>
      <c r="AU41" s="66"/>
      <c r="AV41" s="37"/>
      <c r="AW41" s="37"/>
      <c r="AX41" s="69"/>
    </row>
    <row r="42" spans="1:50" ht="19.5" customHeight="1">
      <c r="H42" s="68"/>
      <c r="W42" s="54">
        <v>41</v>
      </c>
      <c r="X42" t="s">
        <v>854</v>
      </c>
      <c r="AC42" s="53">
        <v>106</v>
      </c>
      <c r="AD42" s="53" t="s">
        <v>90</v>
      </c>
      <c r="AE42" s="53" t="s">
        <v>89</v>
      </c>
      <c r="AF42" s="53" t="s">
        <v>126</v>
      </c>
      <c r="AG42" s="53" t="s">
        <v>183</v>
      </c>
      <c r="AH42" s="53" t="s">
        <v>181</v>
      </c>
      <c r="AI42" s="53" t="s">
        <v>182</v>
      </c>
      <c r="AJ42" s="53">
        <v>0</v>
      </c>
      <c r="AK42" s="53">
        <v>0</v>
      </c>
      <c r="AM42" s="59"/>
      <c r="AN42" s="59"/>
      <c r="AO42" s="59"/>
      <c r="AP42" s="59"/>
      <c r="AQ42" s="59"/>
      <c r="AR42" s="32"/>
      <c r="AS42" s="32"/>
      <c r="AT42" s="32"/>
      <c r="AU42" s="35"/>
      <c r="AV42" s="37"/>
      <c r="AW42" s="37"/>
      <c r="AX42" s="37"/>
    </row>
    <row r="43" spans="1:50" ht="19.5" customHeight="1">
      <c r="H43" s="68"/>
      <c r="W43" s="54">
        <v>42</v>
      </c>
      <c r="X43" t="s">
        <v>853</v>
      </c>
      <c r="AC43" s="57">
        <v>92</v>
      </c>
      <c r="AD43" s="56" t="s">
        <v>90</v>
      </c>
      <c r="AE43" s="55" t="s">
        <v>218</v>
      </c>
      <c r="AF43" s="55" t="s">
        <v>126</v>
      </c>
      <c r="AG43" s="57" t="s">
        <v>278</v>
      </c>
      <c r="AH43" s="55" t="s">
        <v>281</v>
      </c>
      <c r="AI43" s="55" t="s">
        <v>277</v>
      </c>
      <c r="AJ43" s="55">
        <v>5.6435616438356169</v>
      </c>
      <c r="AK43" s="55">
        <v>0</v>
      </c>
      <c r="AM43" s="63"/>
      <c r="AN43" s="63"/>
      <c r="AO43" s="63"/>
      <c r="AP43" s="63"/>
      <c r="AQ43" s="63"/>
      <c r="AR43" s="62"/>
      <c r="AS43" s="62"/>
      <c r="AT43" s="62"/>
      <c r="AU43" s="61"/>
      <c r="AV43" s="37"/>
      <c r="AW43" s="37"/>
      <c r="AX43" s="69"/>
    </row>
    <row r="44" spans="1:50" ht="19.5" customHeight="1">
      <c r="H44" s="68"/>
      <c r="W44" s="54">
        <v>43</v>
      </c>
      <c r="X44" t="s">
        <v>852</v>
      </c>
      <c r="AC44" s="56">
        <v>93</v>
      </c>
      <c r="AD44" s="56" t="s">
        <v>90</v>
      </c>
      <c r="AE44" s="55" t="s">
        <v>218</v>
      </c>
      <c r="AF44" s="55" t="s">
        <v>126</v>
      </c>
      <c r="AG44" s="56" t="s">
        <v>278</v>
      </c>
      <c r="AH44" s="55" t="s">
        <v>276</v>
      </c>
      <c r="AI44" s="55" t="s">
        <v>277</v>
      </c>
      <c r="AJ44" s="55">
        <v>5.6435616438356169</v>
      </c>
      <c r="AK44" s="55">
        <v>0</v>
      </c>
      <c r="AM44" s="59"/>
      <c r="AN44" s="59"/>
      <c r="AO44" s="59"/>
      <c r="AP44" s="59"/>
      <c r="AQ44" s="59"/>
      <c r="AR44" s="32"/>
      <c r="AS44" s="32"/>
      <c r="AT44" s="32"/>
      <c r="AU44" s="35"/>
      <c r="AV44" s="37"/>
      <c r="AW44" s="37"/>
      <c r="AX44" s="37"/>
    </row>
    <row r="45" spans="1:50" ht="19.5" customHeight="1">
      <c r="H45" s="68"/>
      <c r="W45" s="54">
        <v>44</v>
      </c>
      <c r="X45" t="s">
        <v>851</v>
      </c>
      <c r="AC45" s="57">
        <v>96</v>
      </c>
      <c r="AD45" s="56" t="s">
        <v>90</v>
      </c>
      <c r="AE45" s="55" t="s">
        <v>218</v>
      </c>
      <c r="AF45" s="55" t="s">
        <v>126</v>
      </c>
      <c r="AG45" s="57" t="s">
        <v>252</v>
      </c>
      <c r="AH45" s="55" t="s">
        <v>250</v>
      </c>
      <c r="AI45" s="55" t="s">
        <v>251</v>
      </c>
      <c r="AJ45" s="55">
        <v>15.89013698630137</v>
      </c>
      <c r="AK45" s="55">
        <v>0</v>
      </c>
      <c r="AM45" s="59"/>
      <c r="AN45" s="59"/>
      <c r="AO45" s="59"/>
      <c r="AP45" s="59"/>
      <c r="AQ45" s="59"/>
      <c r="AR45" s="32"/>
      <c r="AS45" s="32"/>
      <c r="AT45" s="32"/>
      <c r="AU45" s="35"/>
      <c r="AV45" s="37"/>
      <c r="AW45" s="37"/>
      <c r="AX45" s="37"/>
    </row>
    <row r="46" spans="1:50" ht="19.5" customHeight="1">
      <c r="H46" s="68"/>
      <c r="W46" s="54">
        <v>45</v>
      </c>
      <c r="X46" t="s">
        <v>850</v>
      </c>
      <c r="AC46" s="53">
        <v>114</v>
      </c>
      <c r="AD46" s="53" t="s">
        <v>90</v>
      </c>
      <c r="AE46" s="53" t="s">
        <v>89</v>
      </c>
      <c r="AF46" s="53" t="s">
        <v>93</v>
      </c>
      <c r="AG46" s="53" t="s">
        <v>153</v>
      </c>
      <c r="AH46" s="53" t="s">
        <v>151</v>
      </c>
      <c r="AI46" s="53" t="s">
        <v>152</v>
      </c>
      <c r="AJ46" s="53">
        <v>0</v>
      </c>
      <c r="AK46" s="53">
        <v>0</v>
      </c>
      <c r="AM46" s="63"/>
      <c r="AN46" s="63"/>
      <c r="AO46" s="63"/>
      <c r="AP46" s="63"/>
      <c r="AQ46" s="63"/>
      <c r="AR46" s="62"/>
      <c r="AS46" s="62"/>
      <c r="AT46" s="62"/>
      <c r="AU46" s="61"/>
      <c r="AV46" s="37"/>
      <c r="AW46" s="37"/>
      <c r="AX46" s="69"/>
    </row>
    <row r="47" spans="1:50" ht="19.5" customHeight="1">
      <c r="H47" s="68"/>
      <c r="W47" s="54">
        <v>46</v>
      </c>
      <c r="X47" t="s">
        <v>849</v>
      </c>
      <c r="AC47" s="53">
        <v>105</v>
      </c>
      <c r="AD47" s="53" t="s">
        <v>90</v>
      </c>
      <c r="AE47" s="53" t="s">
        <v>89</v>
      </c>
      <c r="AF47" s="53" t="s">
        <v>93</v>
      </c>
      <c r="AG47" s="53" t="s">
        <v>92</v>
      </c>
      <c r="AH47" s="53" t="s">
        <v>186</v>
      </c>
      <c r="AI47" s="53" t="s">
        <v>91</v>
      </c>
      <c r="AJ47" s="53">
        <v>0</v>
      </c>
      <c r="AK47" s="53">
        <v>0</v>
      </c>
      <c r="AM47" s="59"/>
      <c r="AN47" s="59"/>
      <c r="AO47" s="59"/>
      <c r="AP47" s="59"/>
      <c r="AQ47" s="59"/>
      <c r="AR47" s="32"/>
      <c r="AS47" s="32"/>
      <c r="AT47" s="32"/>
      <c r="AU47" s="35"/>
      <c r="AV47" s="37"/>
      <c r="AW47" s="37"/>
      <c r="AX47" s="37"/>
    </row>
    <row r="48" spans="1:50" ht="19.5" customHeight="1">
      <c r="H48" s="68"/>
      <c r="W48" s="54">
        <v>47</v>
      </c>
      <c r="X48" t="s">
        <v>848</v>
      </c>
      <c r="AC48" s="53">
        <v>124</v>
      </c>
      <c r="AD48" s="53" t="s">
        <v>90</v>
      </c>
      <c r="AE48" s="53" t="s">
        <v>89</v>
      </c>
      <c r="AF48" s="53" t="s">
        <v>93</v>
      </c>
      <c r="AG48" s="53" t="s">
        <v>92</v>
      </c>
      <c r="AH48" s="53" t="s">
        <v>88</v>
      </c>
      <c r="AI48" s="53" t="s">
        <v>91</v>
      </c>
      <c r="AJ48" s="53">
        <v>0</v>
      </c>
      <c r="AK48" s="53">
        <v>0</v>
      </c>
      <c r="AM48" s="63"/>
      <c r="AN48" s="63"/>
      <c r="AO48" s="63"/>
      <c r="AP48" s="63"/>
      <c r="AQ48" s="63"/>
      <c r="AR48" s="62"/>
      <c r="AS48" s="62"/>
      <c r="AT48" s="67"/>
      <c r="AU48" s="66"/>
      <c r="AV48" s="37"/>
      <c r="AW48" s="37"/>
      <c r="AX48" s="69"/>
    </row>
    <row r="49" spans="8:50" ht="19.5" customHeight="1">
      <c r="H49" s="68"/>
      <c r="W49" s="54">
        <v>48</v>
      </c>
      <c r="X49" t="s">
        <v>847</v>
      </c>
      <c r="AC49" s="53">
        <v>115</v>
      </c>
      <c r="AD49" s="53" t="s">
        <v>90</v>
      </c>
      <c r="AE49" s="53" t="s">
        <v>89</v>
      </c>
      <c r="AF49" s="53" t="s">
        <v>93</v>
      </c>
      <c r="AG49" s="53" t="s">
        <v>144</v>
      </c>
      <c r="AH49" s="53" t="s">
        <v>142</v>
      </c>
      <c r="AI49" s="53" t="s">
        <v>143</v>
      </c>
      <c r="AJ49" s="53">
        <v>0</v>
      </c>
      <c r="AK49" s="53">
        <v>0</v>
      </c>
      <c r="AM49" s="59"/>
      <c r="AN49" s="59"/>
      <c r="AO49" s="59"/>
      <c r="AP49" s="59"/>
      <c r="AQ49" s="59"/>
      <c r="AR49" s="32"/>
      <c r="AS49" s="32"/>
      <c r="AT49" s="32"/>
      <c r="AU49" s="35"/>
      <c r="AV49" s="37"/>
      <c r="AW49" s="37"/>
      <c r="AX49" s="37"/>
    </row>
    <row r="50" spans="8:50" ht="19.5" customHeight="1">
      <c r="H50" s="68"/>
      <c r="W50" s="54">
        <v>49</v>
      </c>
      <c r="X50" t="s">
        <v>846</v>
      </c>
      <c r="AC50" s="53">
        <v>104</v>
      </c>
      <c r="AD50" s="53" t="s">
        <v>90</v>
      </c>
      <c r="AE50" s="53" t="s">
        <v>89</v>
      </c>
      <c r="AF50" s="53" t="s">
        <v>93</v>
      </c>
      <c r="AG50" s="53" t="s">
        <v>194</v>
      </c>
      <c r="AH50" s="53" t="s">
        <v>192</v>
      </c>
      <c r="AI50" s="53" t="s">
        <v>193</v>
      </c>
      <c r="AJ50" s="53">
        <v>0</v>
      </c>
      <c r="AK50" s="53">
        <v>0</v>
      </c>
      <c r="AM50" s="59"/>
      <c r="AN50" s="59"/>
      <c r="AO50" s="59"/>
      <c r="AP50" s="59"/>
      <c r="AQ50" s="59"/>
      <c r="AR50" s="32"/>
      <c r="AS50" s="32"/>
      <c r="AT50" s="32"/>
      <c r="AU50" s="35"/>
      <c r="AV50" s="37"/>
      <c r="AW50" s="37"/>
      <c r="AX50" s="37"/>
    </row>
    <row r="51" spans="8:50" ht="19.5" customHeight="1">
      <c r="W51" s="54">
        <v>50</v>
      </c>
      <c r="X51" t="s">
        <v>845</v>
      </c>
      <c r="AC51" s="57">
        <v>34</v>
      </c>
      <c r="AD51" s="56" t="s">
        <v>402</v>
      </c>
      <c r="AE51" s="55" t="s">
        <v>218</v>
      </c>
      <c r="AF51" s="55" t="s">
        <v>102</v>
      </c>
      <c r="AG51" s="56" t="s">
        <v>606</v>
      </c>
      <c r="AH51" s="55" t="s">
        <v>604</v>
      </c>
      <c r="AI51" s="55" t="s">
        <v>605</v>
      </c>
      <c r="AJ51" s="55">
        <v>0</v>
      </c>
      <c r="AK51" s="55">
        <v>0</v>
      </c>
      <c r="AM51" s="32"/>
      <c r="AN51" s="32"/>
      <c r="AO51" s="32"/>
      <c r="AP51" s="32"/>
      <c r="AQ51" s="32"/>
      <c r="AR51" s="35"/>
      <c r="AS51" s="32"/>
      <c r="AT51" s="32"/>
      <c r="AU51" s="35"/>
      <c r="AV51" s="34"/>
      <c r="AW51" s="34"/>
      <c r="AX51" s="33"/>
    </row>
    <row r="52" spans="8:50" ht="19.5" customHeight="1">
      <c r="W52" s="54">
        <v>51</v>
      </c>
      <c r="X52" t="s">
        <v>844</v>
      </c>
      <c r="AC52" s="56">
        <v>57</v>
      </c>
      <c r="AD52" s="56" t="s">
        <v>402</v>
      </c>
      <c r="AE52" s="55" t="s">
        <v>89</v>
      </c>
      <c r="AF52" s="55" t="s">
        <v>102</v>
      </c>
      <c r="AG52" s="56" t="s">
        <v>486</v>
      </c>
      <c r="AH52" s="56" t="s">
        <v>484</v>
      </c>
      <c r="AI52" s="56" t="s">
        <v>485</v>
      </c>
      <c r="AJ52" s="56">
        <v>0</v>
      </c>
      <c r="AK52" s="56">
        <v>0</v>
      </c>
      <c r="AM52" s="63"/>
      <c r="AN52" s="63"/>
      <c r="AO52" s="63"/>
      <c r="AP52" s="63"/>
      <c r="AQ52" s="63"/>
      <c r="AR52" s="62"/>
      <c r="AS52" s="62"/>
      <c r="AT52" s="67"/>
      <c r="AU52" s="66"/>
      <c r="AV52" s="34"/>
      <c r="AW52" s="34"/>
      <c r="AX52" s="60"/>
    </row>
    <row r="53" spans="8:50" ht="19.5" customHeight="1">
      <c r="W53" s="54">
        <v>52</v>
      </c>
      <c r="X53" t="s">
        <v>843</v>
      </c>
      <c r="AC53" s="56">
        <v>31</v>
      </c>
      <c r="AD53" s="56" t="s">
        <v>402</v>
      </c>
      <c r="AE53" s="55" t="s">
        <v>218</v>
      </c>
      <c r="AF53" s="55" t="s">
        <v>102</v>
      </c>
      <c r="AG53" s="57" t="s">
        <v>355</v>
      </c>
      <c r="AH53" s="55" t="s">
        <v>621</v>
      </c>
      <c r="AI53" s="55" t="s">
        <v>354</v>
      </c>
      <c r="AJ53" s="55">
        <v>0</v>
      </c>
      <c r="AK53" s="55">
        <v>0</v>
      </c>
      <c r="AM53" s="63"/>
      <c r="AN53" s="63"/>
      <c r="AO53" s="63"/>
      <c r="AP53" s="63"/>
      <c r="AQ53" s="63"/>
      <c r="AR53" s="62"/>
      <c r="AS53" s="62"/>
      <c r="AT53" s="67"/>
      <c r="AU53" s="66"/>
      <c r="AV53" s="34"/>
      <c r="AW53" s="34"/>
      <c r="AX53" s="60"/>
    </row>
    <row r="54" spans="8:50" ht="19.5" customHeight="1">
      <c r="W54" s="54">
        <v>53</v>
      </c>
      <c r="X54" t="s">
        <v>842</v>
      </c>
      <c r="AC54" s="57">
        <v>32</v>
      </c>
      <c r="AD54" s="56" t="s">
        <v>402</v>
      </c>
      <c r="AE54" s="55" t="s">
        <v>218</v>
      </c>
      <c r="AF54" s="55" t="s">
        <v>102</v>
      </c>
      <c r="AG54" s="56" t="s">
        <v>355</v>
      </c>
      <c r="AH54" s="55" t="s">
        <v>618</v>
      </c>
      <c r="AI54" s="55" t="s">
        <v>354</v>
      </c>
      <c r="AJ54" s="55">
        <v>0</v>
      </c>
      <c r="AK54" s="55">
        <v>0</v>
      </c>
      <c r="AM54" s="63"/>
      <c r="AN54" s="63"/>
      <c r="AO54" s="63"/>
      <c r="AP54" s="63"/>
      <c r="AQ54" s="63"/>
      <c r="AR54" s="62"/>
      <c r="AS54" s="62"/>
      <c r="AT54" s="67"/>
      <c r="AU54" s="66"/>
      <c r="AV54" s="34"/>
      <c r="AW54" s="34"/>
      <c r="AX54" s="60"/>
    </row>
    <row r="55" spans="8:50" ht="19.5" customHeight="1">
      <c r="W55" s="54">
        <v>54</v>
      </c>
      <c r="X55" t="s">
        <v>841</v>
      </c>
      <c r="AC55" s="56">
        <v>25</v>
      </c>
      <c r="AD55" s="56" t="s">
        <v>402</v>
      </c>
      <c r="AE55" s="55" t="s">
        <v>218</v>
      </c>
      <c r="AF55" s="55" t="s">
        <v>102</v>
      </c>
      <c r="AG55" s="56" t="s">
        <v>667</v>
      </c>
      <c r="AH55" s="56" t="s">
        <v>665</v>
      </c>
      <c r="AI55" s="56" t="s">
        <v>666</v>
      </c>
      <c r="AJ55" s="56">
        <v>0</v>
      </c>
      <c r="AK55" s="56">
        <v>0</v>
      </c>
      <c r="AM55" s="63"/>
      <c r="AN55" s="63"/>
      <c r="AO55" s="63"/>
      <c r="AP55" s="63"/>
      <c r="AQ55" s="63"/>
      <c r="AR55" s="62"/>
      <c r="AS55" s="62"/>
      <c r="AT55" s="67"/>
      <c r="AU55" s="66"/>
      <c r="AV55" s="34"/>
      <c r="AW55" s="34"/>
      <c r="AX55" s="60"/>
    </row>
    <row r="56" spans="8:50" ht="19.5" customHeight="1">
      <c r="W56" s="54">
        <v>55</v>
      </c>
      <c r="X56" t="s">
        <v>840</v>
      </c>
      <c r="AC56" s="56">
        <v>27</v>
      </c>
      <c r="AD56" s="56" t="s">
        <v>402</v>
      </c>
      <c r="AE56" s="55" t="s">
        <v>218</v>
      </c>
      <c r="AF56" s="55" t="s">
        <v>102</v>
      </c>
      <c r="AG56" s="57" t="s">
        <v>646</v>
      </c>
      <c r="AH56" s="55" t="s">
        <v>652</v>
      </c>
      <c r="AI56" s="55" t="s">
        <v>653</v>
      </c>
      <c r="AJ56" s="55">
        <v>0</v>
      </c>
      <c r="AK56" s="55">
        <v>0</v>
      </c>
      <c r="AM56" s="63"/>
      <c r="AN56" s="63"/>
      <c r="AO56" s="63"/>
      <c r="AP56" s="63"/>
      <c r="AQ56" s="63"/>
      <c r="AR56" s="62"/>
      <c r="AS56" s="62"/>
      <c r="AT56" s="67"/>
      <c r="AU56" s="66"/>
      <c r="AV56" s="34"/>
      <c r="AW56" s="34"/>
      <c r="AX56" s="60"/>
    </row>
    <row r="57" spans="8:50" ht="19.5" customHeight="1">
      <c r="W57" s="54">
        <v>56</v>
      </c>
      <c r="X57" t="s">
        <v>839</v>
      </c>
      <c r="AC57" s="57">
        <v>28</v>
      </c>
      <c r="AD57" s="56" t="s">
        <v>402</v>
      </c>
      <c r="AE57" s="55" t="s">
        <v>218</v>
      </c>
      <c r="AF57" s="55" t="s">
        <v>102</v>
      </c>
      <c r="AG57" s="56" t="s">
        <v>646</v>
      </c>
      <c r="AH57" s="55" t="s">
        <v>644</v>
      </c>
      <c r="AI57" s="55" t="s">
        <v>645</v>
      </c>
      <c r="AJ57" s="55">
        <v>0</v>
      </c>
      <c r="AK57" s="55">
        <v>0</v>
      </c>
      <c r="AM57" s="63"/>
      <c r="AN57" s="63"/>
      <c r="AO57" s="63"/>
      <c r="AP57" s="63"/>
      <c r="AQ57" s="63"/>
      <c r="AR57" s="62"/>
      <c r="AS57" s="62"/>
      <c r="AT57" s="67"/>
      <c r="AU57" s="66"/>
      <c r="AV57" s="34"/>
      <c r="AW57" s="34"/>
      <c r="AX57" s="60"/>
    </row>
    <row r="58" spans="8:50" ht="19.5" customHeight="1">
      <c r="W58" s="54">
        <v>57</v>
      </c>
      <c r="X58" t="s">
        <v>838</v>
      </c>
      <c r="AC58" s="56">
        <v>33</v>
      </c>
      <c r="AD58" s="56" t="s">
        <v>402</v>
      </c>
      <c r="AE58" s="55" t="s">
        <v>218</v>
      </c>
      <c r="AF58" s="55" t="s">
        <v>102</v>
      </c>
      <c r="AG58" s="57" t="s">
        <v>615</v>
      </c>
      <c r="AH58" s="55" t="s">
        <v>613</v>
      </c>
      <c r="AI58" s="55" t="s">
        <v>614</v>
      </c>
      <c r="AJ58" s="55">
        <v>0</v>
      </c>
      <c r="AK58" s="55">
        <v>0</v>
      </c>
      <c r="AM58" s="63"/>
      <c r="AN58" s="63"/>
      <c r="AO58" s="63"/>
      <c r="AP58" s="63"/>
      <c r="AQ58" s="63"/>
      <c r="AR58" s="62"/>
      <c r="AS58" s="62"/>
      <c r="AT58" s="67"/>
      <c r="AU58" s="66"/>
      <c r="AV58" s="34"/>
      <c r="AW58" s="34"/>
      <c r="AX58" s="60"/>
    </row>
    <row r="59" spans="8:50" ht="19.5" customHeight="1">
      <c r="W59" s="54">
        <v>58</v>
      </c>
      <c r="X59" t="s">
        <v>837</v>
      </c>
      <c r="AC59" s="56">
        <v>3</v>
      </c>
      <c r="AD59" s="58" t="s">
        <v>402</v>
      </c>
      <c r="AE59" s="55" t="s">
        <v>218</v>
      </c>
      <c r="AF59" s="55" t="s">
        <v>102</v>
      </c>
      <c r="AG59" s="56" t="s">
        <v>777</v>
      </c>
      <c r="AH59" s="56" t="s">
        <v>775</v>
      </c>
      <c r="AI59" s="56" t="s">
        <v>776</v>
      </c>
      <c r="AJ59" s="56">
        <v>0</v>
      </c>
      <c r="AK59" s="56">
        <v>0</v>
      </c>
      <c r="AM59" s="63"/>
      <c r="AN59" s="63"/>
      <c r="AO59" s="63"/>
      <c r="AP59" s="63"/>
      <c r="AQ59" s="63"/>
      <c r="AR59" s="62"/>
      <c r="AS59" s="62"/>
      <c r="AT59" s="67"/>
      <c r="AU59" s="66"/>
      <c r="AV59" s="34"/>
      <c r="AW59" s="34"/>
      <c r="AX59" s="60"/>
    </row>
    <row r="60" spans="8:50" ht="19.5" customHeight="1">
      <c r="W60" s="54">
        <v>59</v>
      </c>
      <c r="X60" t="s">
        <v>836</v>
      </c>
      <c r="AC60" s="56">
        <v>17</v>
      </c>
      <c r="AD60" s="56" t="s">
        <v>402</v>
      </c>
      <c r="AE60" s="55" t="s">
        <v>218</v>
      </c>
      <c r="AF60" s="55" t="s">
        <v>126</v>
      </c>
      <c r="AG60" s="56" t="s">
        <v>706</v>
      </c>
      <c r="AH60" s="56" t="s">
        <v>709</v>
      </c>
      <c r="AI60" s="56" t="s">
        <v>381</v>
      </c>
      <c r="AJ60" s="56">
        <v>0</v>
      </c>
      <c r="AK60" s="56">
        <v>0</v>
      </c>
      <c r="AM60" s="63"/>
      <c r="AN60" s="63"/>
      <c r="AO60" s="63"/>
      <c r="AP60" s="63"/>
      <c r="AQ60" s="63"/>
      <c r="AR60" s="62"/>
      <c r="AS60" s="62"/>
      <c r="AT60" s="62"/>
      <c r="AU60" s="61"/>
      <c r="AV60" s="34"/>
      <c r="AW60" s="34"/>
      <c r="AX60" s="60"/>
    </row>
    <row r="61" spans="8:50" ht="19.5" customHeight="1">
      <c r="W61" s="54">
        <v>60</v>
      </c>
      <c r="X61" t="s">
        <v>835</v>
      </c>
      <c r="AC61" s="57">
        <v>18</v>
      </c>
      <c r="AD61" s="56" t="s">
        <v>402</v>
      </c>
      <c r="AE61" s="55" t="s">
        <v>218</v>
      </c>
      <c r="AF61" s="55" t="s">
        <v>126</v>
      </c>
      <c r="AG61" s="56" t="s">
        <v>706</v>
      </c>
      <c r="AH61" s="56" t="s">
        <v>705</v>
      </c>
      <c r="AI61" s="56" t="s">
        <v>381</v>
      </c>
      <c r="AJ61" s="56">
        <v>0</v>
      </c>
      <c r="AK61" s="56">
        <v>0</v>
      </c>
      <c r="AM61" s="63"/>
      <c r="AN61" s="63"/>
      <c r="AO61" s="63"/>
      <c r="AP61" s="63"/>
      <c r="AQ61" s="63"/>
      <c r="AR61" s="62"/>
      <c r="AS61" s="62"/>
      <c r="AT61" s="62"/>
      <c r="AU61" s="61"/>
      <c r="AV61" s="34"/>
      <c r="AW61" s="34"/>
      <c r="AX61" s="60"/>
    </row>
    <row r="62" spans="8:50" ht="19.5" customHeight="1">
      <c r="W62" s="54">
        <v>61</v>
      </c>
      <c r="X62" t="s">
        <v>834</v>
      </c>
      <c r="AC62" s="57">
        <v>6</v>
      </c>
      <c r="AD62" s="58" t="s">
        <v>402</v>
      </c>
      <c r="AE62" s="55" t="s">
        <v>218</v>
      </c>
      <c r="AF62" s="55" t="s">
        <v>126</v>
      </c>
      <c r="AG62" s="56" t="s">
        <v>752</v>
      </c>
      <c r="AH62" s="55" t="s">
        <v>760</v>
      </c>
      <c r="AI62" s="55" t="s">
        <v>389</v>
      </c>
      <c r="AJ62" s="55">
        <v>0</v>
      </c>
      <c r="AK62" s="55">
        <v>0</v>
      </c>
      <c r="AM62" s="63"/>
      <c r="AN62" s="63"/>
      <c r="AO62" s="63"/>
      <c r="AP62" s="63"/>
      <c r="AQ62" s="63"/>
      <c r="AR62" s="62"/>
      <c r="AS62" s="62"/>
      <c r="AT62" s="62"/>
      <c r="AU62" s="61"/>
      <c r="AV62" s="34"/>
      <c r="AW62" s="34"/>
      <c r="AX62" s="60"/>
    </row>
    <row r="63" spans="8:50" ht="19.5" customHeight="1">
      <c r="W63" s="54">
        <v>62</v>
      </c>
      <c r="X63" t="s">
        <v>833</v>
      </c>
      <c r="AC63" s="56">
        <v>7</v>
      </c>
      <c r="AD63" s="58" t="s">
        <v>402</v>
      </c>
      <c r="AE63" s="55" t="s">
        <v>218</v>
      </c>
      <c r="AF63" s="55" t="s">
        <v>126</v>
      </c>
      <c r="AG63" s="57" t="s">
        <v>752</v>
      </c>
      <c r="AH63" s="55" t="s">
        <v>755</v>
      </c>
      <c r="AI63" s="55" t="s">
        <v>389</v>
      </c>
      <c r="AJ63" s="55">
        <v>0</v>
      </c>
      <c r="AK63" s="55">
        <v>0</v>
      </c>
      <c r="AM63" s="63"/>
      <c r="AN63" s="63"/>
      <c r="AO63" s="63"/>
      <c r="AP63" s="63"/>
      <c r="AQ63" s="63"/>
      <c r="AR63" s="62"/>
      <c r="AS63" s="62"/>
      <c r="AT63" s="62"/>
      <c r="AU63" s="61"/>
      <c r="AV63" s="34"/>
      <c r="AW63" s="34"/>
      <c r="AX63" s="60"/>
    </row>
    <row r="64" spans="8:50" ht="19.5" customHeight="1">
      <c r="W64" s="54">
        <v>63</v>
      </c>
      <c r="X64" t="s">
        <v>832</v>
      </c>
      <c r="AC64" s="57">
        <v>8</v>
      </c>
      <c r="AD64" s="58" t="s">
        <v>402</v>
      </c>
      <c r="AE64" s="55" t="s">
        <v>218</v>
      </c>
      <c r="AF64" s="55" t="s">
        <v>126</v>
      </c>
      <c r="AG64" s="57" t="s">
        <v>752</v>
      </c>
      <c r="AH64" s="56" t="s">
        <v>751</v>
      </c>
      <c r="AI64" s="56" t="s">
        <v>389</v>
      </c>
      <c r="AJ64" s="56">
        <v>0</v>
      </c>
      <c r="AK64" s="56">
        <v>0</v>
      </c>
      <c r="AM64" s="63"/>
      <c r="AN64" s="63"/>
      <c r="AO64" s="63"/>
      <c r="AP64" s="63"/>
      <c r="AQ64" s="63"/>
      <c r="AR64" s="62"/>
      <c r="AS64" s="62"/>
      <c r="AT64" s="62"/>
      <c r="AU64" s="61"/>
      <c r="AV64" s="34"/>
      <c r="AW64" s="34"/>
      <c r="AX64" s="60"/>
    </row>
    <row r="65" spans="23:50" ht="19.5" customHeight="1">
      <c r="W65" s="54">
        <v>64</v>
      </c>
      <c r="X65" t="s">
        <v>831</v>
      </c>
      <c r="AC65" s="56">
        <v>15</v>
      </c>
      <c r="AD65" s="56" t="s">
        <v>402</v>
      </c>
      <c r="AE65" s="55" t="s">
        <v>218</v>
      </c>
      <c r="AF65" s="55" t="s">
        <v>126</v>
      </c>
      <c r="AG65" s="57" t="s">
        <v>716</v>
      </c>
      <c r="AH65" s="56" t="s">
        <v>720</v>
      </c>
      <c r="AI65" s="56" t="s">
        <v>715</v>
      </c>
      <c r="AJ65" s="56">
        <v>0</v>
      </c>
      <c r="AK65" s="56">
        <v>0</v>
      </c>
      <c r="AM65" s="63"/>
      <c r="AN65" s="63"/>
      <c r="AO65" s="63"/>
      <c r="AP65" s="63"/>
      <c r="AQ65" s="63"/>
      <c r="AR65" s="62"/>
      <c r="AS65" s="62"/>
      <c r="AT65" s="62"/>
      <c r="AU65" s="61"/>
      <c r="AV65" s="34"/>
      <c r="AW65" s="34"/>
      <c r="AX65" s="60"/>
    </row>
    <row r="66" spans="23:50" ht="19.5" customHeight="1">
      <c r="W66" s="54">
        <v>65</v>
      </c>
      <c r="X66" t="s">
        <v>830</v>
      </c>
      <c r="AC66" s="57">
        <v>16</v>
      </c>
      <c r="AD66" s="56" t="s">
        <v>402</v>
      </c>
      <c r="AE66" s="55" t="s">
        <v>218</v>
      </c>
      <c r="AF66" s="55" t="s">
        <v>126</v>
      </c>
      <c r="AG66" s="57" t="s">
        <v>716</v>
      </c>
      <c r="AH66" s="56" t="s">
        <v>714</v>
      </c>
      <c r="AI66" s="56" t="s">
        <v>715</v>
      </c>
      <c r="AJ66" s="56">
        <v>0</v>
      </c>
      <c r="AK66" s="56">
        <v>0</v>
      </c>
      <c r="AM66" s="63"/>
      <c r="AN66" s="63"/>
      <c r="AO66" s="63"/>
      <c r="AP66" s="63"/>
      <c r="AQ66" s="63"/>
      <c r="AR66" s="62"/>
      <c r="AS66" s="62"/>
      <c r="AT66" s="62"/>
      <c r="AU66" s="61"/>
      <c r="AV66" s="34"/>
      <c r="AW66" s="34"/>
      <c r="AX66" s="60"/>
    </row>
    <row r="67" spans="23:50" ht="19.5" customHeight="1">
      <c r="W67" s="54">
        <v>66</v>
      </c>
      <c r="X67" t="s">
        <v>829</v>
      </c>
      <c r="AC67" s="57">
        <v>36</v>
      </c>
      <c r="AD67" s="56" t="s">
        <v>402</v>
      </c>
      <c r="AE67" s="55" t="s">
        <v>218</v>
      </c>
      <c r="AF67" s="55" t="s">
        <v>126</v>
      </c>
      <c r="AG67" s="56" t="s">
        <v>290</v>
      </c>
      <c r="AH67" s="55" t="s">
        <v>587</v>
      </c>
      <c r="AI67" s="55" t="s">
        <v>588</v>
      </c>
      <c r="AJ67" s="55">
        <v>29.314794520547945</v>
      </c>
      <c r="AK67" s="55">
        <v>0</v>
      </c>
      <c r="AM67" s="63"/>
      <c r="AN67" s="63"/>
      <c r="AO67" s="63"/>
      <c r="AP67" s="63"/>
      <c r="AQ67" s="63"/>
      <c r="AR67" s="62"/>
      <c r="AS67" s="62"/>
      <c r="AT67" s="62"/>
      <c r="AU67" s="61"/>
      <c r="AV67" s="34"/>
      <c r="AW67" s="34"/>
      <c r="AX67" s="60"/>
    </row>
    <row r="68" spans="23:50" ht="19.5" customHeight="1">
      <c r="W68" s="54">
        <v>67</v>
      </c>
      <c r="X68" t="s">
        <v>828</v>
      </c>
      <c r="AC68" s="56">
        <v>47</v>
      </c>
      <c r="AD68" s="56" t="s">
        <v>402</v>
      </c>
      <c r="AE68" s="55" t="s">
        <v>218</v>
      </c>
      <c r="AF68" s="55" t="s">
        <v>126</v>
      </c>
      <c r="AG68" s="57" t="s">
        <v>537</v>
      </c>
      <c r="AH68" s="56" t="s">
        <v>535</v>
      </c>
      <c r="AI68" s="56" t="s">
        <v>536</v>
      </c>
      <c r="AJ68" s="56">
        <v>18.903835616438354</v>
      </c>
      <c r="AK68" s="56">
        <v>0</v>
      </c>
      <c r="AM68" s="63"/>
      <c r="AN68" s="63"/>
      <c r="AO68" s="63"/>
      <c r="AP68" s="63"/>
      <c r="AQ68" s="63"/>
      <c r="AR68" s="62"/>
      <c r="AS68" s="62"/>
      <c r="AT68" s="62"/>
      <c r="AU68" s="61"/>
      <c r="AV68" s="34"/>
      <c r="AW68" s="34"/>
      <c r="AX68" s="60"/>
    </row>
    <row r="69" spans="23:50" ht="19.5" customHeight="1">
      <c r="W69" s="54">
        <v>68</v>
      </c>
      <c r="X69" t="s">
        <v>827</v>
      </c>
      <c r="AC69" s="56">
        <v>49</v>
      </c>
      <c r="AD69" s="56" t="s">
        <v>402</v>
      </c>
      <c r="AE69" s="55" t="s">
        <v>89</v>
      </c>
      <c r="AF69" s="55" t="s">
        <v>126</v>
      </c>
      <c r="AG69" s="56" t="s">
        <v>515</v>
      </c>
      <c r="AH69" s="55" t="s">
        <v>523</v>
      </c>
      <c r="AI69" s="55" t="s">
        <v>514</v>
      </c>
      <c r="AJ69" s="55">
        <v>0</v>
      </c>
      <c r="AK69" s="55">
        <v>0</v>
      </c>
      <c r="AM69" s="63"/>
      <c r="AN69" s="63"/>
      <c r="AO69" s="63"/>
      <c r="AP69" s="63"/>
      <c r="AQ69" s="63"/>
      <c r="AR69" s="62"/>
      <c r="AS69" s="62"/>
      <c r="AT69" s="62"/>
      <c r="AU69" s="61"/>
      <c r="AV69" s="34"/>
      <c r="AW69" s="34"/>
      <c r="AX69" s="60"/>
    </row>
    <row r="70" spans="23:50" ht="19.5" customHeight="1">
      <c r="W70" s="54">
        <v>69</v>
      </c>
      <c r="X70" t="s">
        <v>826</v>
      </c>
      <c r="AC70" s="65">
        <v>50</v>
      </c>
      <c r="AD70" s="65" t="s">
        <v>402</v>
      </c>
      <c r="AE70" s="65" t="s">
        <v>89</v>
      </c>
      <c r="AF70" s="65" t="s">
        <v>126</v>
      </c>
      <c r="AG70" s="65" t="s">
        <v>515</v>
      </c>
      <c r="AH70" s="64" t="s">
        <v>519</v>
      </c>
      <c r="AI70" s="64" t="s">
        <v>514</v>
      </c>
      <c r="AJ70" s="64">
        <v>0</v>
      </c>
      <c r="AK70" s="64">
        <v>0</v>
      </c>
      <c r="AM70" s="63"/>
      <c r="AN70" s="63"/>
      <c r="AO70" s="63"/>
      <c r="AP70" s="63"/>
      <c r="AQ70" s="63"/>
      <c r="AR70" s="62"/>
      <c r="AS70" s="62"/>
      <c r="AT70" s="62"/>
      <c r="AU70" s="61"/>
      <c r="AV70" s="34"/>
      <c r="AW70" s="34"/>
      <c r="AX70" s="60"/>
    </row>
    <row r="71" spans="23:50" ht="19.5" customHeight="1">
      <c r="W71" s="54">
        <v>70</v>
      </c>
      <c r="X71" t="s">
        <v>825</v>
      </c>
      <c r="AC71" s="56">
        <v>51</v>
      </c>
      <c r="AD71" s="56" t="s">
        <v>402</v>
      </c>
      <c r="AE71" s="55" t="s">
        <v>89</v>
      </c>
      <c r="AF71" s="55" t="s">
        <v>126</v>
      </c>
      <c r="AG71" s="56" t="s">
        <v>515</v>
      </c>
      <c r="AH71" s="56" t="s">
        <v>513</v>
      </c>
      <c r="AI71" s="56" t="s">
        <v>514</v>
      </c>
      <c r="AJ71" s="56">
        <v>0</v>
      </c>
      <c r="AK71" s="56">
        <v>0</v>
      </c>
      <c r="AM71" s="63"/>
      <c r="AN71" s="63"/>
      <c r="AO71" s="63"/>
      <c r="AP71" s="63"/>
      <c r="AQ71" s="63"/>
      <c r="AR71" s="62"/>
      <c r="AS71" s="62"/>
      <c r="AT71" s="62"/>
      <c r="AU71" s="61"/>
      <c r="AV71" s="34"/>
      <c r="AW71" s="34"/>
      <c r="AX71" s="60"/>
    </row>
    <row r="72" spans="23:50" ht="19.5" customHeight="1">
      <c r="W72" s="54">
        <v>71</v>
      </c>
      <c r="X72" t="s">
        <v>824</v>
      </c>
      <c r="AC72" s="57">
        <v>22</v>
      </c>
      <c r="AD72" s="56" t="s">
        <v>402</v>
      </c>
      <c r="AE72" s="55" t="s">
        <v>218</v>
      </c>
      <c r="AF72" s="55" t="s">
        <v>126</v>
      </c>
      <c r="AG72" s="56" t="s">
        <v>676</v>
      </c>
      <c r="AH72" s="56" t="s">
        <v>682</v>
      </c>
      <c r="AI72" s="56" t="s">
        <v>675</v>
      </c>
      <c r="AJ72" s="56">
        <v>0</v>
      </c>
      <c r="AK72" s="56">
        <v>0</v>
      </c>
      <c r="AM72" s="63"/>
      <c r="AN72" s="63"/>
      <c r="AO72" s="63"/>
      <c r="AP72" s="63"/>
      <c r="AQ72" s="63"/>
      <c r="AR72" s="62"/>
      <c r="AS72" s="62"/>
      <c r="AT72" s="62"/>
      <c r="AU72" s="61"/>
      <c r="AV72" s="34"/>
      <c r="AW72" s="34"/>
      <c r="AX72" s="60"/>
    </row>
    <row r="73" spans="23:50" ht="19.5" customHeight="1">
      <c r="W73" s="54">
        <v>72</v>
      </c>
      <c r="X73" t="s">
        <v>823</v>
      </c>
      <c r="AC73" s="56">
        <v>23</v>
      </c>
      <c r="AD73" s="56" t="s">
        <v>402</v>
      </c>
      <c r="AE73" s="55" t="s">
        <v>218</v>
      </c>
      <c r="AF73" s="55" t="s">
        <v>126</v>
      </c>
      <c r="AG73" s="57" t="s">
        <v>676</v>
      </c>
      <c r="AH73" s="56" t="s">
        <v>679</v>
      </c>
      <c r="AI73" s="56" t="s">
        <v>675</v>
      </c>
      <c r="AJ73" s="56">
        <v>0</v>
      </c>
      <c r="AK73" s="56">
        <v>0</v>
      </c>
      <c r="AM73" s="63"/>
      <c r="AN73" s="63"/>
      <c r="AO73" s="63"/>
      <c r="AP73" s="63"/>
      <c r="AQ73" s="63"/>
      <c r="AR73" s="62"/>
      <c r="AS73" s="62"/>
      <c r="AT73" s="62"/>
      <c r="AU73" s="61"/>
      <c r="AV73" s="34"/>
      <c r="AW73" s="34"/>
      <c r="AX73" s="60"/>
    </row>
    <row r="74" spans="23:50" ht="19.5" customHeight="1">
      <c r="W74" s="54">
        <v>73</v>
      </c>
      <c r="X74" t="s">
        <v>822</v>
      </c>
      <c r="AC74" s="57">
        <v>24</v>
      </c>
      <c r="AD74" s="56" t="s">
        <v>402</v>
      </c>
      <c r="AE74" s="55" t="s">
        <v>218</v>
      </c>
      <c r="AF74" s="55" t="s">
        <v>126</v>
      </c>
      <c r="AG74" s="56" t="s">
        <v>676</v>
      </c>
      <c r="AH74" s="56" t="s">
        <v>674</v>
      </c>
      <c r="AI74" s="56" t="s">
        <v>675</v>
      </c>
      <c r="AJ74" s="56">
        <v>0</v>
      </c>
      <c r="AK74" s="56">
        <v>0</v>
      </c>
      <c r="AM74" s="63"/>
      <c r="AN74" s="63"/>
      <c r="AO74" s="63"/>
      <c r="AP74" s="63"/>
      <c r="AQ74" s="63"/>
      <c r="AR74" s="62"/>
      <c r="AS74" s="62"/>
      <c r="AT74" s="62"/>
      <c r="AU74" s="61"/>
      <c r="AV74" s="34"/>
      <c r="AW74" s="34"/>
      <c r="AX74" s="60"/>
    </row>
    <row r="75" spans="23:50" ht="19.5" customHeight="1">
      <c r="W75" s="54">
        <v>74</v>
      </c>
      <c r="X75" t="s">
        <v>821</v>
      </c>
      <c r="AC75" s="57">
        <v>48</v>
      </c>
      <c r="AD75" s="56" t="s">
        <v>402</v>
      </c>
      <c r="AE75" s="55" t="s">
        <v>89</v>
      </c>
      <c r="AF75" s="55" t="s">
        <v>126</v>
      </c>
      <c r="AG75" s="57" t="s">
        <v>491</v>
      </c>
      <c r="AH75" s="55" t="s">
        <v>527</v>
      </c>
      <c r="AI75" s="55" t="s">
        <v>124</v>
      </c>
      <c r="AJ75" s="55">
        <v>0</v>
      </c>
      <c r="AK75" s="55">
        <v>0</v>
      </c>
      <c r="AM75" s="63"/>
      <c r="AN75" s="63"/>
      <c r="AO75" s="63"/>
      <c r="AP75" s="63"/>
      <c r="AQ75" s="63"/>
      <c r="AR75" s="62"/>
      <c r="AS75" s="62"/>
      <c r="AT75" s="62"/>
      <c r="AU75" s="61"/>
      <c r="AV75" s="34"/>
      <c r="AW75" s="34"/>
      <c r="AX75" s="60"/>
    </row>
    <row r="76" spans="23:50" ht="19.5" customHeight="1">
      <c r="W76" s="54">
        <v>75</v>
      </c>
      <c r="X76" t="s">
        <v>820</v>
      </c>
      <c r="AC76" s="57">
        <v>52</v>
      </c>
      <c r="AD76" s="56" t="s">
        <v>402</v>
      </c>
      <c r="AE76" s="55" t="s">
        <v>89</v>
      </c>
      <c r="AF76" s="55" t="s">
        <v>126</v>
      </c>
      <c r="AG76" s="57" t="s">
        <v>491</v>
      </c>
      <c r="AH76" s="56" t="s">
        <v>507</v>
      </c>
      <c r="AI76" s="56" t="s">
        <v>124</v>
      </c>
      <c r="AJ76" s="56">
        <v>0</v>
      </c>
      <c r="AK76" s="56">
        <v>0</v>
      </c>
      <c r="AM76" s="63"/>
      <c r="AN76" s="63"/>
      <c r="AO76" s="63"/>
      <c r="AP76" s="63"/>
      <c r="AQ76" s="63"/>
      <c r="AR76" s="62"/>
      <c r="AS76" s="62"/>
      <c r="AT76" s="62"/>
      <c r="AU76" s="61"/>
      <c r="AV76" s="34"/>
      <c r="AW76" s="34"/>
      <c r="AX76" s="60"/>
    </row>
    <row r="77" spans="23:50" ht="19.5" customHeight="1">
      <c r="W77" s="54">
        <v>76</v>
      </c>
      <c r="X77" t="s">
        <v>819</v>
      </c>
      <c r="AC77" s="56">
        <v>53</v>
      </c>
      <c r="AD77" s="56" t="s">
        <v>402</v>
      </c>
      <c r="AE77" s="55" t="s">
        <v>89</v>
      </c>
      <c r="AF77" s="55" t="s">
        <v>126</v>
      </c>
      <c r="AG77" s="56" t="s">
        <v>491</v>
      </c>
      <c r="AH77" s="56" t="s">
        <v>503</v>
      </c>
      <c r="AI77" s="56" t="s">
        <v>124</v>
      </c>
      <c r="AJ77" s="56">
        <v>0</v>
      </c>
      <c r="AK77" s="56">
        <v>0</v>
      </c>
      <c r="AM77" s="59"/>
      <c r="AN77" s="59"/>
      <c r="AO77" s="59"/>
      <c r="AP77" s="59"/>
      <c r="AQ77" s="59"/>
      <c r="AR77" s="32"/>
      <c r="AS77" s="32"/>
      <c r="AT77" s="32"/>
      <c r="AU77" s="35"/>
      <c r="AV77" s="34"/>
      <c r="AW77" s="34"/>
      <c r="AX77" s="33"/>
    </row>
    <row r="78" spans="23:50" ht="19.5" customHeight="1">
      <c r="W78" s="54">
        <v>77</v>
      </c>
      <c r="X78" t="s">
        <v>818</v>
      </c>
      <c r="AC78" s="57">
        <v>54</v>
      </c>
      <c r="AD78" s="56" t="s">
        <v>402</v>
      </c>
      <c r="AE78" s="55" t="s">
        <v>89</v>
      </c>
      <c r="AF78" s="55" t="s">
        <v>126</v>
      </c>
      <c r="AG78" s="57" t="s">
        <v>491</v>
      </c>
      <c r="AH78" s="56" t="s">
        <v>499</v>
      </c>
      <c r="AI78" s="56" t="s">
        <v>124</v>
      </c>
      <c r="AJ78" s="56">
        <v>0</v>
      </c>
      <c r="AK78" s="56">
        <v>0</v>
      </c>
      <c r="AM78" s="59"/>
      <c r="AN78" s="59"/>
      <c r="AO78" s="59"/>
      <c r="AP78" s="59"/>
      <c r="AQ78" s="59"/>
      <c r="AR78" s="32"/>
      <c r="AS78" s="32"/>
      <c r="AT78" s="32"/>
      <c r="AU78" s="35"/>
      <c r="AV78" s="34"/>
      <c r="AW78" s="34"/>
      <c r="AX78" s="33"/>
    </row>
    <row r="79" spans="23:50" ht="19.5" customHeight="1">
      <c r="AC79" s="56">
        <v>55</v>
      </c>
      <c r="AD79" s="56" t="s">
        <v>402</v>
      </c>
      <c r="AE79" s="55" t="s">
        <v>89</v>
      </c>
      <c r="AF79" s="55" t="s">
        <v>126</v>
      </c>
      <c r="AG79" s="56" t="s">
        <v>491</v>
      </c>
      <c r="AH79" s="56" t="s">
        <v>495</v>
      </c>
      <c r="AI79" s="56" t="s">
        <v>124</v>
      </c>
      <c r="AJ79" s="56">
        <v>0</v>
      </c>
      <c r="AK79" s="56">
        <v>0</v>
      </c>
      <c r="AM79" s="59"/>
      <c r="AN79" s="59"/>
      <c r="AO79" s="59"/>
      <c r="AP79" s="59"/>
      <c r="AQ79" s="59"/>
      <c r="AR79" s="32"/>
      <c r="AS79" s="32"/>
      <c r="AT79" s="32"/>
      <c r="AU79" s="35"/>
      <c r="AV79" s="34"/>
      <c r="AW79" s="34"/>
      <c r="AX79" s="33"/>
    </row>
    <row r="80" spans="23:50" ht="19.5" customHeight="1">
      <c r="AC80" s="57">
        <v>56</v>
      </c>
      <c r="AD80" s="56" t="s">
        <v>402</v>
      </c>
      <c r="AE80" s="55" t="s">
        <v>89</v>
      </c>
      <c r="AF80" s="55" t="s">
        <v>126</v>
      </c>
      <c r="AG80" s="57" t="s">
        <v>491</v>
      </c>
      <c r="AH80" s="56" t="s">
        <v>490</v>
      </c>
      <c r="AI80" s="56" t="s">
        <v>124</v>
      </c>
      <c r="AJ80" s="56">
        <v>0</v>
      </c>
      <c r="AK80" s="56">
        <v>0</v>
      </c>
      <c r="AM80" s="59"/>
      <c r="AN80" s="59"/>
      <c r="AO80" s="59"/>
      <c r="AP80" s="59"/>
      <c r="AQ80" s="59"/>
      <c r="AR80" s="32"/>
      <c r="AS80" s="32"/>
      <c r="AT80" s="32"/>
      <c r="AU80" s="35"/>
      <c r="AV80" s="34"/>
      <c r="AW80" s="34"/>
      <c r="AX80" s="33"/>
    </row>
    <row r="81" spans="29:50" ht="19.5" customHeight="1">
      <c r="AC81" s="56">
        <v>19</v>
      </c>
      <c r="AD81" s="56" t="s">
        <v>402</v>
      </c>
      <c r="AE81" s="55" t="s">
        <v>218</v>
      </c>
      <c r="AF81" s="55" t="s">
        <v>126</v>
      </c>
      <c r="AG81" s="57" t="s">
        <v>701</v>
      </c>
      <c r="AH81" s="56" t="s">
        <v>699</v>
      </c>
      <c r="AI81" s="56" t="s">
        <v>700</v>
      </c>
      <c r="AJ81" s="56">
        <v>0</v>
      </c>
      <c r="AK81" s="56">
        <v>0</v>
      </c>
      <c r="AM81" s="59"/>
      <c r="AN81" s="59"/>
      <c r="AO81" s="59"/>
      <c r="AP81" s="59"/>
      <c r="AQ81" s="59"/>
      <c r="AR81" s="32"/>
      <c r="AS81" s="32"/>
      <c r="AT81" s="32"/>
      <c r="AU81" s="35"/>
      <c r="AV81" s="34"/>
      <c r="AW81" s="34"/>
      <c r="AX81" s="33"/>
    </row>
    <row r="82" spans="29:50" ht="19.5" customHeight="1">
      <c r="AC82" s="56">
        <v>37</v>
      </c>
      <c r="AD82" s="56" t="s">
        <v>402</v>
      </c>
      <c r="AE82" s="55" t="s">
        <v>218</v>
      </c>
      <c r="AF82" s="55" t="s">
        <v>126</v>
      </c>
      <c r="AG82" s="57" t="s">
        <v>578</v>
      </c>
      <c r="AH82" s="55" t="s">
        <v>581</v>
      </c>
      <c r="AI82" s="55" t="s">
        <v>577</v>
      </c>
      <c r="AJ82" s="55">
        <v>12.328493150684931</v>
      </c>
      <c r="AK82" s="55">
        <v>0</v>
      </c>
      <c r="AM82" s="59"/>
      <c r="AN82" s="59"/>
      <c r="AO82" s="59"/>
      <c r="AP82" s="59"/>
      <c r="AQ82" s="59"/>
      <c r="AR82" s="32"/>
      <c r="AS82" s="32"/>
      <c r="AT82" s="32"/>
      <c r="AU82" s="35"/>
      <c r="AV82" s="34"/>
      <c r="AW82" s="34"/>
      <c r="AX82" s="33"/>
    </row>
    <row r="83" spans="29:50" ht="19.5" customHeight="1">
      <c r="AC83" s="57">
        <v>38</v>
      </c>
      <c r="AD83" s="56" t="s">
        <v>402</v>
      </c>
      <c r="AE83" s="55" t="s">
        <v>218</v>
      </c>
      <c r="AF83" s="55" t="s">
        <v>126</v>
      </c>
      <c r="AG83" s="56" t="s">
        <v>578</v>
      </c>
      <c r="AH83" s="56" t="s">
        <v>576</v>
      </c>
      <c r="AI83" s="56" t="s">
        <v>577</v>
      </c>
      <c r="AJ83" s="56">
        <v>12.328493150684931</v>
      </c>
      <c r="AK83" s="56">
        <v>0</v>
      </c>
      <c r="AM83" s="59"/>
      <c r="AN83" s="59"/>
      <c r="AO83" s="59"/>
      <c r="AP83" s="59"/>
      <c r="AQ83" s="59"/>
      <c r="AR83" s="32"/>
      <c r="AS83" s="32"/>
      <c r="AT83" s="32"/>
      <c r="AU83" s="35"/>
      <c r="AV83" s="34"/>
      <c r="AW83" s="34"/>
      <c r="AX83" s="33"/>
    </row>
    <row r="84" spans="29:50" ht="19.5" customHeight="1">
      <c r="AC84" s="56">
        <v>39</v>
      </c>
      <c r="AD84" s="56" t="s">
        <v>402</v>
      </c>
      <c r="AE84" s="55" t="s">
        <v>218</v>
      </c>
      <c r="AF84" s="55" t="s">
        <v>126</v>
      </c>
      <c r="AG84" s="56" t="s">
        <v>328</v>
      </c>
      <c r="AH84" s="56" t="s">
        <v>570</v>
      </c>
      <c r="AI84" s="56" t="s">
        <v>327</v>
      </c>
      <c r="AJ84" s="56">
        <v>12.328493150684931</v>
      </c>
      <c r="AK84" s="56">
        <v>0</v>
      </c>
      <c r="AM84" s="59"/>
      <c r="AN84" s="59"/>
      <c r="AO84" s="59"/>
      <c r="AP84" s="59"/>
      <c r="AQ84" s="59"/>
      <c r="AR84" s="32"/>
      <c r="AS84" s="32"/>
      <c r="AT84" s="32"/>
      <c r="AU84" s="35"/>
      <c r="AV84" s="34"/>
      <c r="AW84" s="34"/>
      <c r="AX84" s="33"/>
    </row>
    <row r="85" spans="29:50" ht="19.5" customHeight="1">
      <c r="AC85" s="57">
        <v>40</v>
      </c>
      <c r="AD85" s="56" t="s">
        <v>402</v>
      </c>
      <c r="AE85" s="55" t="s">
        <v>218</v>
      </c>
      <c r="AF85" s="55" t="s">
        <v>126</v>
      </c>
      <c r="AG85" s="57" t="s">
        <v>328</v>
      </c>
      <c r="AH85" s="56" t="s">
        <v>566</v>
      </c>
      <c r="AI85" s="56" t="s">
        <v>327</v>
      </c>
      <c r="AJ85" s="56">
        <v>12.328493150684931</v>
      </c>
      <c r="AK85" s="56">
        <v>0</v>
      </c>
      <c r="AM85" s="59"/>
      <c r="AN85" s="59"/>
      <c r="AO85" s="59"/>
      <c r="AP85" s="59"/>
      <c r="AQ85" s="59"/>
      <c r="AR85" s="32"/>
      <c r="AS85" s="32"/>
      <c r="AT85" s="32"/>
      <c r="AU85" s="35"/>
      <c r="AV85" s="34"/>
      <c r="AW85" s="34"/>
      <c r="AX85" s="33"/>
    </row>
    <row r="86" spans="29:50" ht="19.5" customHeight="1">
      <c r="AC86" s="56">
        <v>41</v>
      </c>
      <c r="AD86" s="56" t="s">
        <v>402</v>
      </c>
      <c r="AE86" s="55" t="s">
        <v>218</v>
      </c>
      <c r="AF86" s="55" t="s">
        <v>126</v>
      </c>
      <c r="AG86" s="57" t="s">
        <v>328</v>
      </c>
      <c r="AH86" s="55" t="s">
        <v>563</v>
      </c>
      <c r="AI86" s="55" t="s">
        <v>327</v>
      </c>
      <c r="AJ86" s="55">
        <v>12.328493150684931</v>
      </c>
      <c r="AK86" s="55">
        <v>0</v>
      </c>
      <c r="AM86" s="59"/>
      <c r="AN86" s="59"/>
      <c r="AO86" s="59"/>
      <c r="AP86" s="59"/>
      <c r="AQ86" s="59"/>
      <c r="AR86" s="32"/>
      <c r="AS86" s="32"/>
      <c r="AT86" s="32"/>
      <c r="AU86" s="35"/>
      <c r="AV86" s="34"/>
      <c r="AW86" s="34"/>
      <c r="AX86" s="33"/>
    </row>
    <row r="87" spans="29:50" ht="19.5" customHeight="1">
      <c r="AC87" s="57">
        <v>42</v>
      </c>
      <c r="AD87" s="56" t="s">
        <v>402</v>
      </c>
      <c r="AE87" s="55" t="s">
        <v>218</v>
      </c>
      <c r="AF87" s="55" t="s">
        <v>126</v>
      </c>
      <c r="AG87" s="57" t="s">
        <v>328</v>
      </c>
      <c r="AH87" s="56" t="s">
        <v>560</v>
      </c>
      <c r="AI87" s="56" t="s">
        <v>327</v>
      </c>
      <c r="AJ87" s="56">
        <v>12.328493150684931</v>
      </c>
      <c r="AK87" s="56">
        <v>0</v>
      </c>
      <c r="AM87" s="59"/>
      <c r="AN87" s="59"/>
      <c r="AO87" s="59"/>
      <c r="AP87" s="59"/>
      <c r="AQ87" s="59"/>
      <c r="AR87" s="32"/>
      <c r="AS87" s="32"/>
      <c r="AT87" s="32"/>
      <c r="AU87" s="35"/>
      <c r="AV87" s="34"/>
      <c r="AW87" s="34"/>
      <c r="AX87" s="33"/>
    </row>
    <row r="88" spans="29:50" ht="19.5" customHeight="1">
      <c r="AC88" s="57">
        <v>46</v>
      </c>
      <c r="AD88" s="56" t="s">
        <v>402</v>
      </c>
      <c r="AE88" s="55" t="s">
        <v>218</v>
      </c>
      <c r="AF88" s="55" t="s">
        <v>126</v>
      </c>
      <c r="AG88" s="57" t="s">
        <v>260</v>
      </c>
      <c r="AH88" s="55" t="s">
        <v>540</v>
      </c>
      <c r="AI88" s="55" t="s">
        <v>259</v>
      </c>
      <c r="AJ88" s="55">
        <v>23.013424657534244</v>
      </c>
      <c r="AK88" s="55">
        <v>0</v>
      </c>
      <c r="AM88" s="59"/>
      <c r="AN88" s="59"/>
      <c r="AO88" s="59"/>
      <c r="AP88" s="59"/>
      <c r="AQ88" s="59"/>
      <c r="AR88" s="32"/>
      <c r="AS88" s="32"/>
      <c r="AT88" s="32"/>
      <c r="AU88" s="35"/>
      <c r="AV88" s="34"/>
      <c r="AW88" s="34"/>
      <c r="AX88" s="33"/>
    </row>
    <row r="89" spans="29:50" ht="19.5" customHeight="1">
      <c r="AC89" s="56">
        <v>9</v>
      </c>
      <c r="AD89" s="58" t="s">
        <v>402</v>
      </c>
      <c r="AE89" s="55" t="s">
        <v>218</v>
      </c>
      <c r="AF89" s="55" t="s">
        <v>126</v>
      </c>
      <c r="AG89" s="56" t="s">
        <v>735</v>
      </c>
      <c r="AH89" s="56" t="s">
        <v>747</v>
      </c>
      <c r="AI89" s="56" t="s">
        <v>734</v>
      </c>
      <c r="AJ89" s="56">
        <v>0</v>
      </c>
      <c r="AK89" s="56">
        <v>0</v>
      </c>
      <c r="AM89" s="59"/>
      <c r="AN89" s="59"/>
      <c r="AO89" s="59"/>
      <c r="AP89" s="59"/>
      <c r="AQ89" s="59"/>
      <c r="AR89" s="32"/>
      <c r="AS89" s="32"/>
      <c r="AT89" s="32"/>
      <c r="AU89" s="35"/>
      <c r="AV89" s="34"/>
      <c r="AW89" s="34"/>
      <c r="AX89" s="33"/>
    </row>
    <row r="90" spans="29:50" ht="19.5" customHeight="1">
      <c r="AC90" s="57">
        <v>10</v>
      </c>
      <c r="AD90" s="58" t="s">
        <v>402</v>
      </c>
      <c r="AE90" s="55" t="s">
        <v>218</v>
      </c>
      <c r="AF90" s="55" t="s">
        <v>126</v>
      </c>
      <c r="AG90" s="56" t="s">
        <v>735</v>
      </c>
      <c r="AH90" s="55" t="s">
        <v>744</v>
      </c>
      <c r="AI90" s="55" t="s">
        <v>734</v>
      </c>
      <c r="AJ90" s="55">
        <v>0</v>
      </c>
      <c r="AK90" s="55">
        <v>0</v>
      </c>
      <c r="AM90" s="59"/>
      <c r="AN90" s="59"/>
      <c r="AO90" s="59"/>
      <c r="AP90" s="59"/>
      <c r="AQ90" s="59"/>
      <c r="AR90" s="32"/>
      <c r="AS90" s="32"/>
      <c r="AT90" s="32"/>
      <c r="AU90" s="35"/>
      <c r="AV90" s="34"/>
      <c r="AW90" s="34"/>
      <c r="AX90" s="33"/>
    </row>
    <row r="91" spans="29:50" ht="19.5" customHeight="1">
      <c r="AC91" s="56">
        <v>11</v>
      </c>
      <c r="AD91" s="58" t="s">
        <v>402</v>
      </c>
      <c r="AE91" s="55" t="s">
        <v>218</v>
      </c>
      <c r="AF91" s="55" t="s">
        <v>126</v>
      </c>
      <c r="AG91" s="57" t="s">
        <v>735</v>
      </c>
      <c r="AH91" s="56" t="s">
        <v>741</v>
      </c>
      <c r="AI91" s="56" t="s">
        <v>734</v>
      </c>
      <c r="AJ91" s="56">
        <v>0</v>
      </c>
      <c r="AK91" s="56">
        <v>0</v>
      </c>
      <c r="AM91" s="59"/>
      <c r="AN91" s="59"/>
      <c r="AO91" s="59"/>
      <c r="AP91" s="59"/>
      <c r="AQ91" s="59"/>
      <c r="AR91" s="32"/>
      <c r="AS91" s="32"/>
      <c r="AT91" s="32"/>
      <c r="AU91" s="35"/>
      <c r="AV91" s="34"/>
      <c r="AW91" s="34"/>
      <c r="AX91" s="33"/>
    </row>
    <row r="92" spans="29:50" ht="19.5" customHeight="1">
      <c r="AC92" s="57">
        <v>12</v>
      </c>
      <c r="AD92" s="58" t="s">
        <v>402</v>
      </c>
      <c r="AE92" s="55" t="s">
        <v>218</v>
      </c>
      <c r="AF92" s="55" t="s">
        <v>126</v>
      </c>
      <c r="AG92" s="57" t="s">
        <v>735</v>
      </c>
      <c r="AH92" s="55" t="s">
        <v>738</v>
      </c>
      <c r="AI92" s="55" t="s">
        <v>734</v>
      </c>
      <c r="AJ92" s="55">
        <v>0</v>
      </c>
      <c r="AK92" s="55">
        <v>0</v>
      </c>
      <c r="AM92" s="59"/>
      <c r="AN92" s="59"/>
      <c r="AO92" s="59"/>
      <c r="AP92" s="59"/>
      <c r="AQ92" s="59"/>
      <c r="AR92" s="32"/>
      <c r="AS92" s="32"/>
      <c r="AT92" s="32"/>
      <c r="AU92" s="35"/>
      <c r="AV92" s="34"/>
      <c r="AW92" s="34"/>
      <c r="AX92" s="33"/>
    </row>
    <row r="93" spans="29:50" ht="19.5" customHeight="1">
      <c r="AC93" s="56">
        <v>13</v>
      </c>
      <c r="AD93" s="58" t="s">
        <v>402</v>
      </c>
      <c r="AE93" s="55" t="s">
        <v>218</v>
      </c>
      <c r="AF93" s="55" t="s">
        <v>126</v>
      </c>
      <c r="AG93" s="56" t="s">
        <v>735</v>
      </c>
      <c r="AH93" s="55" t="s">
        <v>733</v>
      </c>
      <c r="AI93" s="55" t="s">
        <v>734</v>
      </c>
      <c r="AJ93" s="55">
        <v>0</v>
      </c>
      <c r="AK93" s="55">
        <v>0</v>
      </c>
      <c r="AM93" s="59"/>
      <c r="AN93" s="59"/>
      <c r="AO93" s="59"/>
      <c r="AP93" s="59"/>
      <c r="AQ93" s="59"/>
      <c r="AR93" s="32"/>
      <c r="AS93" s="32"/>
      <c r="AT93" s="32"/>
      <c r="AU93" s="35"/>
      <c r="AV93" s="34"/>
      <c r="AW93" s="34"/>
      <c r="AX93" s="33"/>
    </row>
    <row r="94" spans="29:50" ht="19.5" customHeight="1">
      <c r="AC94" s="56">
        <v>73</v>
      </c>
      <c r="AD94" s="56" t="s">
        <v>402</v>
      </c>
      <c r="AE94" s="55" t="s">
        <v>89</v>
      </c>
      <c r="AF94" s="55" t="s">
        <v>126</v>
      </c>
      <c r="AG94" s="56" t="s">
        <v>407</v>
      </c>
      <c r="AH94" s="56" t="s">
        <v>411</v>
      </c>
      <c r="AI94" s="56" t="s">
        <v>182</v>
      </c>
      <c r="AJ94" s="56">
        <v>0</v>
      </c>
      <c r="AK94" s="56">
        <v>0</v>
      </c>
      <c r="AM94" s="59"/>
      <c r="AN94" s="59"/>
      <c r="AO94" s="59"/>
      <c r="AP94" s="59"/>
      <c r="AQ94" s="59"/>
      <c r="AR94" s="32"/>
      <c r="AS94" s="32"/>
      <c r="AT94" s="32"/>
      <c r="AU94" s="35"/>
      <c r="AV94" s="34"/>
      <c r="AW94" s="34"/>
      <c r="AX94" s="33"/>
    </row>
    <row r="95" spans="29:50" ht="19.5" customHeight="1">
      <c r="AC95" s="57">
        <v>74</v>
      </c>
      <c r="AD95" s="56" t="s">
        <v>402</v>
      </c>
      <c r="AE95" s="55" t="s">
        <v>89</v>
      </c>
      <c r="AF95" s="55" t="s">
        <v>126</v>
      </c>
      <c r="AG95" s="57" t="s">
        <v>407</v>
      </c>
      <c r="AH95" s="56" t="s">
        <v>406</v>
      </c>
      <c r="AI95" s="56" t="s">
        <v>182</v>
      </c>
      <c r="AJ95" s="56">
        <v>0</v>
      </c>
      <c r="AK95" s="56">
        <v>0</v>
      </c>
      <c r="AM95" s="59"/>
      <c r="AN95" s="59"/>
      <c r="AO95" s="59"/>
      <c r="AP95" s="59"/>
      <c r="AQ95" s="59"/>
      <c r="AR95" s="32"/>
      <c r="AS95" s="32"/>
      <c r="AT95" s="32"/>
      <c r="AU95" s="35"/>
      <c r="AV95" s="34"/>
      <c r="AW95" s="34"/>
      <c r="AX95" s="33"/>
    </row>
    <row r="96" spans="29:50" ht="19.5" customHeight="1">
      <c r="AC96" s="57">
        <v>14</v>
      </c>
      <c r="AD96" s="58" t="s">
        <v>402</v>
      </c>
      <c r="AE96" s="55" t="s">
        <v>218</v>
      </c>
      <c r="AF96" s="55" t="s">
        <v>126</v>
      </c>
      <c r="AG96" s="56" t="s">
        <v>728</v>
      </c>
      <c r="AH96" s="56" t="s">
        <v>726</v>
      </c>
      <c r="AI96" s="56" t="s">
        <v>727</v>
      </c>
      <c r="AJ96" s="56">
        <v>0</v>
      </c>
      <c r="AK96" s="56">
        <v>0</v>
      </c>
      <c r="AM96" s="59"/>
      <c r="AN96" s="59"/>
      <c r="AO96" s="59"/>
      <c r="AP96" s="59"/>
      <c r="AQ96" s="59"/>
      <c r="AR96" s="32"/>
      <c r="AS96" s="32"/>
      <c r="AT96" s="32"/>
      <c r="AU96" s="35"/>
      <c r="AV96" s="34"/>
      <c r="AW96" s="34"/>
      <c r="AX96" s="33"/>
    </row>
    <row r="97" spans="29:50" ht="19.5" customHeight="1">
      <c r="AC97" s="56">
        <v>1</v>
      </c>
      <c r="AD97" s="58" t="s">
        <v>402</v>
      </c>
      <c r="AE97" s="55" t="s">
        <v>218</v>
      </c>
      <c r="AF97" s="55" t="s">
        <v>126</v>
      </c>
      <c r="AG97" s="56" t="s">
        <v>792</v>
      </c>
      <c r="AH97" s="56" t="s">
        <v>790</v>
      </c>
      <c r="AI97" s="56" t="s">
        <v>791</v>
      </c>
      <c r="AJ97" s="56">
        <v>0</v>
      </c>
      <c r="AK97" s="56">
        <v>0</v>
      </c>
      <c r="AM97" s="59"/>
      <c r="AN97" s="59"/>
      <c r="AO97" s="59"/>
      <c r="AP97" s="59"/>
      <c r="AQ97" s="59"/>
      <c r="AR97" s="32"/>
      <c r="AS97" s="32"/>
      <c r="AT97" s="32"/>
      <c r="AU97" s="35"/>
      <c r="AV97" s="34"/>
      <c r="AW97" s="34"/>
      <c r="AX97" s="33"/>
    </row>
    <row r="98" spans="29:50" ht="19.5" customHeight="1">
      <c r="AC98" s="57">
        <v>2</v>
      </c>
      <c r="AD98" s="58" t="s">
        <v>402</v>
      </c>
      <c r="AE98" s="55" t="s">
        <v>218</v>
      </c>
      <c r="AF98" s="55" t="s">
        <v>126</v>
      </c>
      <c r="AG98" s="57" t="s">
        <v>785</v>
      </c>
      <c r="AH98" s="56" t="s">
        <v>783</v>
      </c>
      <c r="AI98" s="56" t="s">
        <v>784</v>
      </c>
      <c r="AJ98" s="56">
        <v>0</v>
      </c>
      <c r="AK98" s="56">
        <v>0</v>
      </c>
      <c r="AM98" s="59"/>
      <c r="AN98" s="59"/>
      <c r="AO98" s="59"/>
      <c r="AP98" s="59"/>
      <c r="AQ98" s="59"/>
      <c r="AR98" s="32"/>
      <c r="AS98" s="32"/>
      <c r="AT98" s="32"/>
      <c r="AU98" s="35"/>
      <c r="AV98" s="34"/>
      <c r="AW98" s="34"/>
      <c r="AX98" s="33"/>
    </row>
    <row r="99" spans="29:50" ht="19.5" customHeight="1">
      <c r="AC99" s="57">
        <v>44</v>
      </c>
      <c r="AD99" s="56" t="s">
        <v>402</v>
      </c>
      <c r="AE99" s="55" t="s">
        <v>218</v>
      </c>
      <c r="AF99" s="55" t="s">
        <v>126</v>
      </c>
      <c r="AG99" s="56" t="s">
        <v>278</v>
      </c>
      <c r="AH99" s="55" t="s">
        <v>548</v>
      </c>
      <c r="AI99" s="55" t="s">
        <v>277</v>
      </c>
      <c r="AJ99" s="55">
        <v>5.6435616438356169</v>
      </c>
      <c r="AK99" s="55">
        <v>0</v>
      </c>
      <c r="AM99" s="59"/>
      <c r="AN99" s="59"/>
      <c r="AO99" s="59"/>
      <c r="AP99" s="59"/>
      <c r="AQ99" s="59"/>
      <c r="AR99" s="32"/>
      <c r="AS99" s="32"/>
      <c r="AT99" s="32"/>
      <c r="AU99" s="35"/>
      <c r="AV99" s="34"/>
      <c r="AW99" s="34"/>
      <c r="AX99" s="33"/>
    </row>
    <row r="100" spans="29:50" ht="19.5" customHeight="1">
      <c r="AC100" s="56">
        <v>45</v>
      </c>
      <c r="AD100" s="56" t="s">
        <v>402</v>
      </c>
      <c r="AE100" s="55" t="s">
        <v>218</v>
      </c>
      <c r="AF100" s="55" t="s">
        <v>126</v>
      </c>
      <c r="AG100" s="56" t="s">
        <v>278</v>
      </c>
      <c r="AH100" s="56" t="s">
        <v>545</v>
      </c>
      <c r="AI100" s="56" t="s">
        <v>277</v>
      </c>
      <c r="AJ100" s="56">
        <v>5.6435616438356169</v>
      </c>
      <c r="AK100" s="56">
        <v>0</v>
      </c>
      <c r="AM100" s="59"/>
      <c r="AN100" s="59"/>
      <c r="AO100" s="59"/>
      <c r="AP100" s="59"/>
      <c r="AQ100" s="59"/>
      <c r="AR100" s="32"/>
      <c r="AS100" s="32"/>
      <c r="AT100" s="32"/>
      <c r="AU100" s="35"/>
      <c r="AV100" s="34"/>
      <c r="AW100" s="34"/>
      <c r="AX100" s="33"/>
    </row>
    <row r="101" spans="29:50" ht="19.5" customHeight="1">
      <c r="AC101" s="57">
        <v>58</v>
      </c>
      <c r="AD101" s="56" t="s">
        <v>402</v>
      </c>
      <c r="AE101" s="55" t="s">
        <v>89</v>
      </c>
      <c r="AF101" s="55" t="s">
        <v>126</v>
      </c>
      <c r="AG101" s="57" t="s">
        <v>429</v>
      </c>
      <c r="AH101" s="56" t="s">
        <v>477</v>
      </c>
      <c r="AI101" s="56" t="s">
        <v>428</v>
      </c>
      <c r="AJ101" s="56">
        <v>0</v>
      </c>
      <c r="AK101" s="56">
        <v>0</v>
      </c>
    </row>
    <row r="102" spans="29:50" ht="19.5" customHeight="1">
      <c r="AC102" s="56">
        <v>59</v>
      </c>
      <c r="AD102" s="56" t="s">
        <v>402</v>
      </c>
      <c r="AE102" s="55" t="s">
        <v>89</v>
      </c>
      <c r="AF102" s="55" t="s">
        <v>126</v>
      </c>
      <c r="AG102" s="56" t="s">
        <v>429</v>
      </c>
      <c r="AH102" s="56" t="s">
        <v>473</v>
      </c>
      <c r="AI102" s="56" t="s">
        <v>428</v>
      </c>
      <c r="AJ102" s="56">
        <v>0</v>
      </c>
      <c r="AK102" s="56">
        <v>0</v>
      </c>
    </row>
    <row r="103" spans="29:50" ht="19.5" customHeight="1">
      <c r="AC103" s="57">
        <v>60</v>
      </c>
      <c r="AD103" s="56" t="s">
        <v>402</v>
      </c>
      <c r="AE103" s="55" t="s">
        <v>89</v>
      </c>
      <c r="AF103" s="55" t="s">
        <v>126</v>
      </c>
      <c r="AG103" s="57" t="s">
        <v>429</v>
      </c>
      <c r="AH103" s="56" t="s">
        <v>469</v>
      </c>
      <c r="AI103" s="56" t="s">
        <v>428</v>
      </c>
      <c r="AJ103" s="56">
        <v>0</v>
      </c>
      <c r="AK103" s="56">
        <v>0</v>
      </c>
    </row>
    <row r="104" spans="29:50" ht="19.5" customHeight="1">
      <c r="AC104" s="56">
        <v>61</v>
      </c>
      <c r="AD104" s="56" t="s">
        <v>402</v>
      </c>
      <c r="AE104" s="55" t="s">
        <v>89</v>
      </c>
      <c r="AF104" s="55" t="s">
        <v>126</v>
      </c>
      <c r="AG104" s="56" t="s">
        <v>429</v>
      </c>
      <c r="AH104" s="56" t="s">
        <v>465</v>
      </c>
      <c r="AI104" s="56" t="s">
        <v>428</v>
      </c>
      <c r="AJ104" s="56">
        <v>0</v>
      </c>
      <c r="AK104" s="56">
        <v>0</v>
      </c>
    </row>
    <row r="105" spans="29:50" ht="19.5" customHeight="1">
      <c r="AC105" s="57">
        <v>62</v>
      </c>
      <c r="AD105" s="56" t="s">
        <v>402</v>
      </c>
      <c r="AE105" s="55" t="s">
        <v>89</v>
      </c>
      <c r="AF105" s="55" t="s">
        <v>126</v>
      </c>
      <c r="AG105" s="57" t="s">
        <v>429</v>
      </c>
      <c r="AH105" s="56" t="s">
        <v>461</v>
      </c>
      <c r="AI105" s="56" t="s">
        <v>428</v>
      </c>
      <c r="AJ105" s="56">
        <v>0</v>
      </c>
      <c r="AK105" s="56">
        <v>0</v>
      </c>
    </row>
    <row r="106" spans="29:50" ht="19.5" customHeight="1">
      <c r="AC106" s="56">
        <v>63</v>
      </c>
      <c r="AD106" s="56" t="s">
        <v>402</v>
      </c>
      <c r="AE106" s="55" t="s">
        <v>89</v>
      </c>
      <c r="AF106" s="55" t="s">
        <v>126</v>
      </c>
      <c r="AG106" s="56" t="s">
        <v>429</v>
      </c>
      <c r="AH106" s="56" t="s">
        <v>457</v>
      </c>
      <c r="AI106" s="56" t="s">
        <v>428</v>
      </c>
      <c r="AJ106" s="56">
        <v>0</v>
      </c>
      <c r="AK106" s="56">
        <v>0</v>
      </c>
    </row>
    <row r="107" spans="29:50" ht="19.5" customHeight="1">
      <c r="AC107" s="57">
        <v>64</v>
      </c>
      <c r="AD107" s="56" t="s">
        <v>402</v>
      </c>
      <c r="AE107" s="55" t="s">
        <v>89</v>
      </c>
      <c r="AF107" s="55" t="s">
        <v>126</v>
      </c>
      <c r="AG107" s="57" t="s">
        <v>429</v>
      </c>
      <c r="AH107" s="56" t="s">
        <v>453</v>
      </c>
      <c r="AI107" s="56" t="s">
        <v>428</v>
      </c>
      <c r="AJ107" s="56">
        <v>0</v>
      </c>
      <c r="AK107" s="56">
        <v>0</v>
      </c>
    </row>
    <row r="108" spans="29:50" ht="19.5" customHeight="1">
      <c r="AC108" s="56">
        <v>65</v>
      </c>
      <c r="AD108" s="56" t="s">
        <v>402</v>
      </c>
      <c r="AE108" s="55" t="s">
        <v>89</v>
      </c>
      <c r="AF108" s="55" t="s">
        <v>126</v>
      </c>
      <c r="AG108" s="56" t="s">
        <v>429</v>
      </c>
      <c r="AH108" s="56" t="s">
        <v>449</v>
      </c>
      <c r="AI108" s="56" t="s">
        <v>428</v>
      </c>
      <c r="AJ108" s="56">
        <v>0</v>
      </c>
      <c r="AK108" s="56">
        <v>0</v>
      </c>
    </row>
    <row r="109" spans="29:50" ht="19.5" customHeight="1">
      <c r="AC109" s="57">
        <v>66</v>
      </c>
      <c r="AD109" s="56" t="s">
        <v>402</v>
      </c>
      <c r="AE109" s="55" t="s">
        <v>89</v>
      </c>
      <c r="AF109" s="55" t="s">
        <v>126</v>
      </c>
      <c r="AG109" s="57" t="s">
        <v>429</v>
      </c>
      <c r="AH109" s="56" t="s">
        <v>445</v>
      </c>
      <c r="AI109" s="56" t="s">
        <v>428</v>
      </c>
      <c r="AJ109" s="56">
        <v>0</v>
      </c>
      <c r="AK109" s="56">
        <v>0</v>
      </c>
    </row>
    <row r="110" spans="29:50" ht="19.5" customHeight="1">
      <c r="AC110" s="56">
        <v>67</v>
      </c>
      <c r="AD110" s="56" t="s">
        <v>402</v>
      </c>
      <c r="AE110" s="55" t="s">
        <v>89</v>
      </c>
      <c r="AF110" s="55" t="s">
        <v>126</v>
      </c>
      <c r="AG110" s="56" t="s">
        <v>429</v>
      </c>
      <c r="AH110" s="56" t="s">
        <v>441</v>
      </c>
      <c r="AI110" s="56" t="s">
        <v>428</v>
      </c>
      <c r="AJ110" s="56">
        <v>0</v>
      </c>
      <c r="AK110" s="56">
        <v>0</v>
      </c>
    </row>
    <row r="111" spans="29:50" ht="19.5" customHeight="1">
      <c r="AC111" s="57">
        <v>68</v>
      </c>
      <c r="AD111" s="56" t="s">
        <v>402</v>
      </c>
      <c r="AE111" s="55" t="s">
        <v>89</v>
      </c>
      <c r="AF111" s="55" t="s">
        <v>126</v>
      </c>
      <c r="AG111" s="57" t="s">
        <v>429</v>
      </c>
      <c r="AH111" s="56" t="s">
        <v>437</v>
      </c>
      <c r="AI111" s="56" t="s">
        <v>428</v>
      </c>
      <c r="AJ111" s="56">
        <v>0</v>
      </c>
      <c r="AK111" s="56">
        <v>0</v>
      </c>
    </row>
    <row r="112" spans="29:50" ht="19.5" customHeight="1">
      <c r="AC112" s="56">
        <v>69</v>
      </c>
      <c r="AD112" s="56" t="s">
        <v>402</v>
      </c>
      <c r="AE112" s="55" t="s">
        <v>89</v>
      </c>
      <c r="AF112" s="55" t="s">
        <v>126</v>
      </c>
      <c r="AG112" s="56" t="s">
        <v>429</v>
      </c>
      <c r="AH112" s="56" t="s">
        <v>433</v>
      </c>
      <c r="AI112" s="56" t="s">
        <v>428</v>
      </c>
      <c r="AJ112" s="56">
        <v>0</v>
      </c>
      <c r="AK112" s="56">
        <v>0</v>
      </c>
    </row>
    <row r="113" spans="29:37" ht="19.5" customHeight="1">
      <c r="AC113" s="57">
        <v>70</v>
      </c>
      <c r="AD113" s="56" t="s">
        <v>402</v>
      </c>
      <c r="AE113" s="55" t="s">
        <v>89</v>
      </c>
      <c r="AF113" s="55" t="s">
        <v>126</v>
      </c>
      <c r="AG113" s="57" t="s">
        <v>429</v>
      </c>
      <c r="AH113" s="56" t="s">
        <v>427</v>
      </c>
      <c r="AI113" s="56" t="s">
        <v>428</v>
      </c>
      <c r="AJ113" s="56">
        <v>0</v>
      </c>
      <c r="AK113" s="56">
        <v>0</v>
      </c>
    </row>
    <row r="114" spans="29:37" ht="19.5" customHeight="1">
      <c r="AC114" s="56">
        <v>43</v>
      </c>
      <c r="AD114" s="56" t="s">
        <v>402</v>
      </c>
      <c r="AE114" s="55" t="s">
        <v>218</v>
      </c>
      <c r="AF114" s="55" t="s">
        <v>126</v>
      </c>
      <c r="AG114" s="56" t="s">
        <v>557</v>
      </c>
      <c r="AH114" s="55" t="s">
        <v>555</v>
      </c>
      <c r="AI114" s="55" t="s">
        <v>556</v>
      </c>
      <c r="AJ114" s="55">
        <v>41.09561643835616</v>
      </c>
      <c r="AK114" s="55">
        <v>0</v>
      </c>
    </row>
    <row r="115" spans="29:37" ht="19.5" customHeight="1">
      <c r="AC115" s="57">
        <v>20</v>
      </c>
      <c r="AD115" s="56" t="s">
        <v>402</v>
      </c>
      <c r="AE115" s="55" t="s">
        <v>218</v>
      </c>
      <c r="AF115" s="55" t="s">
        <v>126</v>
      </c>
      <c r="AG115" s="57" t="s">
        <v>252</v>
      </c>
      <c r="AH115" s="56" t="s">
        <v>692</v>
      </c>
      <c r="AI115" s="56" t="s">
        <v>689</v>
      </c>
      <c r="AJ115" s="56">
        <v>0</v>
      </c>
      <c r="AK115" s="56">
        <v>0</v>
      </c>
    </row>
    <row r="116" spans="29:37" ht="19.5" customHeight="1">
      <c r="AC116" s="56">
        <v>21</v>
      </c>
      <c r="AD116" s="56" t="s">
        <v>402</v>
      </c>
      <c r="AE116" s="55" t="s">
        <v>218</v>
      </c>
      <c r="AF116" s="55" t="s">
        <v>126</v>
      </c>
      <c r="AG116" s="56" t="s">
        <v>252</v>
      </c>
      <c r="AH116" s="56" t="s">
        <v>688</v>
      </c>
      <c r="AI116" s="56" t="s">
        <v>689</v>
      </c>
      <c r="AJ116" s="56">
        <v>0</v>
      </c>
      <c r="AK116" s="56">
        <v>0</v>
      </c>
    </row>
    <row r="117" spans="29:37" ht="19.5" customHeight="1">
      <c r="AC117" s="57">
        <v>4</v>
      </c>
      <c r="AD117" s="58" t="s">
        <v>402</v>
      </c>
      <c r="AE117" s="55" t="s">
        <v>218</v>
      </c>
      <c r="AF117" s="55" t="s">
        <v>126</v>
      </c>
      <c r="AG117" s="57" t="s">
        <v>767</v>
      </c>
      <c r="AH117" s="56" t="s">
        <v>770</v>
      </c>
      <c r="AI117" s="56" t="s">
        <v>766</v>
      </c>
      <c r="AJ117" s="56">
        <v>0</v>
      </c>
      <c r="AK117" s="56">
        <v>0</v>
      </c>
    </row>
    <row r="118" spans="29:37" ht="19.5" customHeight="1">
      <c r="AC118" s="56">
        <v>5</v>
      </c>
      <c r="AD118" s="58" t="s">
        <v>402</v>
      </c>
      <c r="AE118" s="55" t="s">
        <v>218</v>
      </c>
      <c r="AF118" s="55" t="s">
        <v>126</v>
      </c>
      <c r="AG118" s="57" t="s">
        <v>767</v>
      </c>
      <c r="AH118" s="55" t="s">
        <v>765</v>
      </c>
      <c r="AI118" s="55" t="s">
        <v>766</v>
      </c>
      <c r="AJ118" s="55">
        <v>0</v>
      </c>
      <c r="AK118" s="55">
        <v>0</v>
      </c>
    </row>
    <row r="119" spans="29:37" ht="19.5" customHeight="1">
      <c r="AC119" s="57">
        <v>30</v>
      </c>
      <c r="AD119" s="56" t="s">
        <v>402</v>
      </c>
      <c r="AE119" s="55" t="s">
        <v>218</v>
      </c>
      <c r="AF119" s="55" t="s">
        <v>93</v>
      </c>
      <c r="AG119" s="56" t="s">
        <v>629</v>
      </c>
      <c r="AH119" s="55" t="s">
        <v>627</v>
      </c>
      <c r="AI119" s="55" t="s">
        <v>628</v>
      </c>
      <c r="AJ119" s="55">
        <v>0</v>
      </c>
      <c r="AK119" s="55">
        <v>0</v>
      </c>
    </row>
    <row r="120" spans="29:37" ht="19.5" customHeight="1">
      <c r="AC120" s="56">
        <v>29</v>
      </c>
      <c r="AD120" s="56" t="s">
        <v>402</v>
      </c>
      <c r="AE120" s="55" t="s">
        <v>218</v>
      </c>
      <c r="AF120" s="55" t="s">
        <v>93</v>
      </c>
      <c r="AG120" s="57" t="s">
        <v>638</v>
      </c>
      <c r="AH120" s="55" t="s">
        <v>636</v>
      </c>
      <c r="AI120" s="55" t="s">
        <v>637</v>
      </c>
      <c r="AJ120" s="55">
        <v>0</v>
      </c>
      <c r="AK120" s="55">
        <v>0</v>
      </c>
    </row>
    <row r="121" spans="29:37" ht="19.5" customHeight="1">
      <c r="AC121" s="56">
        <v>35</v>
      </c>
      <c r="AD121" s="56" t="s">
        <v>402</v>
      </c>
      <c r="AE121" s="55" t="s">
        <v>218</v>
      </c>
      <c r="AF121" s="55" t="s">
        <v>93</v>
      </c>
      <c r="AG121" s="57" t="s">
        <v>597</v>
      </c>
      <c r="AH121" s="55" t="s">
        <v>595</v>
      </c>
      <c r="AI121" s="55" t="s">
        <v>596</v>
      </c>
      <c r="AJ121" s="55">
        <v>0</v>
      </c>
      <c r="AK121" s="55">
        <v>0</v>
      </c>
    </row>
    <row r="122" spans="29:37" ht="19.5" customHeight="1">
      <c r="AC122" s="56">
        <v>71</v>
      </c>
      <c r="AD122" s="56" t="s">
        <v>402</v>
      </c>
      <c r="AE122" s="55" t="s">
        <v>89</v>
      </c>
      <c r="AF122" s="55" t="s">
        <v>93</v>
      </c>
      <c r="AG122" s="56" t="s">
        <v>92</v>
      </c>
      <c r="AH122" s="56" t="s">
        <v>419</v>
      </c>
      <c r="AI122" s="56" t="s">
        <v>91</v>
      </c>
      <c r="AJ122" s="56">
        <v>0</v>
      </c>
      <c r="AK122" s="56">
        <v>0</v>
      </c>
    </row>
    <row r="123" spans="29:37" ht="19.5" customHeight="1">
      <c r="AC123" s="57">
        <v>72</v>
      </c>
      <c r="AD123" s="56" t="s">
        <v>402</v>
      </c>
      <c r="AE123" s="55" t="s">
        <v>89</v>
      </c>
      <c r="AF123" s="55" t="s">
        <v>93</v>
      </c>
      <c r="AG123" s="57" t="s">
        <v>92</v>
      </c>
      <c r="AH123" s="56" t="s">
        <v>415</v>
      </c>
      <c r="AI123" s="56" t="s">
        <v>91</v>
      </c>
      <c r="AJ123" s="56">
        <v>0</v>
      </c>
      <c r="AK123" s="56">
        <v>0</v>
      </c>
    </row>
    <row r="124" spans="29:37" ht="19.5" customHeight="1">
      <c r="AC124" s="56">
        <v>75</v>
      </c>
      <c r="AD124" s="56" t="s">
        <v>402</v>
      </c>
      <c r="AE124" s="55" t="s">
        <v>89</v>
      </c>
      <c r="AF124" s="55" t="s">
        <v>93</v>
      </c>
      <c r="AG124" s="56" t="s">
        <v>144</v>
      </c>
      <c r="AH124" s="56" t="s">
        <v>401</v>
      </c>
      <c r="AI124" s="56" t="s">
        <v>143</v>
      </c>
      <c r="AJ124" s="56">
        <v>0</v>
      </c>
      <c r="AK124" s="56">
        <v>0</v>
      </c>
    </row>
    <row r="125" spans="29:37" ht="19.5" customHeight="1">
      <c r="AC125" s="57">
        <v>26</v>
      </c>
      <c r="AD125" s="56" t="s">
        <v>402</v>
      </c>
      <c r="AE125" s="55" t="s">
        <v>218</v>
      </c>
      <c r="AF125" s="55" t="s">
        <v>93</v>
      </c>
      <c r="AG125" s="56" t="s">
        <v>660</v>
      </c>
      <c r="AH125" s="55" t="s">
        <v>658</v>
      </c>
      <c r="AI125" s="55" t="s">
        <v>659</v>
      </c>
      <c r="AJ125" s="55">
        <v>0</v>
      </c>
      <c r="AK125" s="55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Y533"/>
  <sheetViews>
    <sheetView topLeftCell="A61" workbookViewId="0">
      <selection activeCell="C70" sqref="C70"/>
    </sheetView>
  </sheetViews>
  <sheetFormatPr defaultRowHeight="14.25"/>
  <cols>
    <col min="3" max="3" width="10.25" customWidth="1"/>
    <col min="4" max="5" width="13.625" customWidth="1"/>
    <col min="11" max="11" width="9.875" customWidth="1"/>
  </cols>
  <sheetData>
    <row r="1" spans="1:25">
      <c r="C1" s="107"/>
      <c r="D1" s="107"/>
    </row>
    <row r="2" spans="1:25" ht="45.75" customHeight="1">
      <c r="A2" s="106" t="s">
        <v>942</v>
      </c>
      <c r="B2" s="103" t="s">
        <v>72</v>
      </c>
      <c r="C2" s="105" t="s">
        <v>71</v>
      </c>
      <c r="D2" s="104" t="s">
        <v>70</v>
      </c>
      <c r="E2" s="104" t="s">
        <v>69</v>
      </c>
      <c r="F2" s="104" t="s">
        <v>941</v>
      </c>
      <c r="G2" s="104" t="s">
        <v>940</v>
      </c>
      <c r="H2" s="104" t="s">
        <v>66</v>
      </c>
      <c r="I2" s="103" t="s">
        <v>65</v>
      </c>
      <c r="J2" s="101" t="s">
        <v>64</v>
      </c>
      <c r="K2" s="101" t="s">
        <v>939</v>
      </c>
      <c r="L2" s="101" t="s">
        <v>938</v>
      </c>
      <c r="M2" s="101" t="s">
        <v>61</v>
      </c>
      <c r="N2" s="102" t="s">
        <v>60</v>
      </c>
      <c r="O2" s="102" t="s">
        <v>59</v>
      </c>
      <c r="P2" s="101" t="s">
        <v>58</v>
      </c>
      <c r="Q2" s="101" t="s">
        <v>57</v>
      </c>
      <c r="R2" s="101" t="s">
        <v>56</v>
      </c>
      <c r="S2" s="101" t="s">
        <v>937</v>
      </c>
      <c r="T2" s="101" t="s">
        <v>54</v>
      </c>
      <c r="U2" s="101" t="s">
        <v>53</v>
      </c>
      <c r="V2" s="101" t="s">
        <v>52</v>
      </c>
      <c r="W2" s="101" t="s">
        <v>51</v>
      </c>
      <c r="X2" s="101" t="s">
        <v>50</v>
      </c>
    </row>
    <row r="3" spans="1:25" s="91" customFormat="1" ht="19.5" customHeight="1">
      <c r="A3" s="96"/>
      <c r="B3" s="100"/>
      <c r="C3" s="99"/>
      <c r="D3" s="98"/>
      <c r="E3" s="98"/>
      <c r="F3" s="96"/>
      <c r="G3" s="96"/>
      <c r="H3" s="97"/>
      <c r="I3" s="97"/>
      <c r="J3" s="97"/>
      <c r="K3" s="96"/>
      <c r="L3" s="95"/>
      <c r="M3" s="94"/>
      <c r="N3" s="94"/>
      <c r="O3" s="94"/>
      <c r="P3" s="94"/>
      <c r="Q3" s="94"/>
      <c r="R3" s="94"/>
      <c r="S3" s="94"/>
      <c r="T3" s="94"/>
      <c r="U3" s="94"/>
      <c r="V3" s="93"/>
      <c r="W3" s="93"/>
      <c r="X3" s="93"/>
      <c r="Y3" s="92"/>
    </row>
    <row r="4" spans="1:25" s="91" customFormat="1" ht="19.5" customHeight="1">
      <c r="A4" s="96"/>
      <c r="B4" s="100"/>
      <c r="C4" s="99"/>
      <c r="D4" s="98"/>
      <c r="E4" s="98"/>
      <c r="F4" s="96"/>
      <c r="G4" s="96"/>
      <c r="H4" s="97"/>
      <c r="I4" s="97"/>
      <c r="J4" s="97"/>
      <c r="K4" s="96"/>
      <c r="L4" s="95"/>
      <c r="M4" s="94"/>
      <c r="N4" s="94"/>
      <c r="O4" s="94"/>
      <c r="P4" s="94"/>
      <c r="Q4" s="94"/>
      <c r="R4" s="94"/>
      <c r="S4" s="94"/>
      <c r="T4" s="94"/>
      <c r="U4" s="94"/>
      <c r="V4" s="93"/>
      <c r="W4" s="93"/>
      <c r="X4" s="93"/>
      <c r="Y4" s="92"/>
    </row>
    <row r="5" spans="1:25" s="91" customFormat="1" ht="19.5" customHeight="1">
      <c r="A5" s="96"/>
      <c r="B5" s="100"/>
      <c r="C5" s="99"/>
      <c r="D5" s="98"/>
      <c r="E5" s="98"/>
      <c r="F5" s="96"/>
      <c r="G5" s="96"/>
      <c r="H5" s="97"/>
      <c r="I5" s="97"/>
      <c r="J5" s="97"/>
      <c r="K5" s="96"/>
      <c r="L5" s="95"/>
      <c r="M5" s="94"/>
      <c r="N5" s="94"/>
      <c r="O5" s="94"/>
      <c r="P5" s="94"/>
      <c r="Q5" s="94"/>
      <c r="R5" s="94"/>
      <c r="S5" s="94"/>
      <c r="T5" s="94"/>
      <c r="U5" s="94"/>
      <c r="V5" s="93"/>
      <c r="W5" s="93"/>
      <c r="X5" s="93"/>
      <c r="Y5" s="92"/>
    </row>
    <row r="6" spans="1:25" s="91" customFormat="1" ht="19.5" customHeight="1">
      <c r="A6" s="96"/>
      <c r="B6" s="100"/>
      <c r="C6" s="99"/>
      <c r="D6" s="98"/>
      <c r="E6" s="98"/>
      <c r="F6" s="96"/>
      <c r="G6" s="96"/>
      <c r="H6" s="97"/>
      <c r="I6" s="97"/>
      <c r="J6" s="97"/>
      <c r="K6" s="96"/>
      <c r="L6" s="95"/>
      <c r="M6" s="94"/>
      <c r="N6" s="94"/>
      <c r="O6" s="94"/>
      <c r="P6" s="94"/>
      <c r="Q6" s="94"/>
      <c r="R6" s="94"/>
      <c r="S6" s="94"/>
      <c r="T6" s="94"/>
      <c r="U6" s="94"/>
      <c r="V6" s="93"/>
      <c r="W6" s="93"/>
      <c r="X6" s="93"/>
      <c r="Y6" s="92"/>
    </row>
    <row r="7" spans="1:25" s="91" customFormat="1" ht="19.5" customHeight="1">
      <c r="A7" s="96"/>
      <c r="B7" s="100"/>
      <c r="C7" s="99"/>
      <c r="D7" s="98"/>
      <c r="E7" s="98"/>
      <c r="F7" s="96"/>
      <c r="G7" s="96"/>
      <c r="H7" s="97"/>
      <c r="I7" s="97"/>
      <c r="J7" s="97"/>
      <c r="K7" s="96"/>
      <c r="L7" s="95"/>
      <c r="M7" s="94"/>
      <c r="N7" s="94"/>
      <c r="O7" s="94"/>
      <c r="P7" s="94"/>
      <c r="Q7" s="94"/>
      <c r="R7" s="94"/>
      <c r="S7" s="94"/>
      <c r="T7" s="94"/>
      <c r="U7" s="94"/>
      <c r="V7" s="93"/>
      <c r="W7" s="93"/>
      <c r="X7" s="93"/>
      <c r="Y7" s="92"/>
    </row>
    <row r="8" spans="1:25" s="91" customFormat="1" ht="19.5" customHeight="1">
      <c r="A8" s="96"/>
      <c r="B8" s="100"/>
      <c r="C8" s="99"/>
      <c r="D8" s="98"/>
      <c r="E8" s="98"/>
      <c r="F8" s="96"/>
      <c r="G8" s="96"/>
      <c r="H8" s="97"/>
      <c r="I8" s="97"/>
      <c r="J8" s="97"/>
      <c r="K8" s="96"/>
      <c r="L8" s="95"/>
      <c r="M8" s="94"/>
      <c r="N8" s="94"/>
      <c r="O8" s="94"/>
      <c r="P8" s="94"/>
      <c r="Q8" s="94"/>
      <c r="R8" s="94"/>
      <c r="S8" s="94"/>
      <c r="T8" s="94"/>
      <c r="U8" s="94"/>
      <c r="V8" s="93"/>
      <c r="W8" s="93"/>
      <c r="X8" s="93"/>
      <c r="Y8" s="92"/>
    </row>
    <row r="9" spans="1:25" s="91" customFormat="1" ht="19.5" customHeight="1">
      <c r="A9" s="96"/>
      <c r="B9" s="100"/>
      <c r="C9" s="99"/>
      <c r="D9" s="98"/>
      <c r="E9" s="98"/>
      <c r="F9" s="96"/>
      <c r="G9" s="96"/>
      <c r="H9" s="97"/>
      <c r="I9" s="97"/>
      <c r="J9" s="97"/>
      <c r="K9" s="96"/>
      <c r="L9" s="95"/>
      <c r="M9" s="94"/>
      <c r="N9" s="94"/>
      <c r="O9" s="94"/>
      <c r="P9" s="94"/>
      <c r="Q9" s="94"/>
      <c r="R9" s="94"/>
      <c r="S9" s="94"/>
      <c r="T9" s="94"/>
      <c r="U9" s="94"/>
      <c r="V9" s="93"/>
      <c r="W9" s="93"/>
      <c r="X9" s="93"/>
      <c r="Y9" s="92"/>
    </row>
    <row r="10" spans="1:25" s="91" customFormat="1" ht="19.5" customHeight="1">
      <c r="A10" s="96"/>
      <c r="B10" s="100"/>
      <c r="C10" s="99"/>
      <c r="D10" s="98"/>
      <c r="E10" s="98"/>
      <c r="F10" s="96"/>
      <c r="G10" s="96"/>
      <c r="H10" s="97"/>
      <c r="I10" s="97"/>
      <c r="J10" s="97"/>
      <c r="K10" s="96"/>
      <c r="L10" s="95"/>
      <c r="M10" s="94"/>
      <c r="N10" s="94"/>
      <c r="O10" s="94"/>
      <c r="P10" s="94"/>
      <c r="Q10" s="94"/>
      <c r="R10" s="94"/>
      <c r="S10" s="94"/>
      <c r="T10" s="94"/>
      <c r="U10" s="94"/>
      <c r="V10" s="93"/>
      <c r="W10" s="93"/>
      <c r="X10" s="93"/>
      <c r="Y10" s="92"/>
    </row>
    <row r="11" spans="1:25" s="91" customFormat="1" ht="19.5" customHeight="1">
      <c r="A11" s="96"/>
      <c r="B11" s="100"/>
      <c r="C11" s="99"/>
      <c r="D11" s="98"/>
      <c r="E11" s="98"/>
      <c r="F11" s="96"/>
      <c r="G11" s="96"/>
      <c r="H11" s="97"/>
      <c r="I11" s="97"/>
      <c r="J11" s="97"/>
      <c r="K11" s="96"/>
      <c r="L11" s="95"/>
      <c r="M11" s="94"/>
      <c r="N11" s="94"/>
      <c r="O11" s="94"/>
      <c r="P11" s="94"/>
      <c r="Q11" s="94"/>
      <c r="R11" s="94"/>
      <c r="S11" s="94"/>
      <c r="T11" s="94"/>
      <c r="U11" s="94"/>
      <c r="V11" s="93"/>
      <c r="W11" s="93"/>
      <c r="X11" s="93"/>
      <c r="Y11" s="92"/>
    </row>
    <row r="12" spans="1:25" s="91" customFormat="1" ht="19.5" customHeight="1">
      <c r="A12" s="96"/>
      <c r="B12" s="100"/>
      <c r="C12" s="99"/>
      <c r="D12" s="98"/>
      <c r="E12" s="98"/>
      <c r="F12" s="96"/>
      <c r="G12" s="96"/>
      <c r="H12" s="97"/>
      <c r="I12" s="97"/>
      <c r="J12" s="97"/>
      <c r="K12" s="96"/>
      <c r="L12" s="95"/>
      <c r="M12" s="94"/>
      <c r="N12" s="94"/>
      <c r="O12" s="94"/>
      <c r="P12" s="94"/>
      <c r="Q12" s="94"/>
      <c r="R12" s="94"/>
      <c r="S12" s="94"/>
      <c r="T12" s="94"/>
      <c r="U12" s="94"/>
      <c r="V12" s="93"/>
      <c r="W12" s="93"/>
      <c r="X12" s="93"/>
      <c r="Y12" s="92"/>
    </row>
    <row r="13" spans="1:25" s="91" customFormat="1" ht="19.5" customHeight="1">
      <c r="A13" s="96"/>
      <c r="B13" s="100"/>
      <c r="C13" s="99"/>
      <c r="D13" s="98"/>
      <c r="E13" s="98"/>
      <c r="F13" s="96"/>
      <c r="G13" s="96"/>
      <c r="H13" s="97"/>
      <c r="I13" s="97"/>
      <c r="J13" s="97"/>
      <c r="K13" s="96"/>
      <c r="L13" s="95"/>
      <c r="M13" s="94"/>
      <c r="N13" s="94"/>
      <c r="O13" s="94"/>
      <c r="P13" s="94"/>
      <c r="Q13" s="94"/>
      <c r="R13" s="94"/>
      <c r="S13" s="94"/>
      <c r="T13" s="94"/>
      <c r="U13" s="94"/>
      <c r="V13" s="93"/>
      <c r="W13" s="93"/>
      <c r="X13" s="93"/>
      <c r="Y13" s="92"/>
    </row>
    <row r="14" spans="1:25" s="91" customFormat="1" ht="19.5" customHeight="1">
      <c r="A14" s="96"/>
      <c r="B14" s="100"/>
      <c r="C14" s="99"/>
      <c r="D14" s="98"/>
      <c r="E14" s="98"/>
      <c r="F14" s="96"/>
      <c r="G14" s="96"/>
      <c r="H14" s="97"/>
      <c r="I14" s="97"/>
      <c r="J14" s="97"/>
      <c r="K14" s="96"/>
      <c r="L14" s="95"/>
      <c r="M14" s="94"/>
      <c r="N14" s="94"/>
      <c r="O14" s="94"/>
      <c r="P14" s="94"/>
      <c r="Q14" s="94"/>
      <c r="R14" s="94"/>
      <c r="S14" s="94"/>
      <c r="T14" s="94"/>
      <c r="U14" s="94"/>
      <c r="V14" s="93"/>
      <c r="W14" s="93"/>
      <c r="X14" s="93"/>
      <c r="Y14" s="92"/>
    </row>
    <row r="15" spans="1:25" s="91" customFormat="1" ht="19.5" customHeight="1">
      <c r="A15" s="96"/>
      <c r="B15" s="100"/>
      <c r="C15" s="99"/>
      <c r="D15" s="98"/>
      <c r="E15" s="98"/>
      <c r="F15" s="96"/>
      <c r="G15" s="96"/>
      <c r="H15" s="97"/>
      <c r="I15" s="97"/>
      <c r="J15" s="97"/>
      <c r="K15" s="96"/>
      <c r="L15" s="95"/>
      <c r="M15" s="94"/>
      <c r="N15" s="94"/>
      <c r="O15" s="94"/>
      <c r="P15" s="94"/>
      <c r="Q15" s="94"/>
      <c r="R15" s="94"/>
      <c r="S15" s="94"/>
      <c r="T15" s="94"/>
      <c r="U15" s="94"/>
      <c r="V15" s="93"/>
      <c r="W15" s="93"/>
      <c r="X15" s="93"/>
      <c r="Y15" s="92"/>
    </row>
    <row r="16" spans="1:25" s="91" customFormat="1" ht="19.5" customHeight="1">
      <c r="A16" s="96"/>
      <c r="B16" s="100"/>
      <c r="C16" s="99"/>
      <c r="D16" s="98"/>
      <c r="E16" s="98"/>
      <c r="F16" s="96"/>
      <c r="G16" s="96"/>
      <c r="H16" s="97"/>
      <c r="I16" s="97"/>
      <c r="J16" s="97"/>
      <c r="K16" s="96"/>
      <c r="L16" s="95"/>
      <c r="M16" s="94"/>
      <c r="N16" s="94"/>
      <c r="O16" s="94"/>
      <c r="P16" s="94"/>
      <c r="Q16" s="94"/>
      <c r="R16" s="94"/>
      <c r="S16" s="94"/>
      <c r="T16" s="94"/>
      <c r="U16" s="94"/>
      <c r="V16" s="93"/>
      <c r="W16" s="93"/>
      <c r="X16" s="93"/>
      <c r="Y16" s="92"/>
    </row>
    <row r="17" spans="1:25" s="91" customFormat="1" ht="19.5" customHeight="1">
      <c r="A17" s="96"/>
      <c r="B17" s="100"/>
      <c r="C17" s="99"/>
      <c r="D17" s="98"/>
      <c r="E17" s="98"/>
      <c r="F17" s="96"/>
      <c r="G17" s="96"/>
      <c r="H17" s="97"/>
      <c r="I17" s="97"/>
      <c r="J17" s="97"/>
      <c r="K17" s="96"/>
      <c r="L17" s="95"/>
      <c r="M17" s="94"/>
      <c r="N17" s="94"/>
      <c r="O17" s="94"/>
      <c r="P17" s="94"/>
      <c r="Q17" s="94"/>
      <c r="R17" s="94"/>
      <c r="S17" s="94"/>
      <c r="T17" s="94"/>
      <c r="U17" s="94"/>
      <c r="V17" s="93"/>
      <c r="W17" s="93"/>
      <c r="X17" s="93"/>
      <c r="Y17" s="92"/>
    </row>
    <row r="18" spans="1:25" s="91" customFormat="1" ht="19.5" customHeight="1">
      <c r="A18" s="96"/>
      <c r="B18" s="100"/>
      <c r="C18" s="99"/>
      <c r="D18" s="98"/>
      <c r="E18" s="98"/>
      <c r="F18" s="96"/>
      <c r="G18" s="96"/>
      <c r="H18" s="97"/>
      <c r="I18" s="97"/>
      <c r="J18" s="97"/>
      <c r="K18" s="96"/>
      <c r="L18" s="95"/>
      <c r="M18" s="94"/>
      <c r="N18" s="94"/>
      <c r="O18" s="94"/>
      <c r="P18" s="94"/>
      <c r="Q18" s="94"/>
      <c r="R18" s="94"/>
      <c r="S18" s="94"/>
      <c r="T18" s="94"/>
      <c r="U18" s="94"/>
      <c r="V18" s="93"/>
      <c r="W18" s="93"/>
      <c r="X18" s="93"/>
      <c r="Y18" s="92"/>
    </row>
    <row r="19" spans="1:25" s="91" customFormat="1" ht="19.5" customHeight="1">
      <c r="A19" s="96"/>
      <c r="B19" s="100"/>
      <c r="C19" s="99"/>
      <c r="D19" s="98"/>
      <c r="E19" s="98"/>
      <c r="F19" s="96"/>
      <c r="G19" s="96"/>
      <c r="H19" s="97"/>
      <c r="I19" s="97"/>
      <c r="J19" s="97"/>
      <c r="K19" s="96"/>
      <c r="L19" s="95"/>
      <c r="M19" s="94"/>
      <c r="N19" s="94"/>
      <c r="O19" s="94"/>
      <c r="P19" s="94"/>
      <c r="Q19" s="94"/>
      <c r="R19" s="94"/>
      <c r="S19" s="94"/>
      <c r="T19" s="94"/>
      <c r="U19" s="94"/>
      <c r="V19" s="93"/>
      <c r="W19" s="93"/>
      <c r="X19" s="93"/>
      <c r="Y19" s="92"/>
    </row>
    <row r="20" spans="1:25" s="91" customFormat="1" ht="19.5" customHeight="1">
      <c r="A20" s="96"/>
      <c r="B20" s="100"/>
      <c r="C20" s="99"/>
      <c r="D20" s="98"/>
      <c r="E20" s="98"/>
      <c r="F20" s="96"/>
      <c r="G20" s="96"/>
      <c r="H20" s="97"/>
      <c r="I20" s="97"/>
      <c r="J20" s="97"/>
      <c r="K20" s="96"/>
      <c r="L20" s="95"/>
      <c r="M20" s="94"/>
      <c r="N20" s="94"/>
      <c r="O20" s="94"/>
      <c r="P20" s="94"/>
      <c r="Q20" s="94"/>
      <c r="R20" s="94"/>
      <c r="S20" s="94"/>
      <c r="T20" s="94"/>
      <c r="U20" s="94"/>
      <c r="V20" s="93"/>
      <c r="W20" s="93"/>
      <c r="X20" s="93"/>
      <c r="Y20" s="92"/>
    </row>
    <row r="21" spans="1:25" s="91" customFormat="1" ht="19.5" customHeight="1">
      <c r="A21" s="96"/>
      <c r="B21" s="100"/>
      <c r="C21" s="99"/>
      <c r="D21" s="98"/>
      <c r="E21" s="98"/>
      <c r="F21" s="96"/>
      <c r="G21" s="96"/>
      <c r="H21" s="97"/>
      <c r="I21" s="97"/>
      <c r="J21" s="97"/>
      <c r="K21" s="96"/>
      <c r="L21" s="95"/>
      <c r="M21" s="94"/>
      <c r="N21" s="94"/>
      <c r="O21" s="94"/>
      <c r="P21" s="94"/>
      <c r="Q21" s="94"/>
      <c r="R21" s="94"/>
      <c r="S21" s="94"/>
      <c r="T21" s="94"/>
      <c r="U21" s="94"/>
      <c r="V21" s="93"/>
      <c r="W21" s="93"/>
      <c r="X21" s="93"/>
      <c r="Y21" s="92"/>
    </row>
    <row r="22" spans="1:25" s="91" customFormat="1" ht="19.5" customHeight="1">
      <c r="A22" s="96"/>
      <c r="B22" s="100"/>
      <c r="C22" s="99"/>
      <c r="D22" s="98"/>
      <c r="E22" s="98"/>
      <c r="F22" s="96"/>
      <c r="G22" s="96"/>
      <c r="H22" s="97"/>
      <c r="I22" s="97"/>
      <c r="J22" s="97"/>
      <c r="K22" s="96"/>
      <c r="L22" s="95"/>
      <c r="M22" s="94"/>
      <c r="N22" s="94"/>
      <c r="O22" s="94"/>
      <c r="P22" s="94"/>
      <c r="Q22" s="94"/>
      <c r="R22" s="94"/>
      <c r="S22" s="94"/>
      <c r="T22" s="94"/>
      <c r="U22" s="94"/>
      <c r="V22" s="93"/>
      <c r="W22" s="93"/>
      <c r="X22" s="93"/>
      <c r="Y22" s="92"/>
    </row>
    <row r="23" spans="1:25" s="91" customFormat="1" ht="19.5" customHeight="1">
      <c r="A23" s="96"/>
      <c r="B23" s="100"/>
      <c r="C23" s="99"/>
      <c r="D23" s="98"/>
      <c r="E23" s="98"/>
      <c r="F23" s="96"/>
      <c r="G23" s="96"/>
      <c r="H23" s="97"/>
      <c r="I23" s="97"/>
      <c r="J23" s="97"/>
      <c r="K23" s="96"/>
      <c r="L23" s="95"/>
      <c r="M23" s="94"/>
      <c r="N23" s="94"/>
      <c r="O23" s="94"/>
      <c r="P23" s="94"/>
      <c r="Q23" s="94"/>
      <c r="R23" s="94"/>
      <c r="S23" s="94"/>
      <c r="T23" s="94"/>
      <c r="U23" s="94"/>
      <c r="V23" s="93"/>
      <c r="W23" s="93"/>
      <c r="X23" s="93"/>
      <c r="Y23" s="92"/>
    </row>
    <row r="24" spans="1:25" s="91" customFormat="1" ht="19.5" customHeight="1">
      <c r="A24" s="96"/>
      <c r="B24" s="100"/>
      <c r="C24" s="99"/>
      <c r="D24" s="98"/>
      <c r="E24" s="98"/>
      <c r="F24" s="96"/>
      <c r="G24" s="96"/>
      <c r="H24" s="97"/>
      <c r="I24" s="97"/>
      <c r="J24" s="97"/>
      <c r="K24" s="96"/>
      <c r="L24" s="95"/>
      <c r="M24" s="94"/>
      <c r="N24" s="94"/>
      <c r="O24" s="94"/>
      <c r="P24" s="94"/>
      <c r="Q24" s="94"/>
      <c r="R24" s="94"/>
      <c r="S24" s="94"/>
      <c r="T24" s="94"/>
      <c r="U24" s="94"/>
      <c r="V24" s="93"/>
      <c r="W24" s="93"/>
      <c r="X24" s="93"/>
      <c r="Y24" s="92"/>
    </row>
    <row r="25" spans="1:25" s="91" customFormat="1" ht="19.5" customHeight="1">
      <c r="A25" s="96"/>
      <c r="B25" s="100"/>
      <c r="C25" s="99"/>
      <c r="D25" s="98"/>
      <c r="E25" s="98"/>
      <c r="F25" s="96"/>
      <c r="G25" s="96"/>
      <c r="H25" s="97"/>
      <c r="I25" s="97"/>
      <c r="J25" s="97"/>
      <c r="K25" s="96"/>
      <c r="L25" s="95"/>
      <c r="M25" s="94"/>
      <c r="N25" s="94"/>
      <c r="O25" s="94"/>
      <c r="P25" s="94"/>
      <c r="Q25" s="94"/>
      <c r="R25" s="94"/>
      <c r="S25" s="94"/>
      <c r="T25" s="94"/>
      <c r="U25" s="94"/>
      <c r="V25" s="93"/>
      <c r="W25" s="93"/>
      <c r="X25" s="93"/>
      <c r="Y25" s="92"/>
    </row>
    <row r="26" spans="1:25" s="91" customFormat="1" ht="19.5" customHeight="1">
      <c r="A26" s="96"/>
      <c r="B26" s="100"/>
      <c r="C26" s="99"/>
      <c r="D26" s="98"/>
      <c r="E26" s="98"/>
      <c r="F26" s="96"/>
      <c r="G26" s="96"/>
      <c r="H26" s="97"/>
      <c r="I26" s="97"/>
      <c r="J26" s="97"/>
      <c r="K26" s="96"/>
      <c r="L26" s="95"/>
      <c r="M26" s="94"/>
      <c r="N26" s="94"/>
      <c r="O26" s="94"/>
      <c r="P26" s="94"/>
      <c r="Q26" s="94"/>
      <c r="R26" s="94"/>
      <c r="S26" s="94"/>
      <c r="T26" s="94"/>
      <c r="U26" s="94"/>
      <c r="V26" s="93"/>
      <c r="W26" s="93"/>
      <c r="X26" s="93"/>
      <c r="Y26" s="92"/>
    </row>
    <row r="27" spans="1:25" s="91" customFormat="1" ht="19.5" customHeight="1">
      <c r="A27" s="96"/>
      <c r="B27" s="100"/>
      <c r="C27" s="99"/>
      <c r="D27" s="98"/>
      <c r="E27" s="98"/>
      <c r="F27" s="96"/>
      <c r="G27" s="96"/>
      <c r="H27" s="97"/>
      <c r="I27" s="97"/>
      <c r="J27" s="97"/>
      <c r="K27" s="96"/>
      <c r="L27" s="95"/>
      <c r="M27" s="94"/>
      <c r="N27" s="94"/>
      <c r="O27" s="94"/>
      <c r="P27" s="94"/>
      <c r="Q27" s="94"/>
      <c r="R27" s="94"/>
      <c r="S27" s="94"/>
      <c r="T27" s="94"/>
      <c r="U27" s="94"/>
      <c r="V27" s="93"/>
      <c r="W27" s="93"/>
      <c r="X27" s="93"/>
      <c r="Y27" s="92"/>
    </row>
    <row r="28" spans="1:25" s="91" customFormat="1" ht="19.5" customHeight="1">
      <c r="A28" s="96"/>
      <c r="B28" s="100"/>
      <c r="C28" s="99"/>
      <c r="D28" s="98"/>
      <c r="E28" s="98"/>
      <c r="F28" s="96"/>
      <c r="G28" s="96"/>
      <c r="H28" s="97"/>
      <c r="I28" s="97"/>
      <c r="J28" s="97"/>
      <c r="K28" s="96"/>
      <c r="L28" s="95"/>
      <c r="M28" s="94"/>
      <c r="N28" s="94"/>
      <c r="O28" s="94"/>
      <c r="P28" s="94"/>
      <c r="Q28" s="94"/>
      <c r="R28" s="94"/>
      <c r="S28" s="94"/>
      <c r="T28" s="94"/>
      <c r="U28" s="94"/>
      <c r="V28" s="93"/>
      <c r="W28" s="93"/>
      <c r="X28" s="93"/>
      <c r="Y28" s="92"/>
    </row>
    <row r="29" spans="1:25" s="91" customFormat="1" ht="19.5" customHeight="1">
      <c r="A29" s="96"/>
      <c r="B29" s="100"/>
      <c r="C29" s="99"/>
      <c r="D29" s="98"/>
      <c r="E29" s="98"/>
      <c r="F29" s="96"/>
      <c r="G29" s="96"/>
      <c r="H29" s="97"/>
      <c r="I29" s="97"/>
      <c r="J29" s="97"/>
      <c r="K29" s="96"/>
      <c r="L29" s="95"/>
      <c r="M29" s="94"/>
      <c r="N29" s="94"/>
      <c r="O29" s="94"/>
      <c r="P29" s="94"/>
      <c r="Q29" s="94"/>
      <c r="R29" s="94"/>
      <c r="S29" s="94"/>
      <c r="T29" s="94"/>
      <c r="U29" s="94"/>
      <c r="V29" s="93"/>
      <c r="W29" s="93"/>
      <c r="X29" s="93"/>
      <c r="Y29" s="92"/>
    </row>
    <row r="30" spans="1:25" s="91" customFormat="1" ht="19.5" customHeight="1">
      <c r="A30" s="96"/>
      <c r="B30" s="100"/>
      <c r="C30" s="99"/>
      <c r="D30" s="98"/>
      <c r="E30" s="98"/>
      <c r="F30" s="96"/>
      <c r="G30" s="96"/>
      <c r="H30" s="97"/>
      <c r="I30" s="97"/>
      <c r="J30" s="97"/>
      <c r="K30" s="96"/>
      <c r="L30" s="95"/>
      <c r="M30" s="94"/>
      <c r="N30" s="94"/>
      <c r="O30" s="94"/>
      <c r="P30" s="94"/>
      <c r="Q30" s="94"/>
      <c r="R30" s="94"/>
      <c r="S30" s="94"/>
      <c r="T30" s="94"/>
      <c r="U30" s="94"/>
      <c r="V30" s="93"/>
      <c r="W30" s="93"/>
      <c r="X30" s="93"/>
      <c r="Y30" s="92"/>
    </row>
    <row r="31" spans="1:25" s="91" customFormat="1" ht="19.5" customHeight="1">
      <c r="A31" s="96"/>
      <c r="B31" s="100"/>
      <c r="C31" s="99"/>
      <c r="D31" s="98"/>
      <c r="E31" s="98"/>
      <c r="F31" s="96"/>
      <c r="G31" s="96"/>
      <c r="H31" s="97"/>
      <c r="I31" s="97"/>
      <c r="J31" s="97"/>
      <c r="K31" s="96"/>
      <c r="L31" s="95"/>
      <c r="M31" s="94"/>
      <c r="N31" s="94"/>
      <c r="O31" s="94"/>
      <c r="P31" s="94"/>
      <c r="Q31" s="94"/>
      <c r="R31" s="94"/>
      <c r="S31" s="94"/>
      <c r="T31" s="94"/>
      <c r="U31" s="94"/>
      <c r="V31" s="93"/>
      <c r="W31" s="93"/>
      <c r="X31" s="93"/>
      <c r="Y31" s="92"/>
    </row>
    <row r="32" spans="1:25" s="91" customFormat="1" ht="19.5" customHeight="1">
      <c r="A32" s="96"/>
      <c r="B32" s="100"/>
      <c r="C32" s="99"/>
      <c r="D32" s="98"/>
      <c r="E32" s="98"/>
      <c r="F32" s="96"/>
      <c r="G32" s="96"/>
      <c r="H32" s="97"/>
      <c r="I32" s="97"/>
      <c r="J32" s="97"/>
      <c r="K32" s="96"/>
      <c r="L32" s="95"/>
      <c r="M32" s="94"/>
      <c r="N32" s="94"/>
      <c r="O32" s="94"/>
      <c r="P32" s="94"/>
      <c r="Q32" s="94"/>
      <c r="R32" s="94"/>
      <c r="S32" s="94"/>
      <c r="T32" s="94"/>
      <c r="U32" s="94"/>
      <c r="V32" s="93"/>
      <c r="W32" s="93"/>
      <c r="X32" s="93"/>
      <c r="Y32" s="92"/>
    </row>
    <row r="33" spans="1:25" s="91" customFormat="1" ht="19.5" customHeight="1">
      <c r="A33" s="96"/>
      <c r="B33" s="100"/>
      <c r="C33" s="99"/>
      <c r="D33" s="98"/>
      <c r="E33" s="98"/>
      <c r="F33" s="96"/>
      <c r="G33" s="96"/>
      <c r="H33" s="97"/>
      <c r="I33" s="97"/>
      <c r="J33" s="97"/>
      <c r="K33" s="96"/>
      <c r="L33" s="95"/>
      <c r="M33" s="94"/>
      <c r="N33" s="94"/>
      <c r="O33" s="94"/>
      <c r="P33" s="94"/>
      <c r="Q33" s="94"/>
      <c r="R33" s="94"/>
      <c r="S33" s="94"/>
      <c r="T33" s="94"/>
      <c r="U33" s="94"/>
      <c r="V33" s="93"/>
      <c r="W33" s="93"/>
      <c r="X33" s="93"/>
      <c r="Y33" s="92"/>
    </row>
    <row r="34" spans="1:25" s="91" customFormat="1" ht="19.5" customHeight="1">
      <c r="A34" s="96"/>
      <c r="B34" s="100"/>
      <c r="C34" s="99"/>
      <c r="D34" s="98"/>
      <c r="E34" s="98"/>
      <c r="F34" s="96"/>
      <c r="G34" s="96"/>
      <c r="H34" s="97"/>
      <c r="I34" s="97"/>
      <c r="J34" s="97"/>
      <c r="K34" s="96"/>
      <c r="L34" s="95"/>
      <c r="M34" s="94"/>
      <c r="N34" s="94"/>
      <c r="O34" s="94"/>
      <c r="P34" s="94"/>
      <c r="Q34" s="94"/>
      <c r="R34" s="94"/>
      <c r="S34" s="94"/>
      <c r="T34" s="94"/>
      <c r="U34" s="94"/>
      <c r="V34" s="93"/>
      <c r="W34" s="93"/>
      <c r="X34" s="93"/>
      <c r="Y34" s="92"/>
    </row>
    <row r="35" spans="1:25" s="91" customFormat="1" ht="19.5" customHeight="1">
      <c r="A35" s="96"/>
      <c r="B35" s="100"/>
      <c r="C35" s="99"/>
      <c r="D35" s="98"/>
      <c r="E35" s="98"/>
      <c r="F35" s="96"/>
      <c r="G35" s="96"/>
      <c r="H35" s="97"/>
      <c r="I35" s="97"/>
      <c r="J35" s="97"/>
      <c r="K35" s="96"/>
      <c r="L35" s="95"/>
      <c r="M35" s="94"/>
      <c r="N35" s="94"/>
      <c r="O35" s="94"/>
      <c r="P35" s="94"/>
      <c r="Q35" s="94"/>
      <c r="R35" s="94"/>
      <c r="S35" s="94"/>
      <c r="T35" s="94"/>
      <c r="U35" s="94"/>
      <c r="V35" s="93"/>
      <c r="W35" s="93"/>
      <c r="X35" s="93"/>
      <c r="Y35" s="92"/>
    </row>
    <row r="36" spans="1:25" s="91" customFormat="1" ht="19.5" customHeight="1">
      <c r="A36" s="96"/>
      <c r="B36" s="100"/>
      <c r="C36" s="99"/>
      <c r="D36" s="98"/>
      <c r="E36" s="98"/>
      <c r="F36" s="96"/>
      <c r="G36" s="96"/>
      <c r="H36" s="97"/>
      <c r="I36" s="97"/>
      <c r="J36" s="97"/>
      <c r="K36" s="96"/>
      <c r="L36" s="95"/>
      <c r="M36" s="94"/>
      <c r="N36" s="94"/>
      <c r="O36" s="94"/>
      <c r="P36" s="94"/>
      <c r="Q36" s="94"/>
      <c r="R36" s="94"/>
      <c r="S36" s="94"/>
      <c r="T36" s="94"/>
      <c r="U36" s="94"/>
      <c r="V36" s="93"/>
      <c r="W36" s="93"/>
      <c r="X36" s="93"/>
      <c r="Y36" s="92"/>
    </row>
    <row r="37" spans="1:25" s="91" customFormat="1" ht="19.5" customHeight="1">
      <c r="A37" s="96"/>
      <c r="B37" s="100"/>
      <c r="C37" s="99"/>
      <c r="D37" s="98"/>
      <c r="E37" s="98"/>
      <c r="F37" s="96"/>
      <c r="G37" s="96"/>
      <c r="H37" s="97"/>
      <c r="I37" s="97"/>
      <c r="J37" s="97"/>
      <c r="K37" s="96"/>
      <c r="L37" s="95"/>
      <c r="M37" s="94"/>
      <c r="N37" s="94"/>
      <c r="O37" s="94"/>
      <c r="P37" s="94"/>
      <c r="Q37" s="94"/>
      <c r="R37" s="94"/>
      <c r="S37" s="94"/>
      <c r="T37" s="94"/>
      <c r="U37" s="94"/>
      <c r="V37" s="93"/>
      <c r="W37" s="93"/>
      <c r="X37" s="93"/>
      <c r="Y37" s="92"/>
    </row>
    <row r="38" spans="1:25" s="91" customFormat="1" ht="19.5" customHeight="1">
      <c r="A38" s="96"/>
      <c r="B38" s="100"/>
      <c r="C38" s="99"/>
      <c r="D38" s="98"/>
      <c r="E38" s="98"/>
      <c r="F38" s="96"/>
      <c r="G38" s="96"/>
      <c r="H38" s="97"/>
      <c r="I38" s="97"/>
      <c r="J38" s="97"/>
      <c r="K38" s="96"/>
      <c r="L38" s="95"/>
      <c r="M38" s="94"/>
      <c r="N38" s="94"/>
      <c r="O38" s="94"/>
      <c r="P38" s="94"/>
      <c r="Q38" s="94"/>
      <c r="R38" s="94"/>
      <c r="S38" s="94"/>
      <c r="T38" s="94"/>
      <c r="U38" s="94"/>
      <c r="V38" s="93"/>
      <c r="W38" s="93"/>
      <c r="X38" s="93"/>
      <c r="Y38" s="92"/>
    </row>
    <row r="39" spans="1:25" s="91" customFormat="1" ht="19.5" customHeight="1">
      <c r="A39" s="96"/>
      <c r="B39" s="100"/>
      <c r="C39" s="99"/>
      <c r="D39" s="98"/>
      <c r="E39" s="98"/>
      <c r="F39" s="96"/>
      <c r="G39" s="96"/>
      <c r="H39" s="97"/>
      <c r="I39" s="97"/>
      <c r="J39" s="97"/>
      <c r="K39" s="96"/>
      <c r="L39" s="95"/>
      <c r="M39" s="94"/>
      <c r="N39" s="94"/>
      <c r="O39" s="94"/>
      <c r="P39" s="94"/>
      <c r="Q39" s="94"/>
      <c r="R39" s="94"/>
      <c r="S39" s="94"/>
      <c r="T39" s="94"/>
      <c r="U39" s="94"/>
      <c r="V39" s="93"/>
      <c r="W39" s="93"/>
      <c r="X39" s="93"/>
      <c r="Y39" s="92"/>
    </row>
    <row r="40" spans="1:25" s="91" customFormat="1" ht="19.5" customHeight="1">
      <c r="A40" s="96"/>
      <c r="B40" s="100"/>
      <c r="C40" s="99"/>
      <c r="D40" s="98"/>
      <c r="E40" s="98"/>
      <c r="F40" s="96"/>
      <c r="G40" s="96"/>
      <c r="H40" s="97"/>
      <c r="I40" s="97"/>
      <c r="J40" s="97"/>
      <c r="K40" s="96"/>
      <c r="L40" s="95"/>
      <c r="M40" s="94"/>
      <c r="N40" s="94"/>
      <c r="O40" s="94"/>
      <c r="P40" s="94"/>
      <c r="Q40" s="94"/>
      <c r="R40" s="94"/>
      <c r="S40" s="94"/>
      <c r="T40" s="94"/>
      <c r="U40" s="94"/>
      <c r="V40" s="93"/>
      <c r="W40" s="93"/>
      <c r="X40" s="93"/>
      <c r="Y40" s="92"/>
    </row>
    <row r="41" spans="1:25" s="91" customFormat="1" ht="19.5" customHeight="1">
      <c r="A41" s="96"/>
      <c r="B41" s="100"/>
      <c r="C41" s="99"/>
      <c r="D41" s="98"/>
      <c r="E41" s="98"/>
      <c r="F41" s="96"/>
      <c r="G41" s="96"/>
      <c r="H41" s="97"/>
      <c r="I41" s="97"/>
      <c r="J41" s="97"/>
      <c r="K41" s="96"/>
      <c r="L41" s="95"/>
      <c r="M41" s="94"/>
      <c r="N41" s="94"/>
      <c r="O41" s="94"/>
      <c r="P41" s="94"/>
      <c r="Q41" s="94"/>
      <c r="R41" s="94"/>
      <c r="S41" s="94"/>
      <c r="T41" s="94"/>
      <c r="U41" s="94"/>
      <c r="V41" s="93"/>
      <c r="W41" s="93"/>
      <c r="X41" s="93"/>
      <c r="Y41" s="92"/>
    </row>
    <row r="42" spans="1:25" s="91" customFormat="1" ht="19.5" customHeight="1">
      <c r="A42" s="96"/>
      <c r="B42" s="100"/>
      <c r="C42" s="99"/>
      <c r="D42" s="98"/>
      <c r="E42" s="98"/>
      <c r="F42" s="96"/>
      <c r="G42" s="96"/>
      <c r="H42" s="97"/>
      <c r="I42" s="97"/>
      <c r="J42" s="97"/>
      <c r="K42" s="96"/>
      <c r="L42" s="95"/>
      <c r="M42" s="94"/>
      <c r="N42" s="94"/>
      <c r="O42" s="94"/>
      <c r="P42" s="94"/>
      <c r="Q42" s="94"/>
      <c r="R42" s="94"/>
      <c r="S42" s="94"/>
      <c r="T42" s="94"/>
      <c r="U42" s="94"/>
      <c r="V42" s="93"/>
      <c r="W42" s="93"/>
      <c r="X42" s="93"/>
      <c r="Y42" s="92"/>
    </row>
    <row r="43" spans="1:25" s="91" customFormat="1" ht="19.5" customHeight="1">
      <c r="A43" s="96"/>
      <c r="B43" s="100"/>
      <c r="C43" s="99"/>
      <c r="D43" s="98"/>
      <c r="E43" s="98"/>
      <c r="F43" s="96"/>
      <c r="G43" s="96"/>
      <c r="H43" s="97"/>
      <c r="I43" s="97"/>
      <c r="J43" s="97"/>
      <c r="K43" s="96"/>
      <c r="L43" s="95"/>
      <c r="M43" s="94"/>
      <c r="N43" s="94"/>
      <c r="O43" s="94"/>
      <c r="P43" s="94"/>
      <c r="Q43" s="94"/>
      <c r="R43" s="94"/>
      <c r="S43" s="94"/>
      <c r="T43" s="94"/>
      <c r="U43" s="94"/>
      <c r="V43" s="93"/>
      <c r="W43" s="93"/>
      <c r="X43" s="93"/>
      <c r="Y43" s="92"/>
    </row>
    <row r="44" spans="1:25" s="91" customFormat="1" ht="19.5" customHeight="1">
      <c r="A44" s="96"/>
      <c r="B44" s="100"/>
      <c r="C44" s="99"/>
      <c r="D44" s="98"/>
      <c r="E44" s="98"/>
      <c r="F44" s="96"/>
      <c r="G44" s="96"/>
      <c r="H44" s="97"/>
      <c r="I44" s="97"/>
      <c r="J44" s="97"/>
      <c r="K44" s="96"/>
      <c r="L44" s="95"/>
      <c r="M44" s="94"/>
      <c r="N44" s="94"/>
      <c r="O44" s="94"/>
      <c r="P44" s="94"/>
      <c r="Q44" s="94"/>
      <c r="R44" s="94"/>
      <c r="S44" s="94"/>
      <c r="T44" s="94"/>
      <c r="U44" s="94"/>
      <c r="V44" s="93"/>
      <c r="W44" s="93"/>
      <c r="X44" s="93"/>
      <c r="Y44" s="92"/>
    </row>
    <row r="45" spans="1:25" s="91" customFormat="1" ht="19.5" customHeight="1">
      <c r="A45" s="96"/>
      <c r="B45" s="100"/>
      <c r="C45" s="99"/>
      <c r="D45" s="98"/>
      <c r="E45" s="98"/>
      <c r="F45" s="96"/>
      <c r="G45" s="96"/>
      <c r="H45" s="97"/>
      <c r="I45" s="97"/>
      <c r="J45" s="97"/>
      <c r="K45" s="96"/>
      <c r="L45" s="95"/>
      <c r="M45" s="94"/>
      <c r="N45" s="94"/>
      <c r="O45" s="94"/>
      <c r="P45" s="94"/>
      <c r="Q45" s="94"/>
      <c r="R45" s="94"/>
      <c r="S45" s="94"/>
      <c r="T45" s="94"/>
      <c r="U45" s="94"/>
      <c r="V45" s="93"/>
      <c r="W45" s="93"/>
      <c r="X45" s="93"/>
      <c r="Y45" s="92"/>
    </row>
    <row r="46" spans="1:25" s="91" customFormat="1" ht="19.5" customHeight="1">
      <c r="A46" s="96"/>
      <c r="B46" s="100"/>
      <c r="C46" s="99"/>
      <c r="D46" s="98"/>
      <c r="E46" s="98"/>
      <c r="F46" s="96"/>
      <c r="G46" s="96"/>
      <c r="H46" s="97"/>
      <c r="I46" s="97"/>
      <c r="J46" s="97"/>
      <c r="K46" s="96"/>
      <c r="L46" s="95"/>
      <c r="M46" s="94"/>
      <c r="N46" s="94"/>
      <c r="O46" s="94"/>
      <c r="P46" s="94"/>
      <c r="Q46" s="94"/>
      <c r="R46" s="94"/>
      <c r="S46" s="94"/>
      <c r="T46" s="94"/>
      <c r="U46" s="94"/>
      <c r="V46" s="93"/>
      <c r="W46" s="93"/>
      <c r="X46" s="93"/>
      <c r="Y46" s="92"/>
    </row>
    <row r="47" spans="1:25" s="91" customFormat="1" ht="19.5" customHeight="1">
      <c r="A47" s="96"/>
      <c r="B47" s="100"/>
      <c r="C47" s="99"/>
      <c r="D47" s="98"/>
      <c r="E47" s="98"/>
      <c r="F47" s="96"/>
      <c r="G47" s="96"/>
      <c r="H47" s="97"/>
      <c r="I47" s="97"/>
      <c r="J47" s="97"/>
      <c r="K47" s="96"/>
      <c r="L47" s="95"/>
      <c r="M47" s="94"/>
      <c r="N47" s="94"/>
      <c r="O47" s="94"/>
      <c r="P47" s="94"/>
      <c r="Q47" s="94"/>
      <c r="R47" s="94"/>
      <c r="S47" s="94"/>
      <c r="T47" s="94"/>
      <c r="U47" s="94"/>
      <c r="V47" s="93"/>
      <c r="W47" s="93"/>
      <c r="X47" s="93"/>
      <c r="Y47" s="92"/>
    </row>
    <row r="48" spans="1:25" s="91" customFormat="1" ht="19.5" customHeight="1">
      <c r="A48" s="96"/>
      <c r="B48" s="100"/>
      <c r="C48" s="99"/>
      <c r="D48" s="98"/>
      <c r="E48" s="98"/>
      <c r="F48" s="96"/>
      <c r="G48" s="96"/>
      <c r="H48" s="97"/>
      <c r="I48" s="97"/>
      <c r="J48" s="97"/>
      <c r="K48" s="96"/>
      <c r="L48" s="95"/>
      <c r="M48" s="94"/>
      <c r="N48" s="94"/>
      <c r="O48" s="94"/>
      <c r="P48" s="94"/>
      <c r="Q48" s="94"/>
      <c r="R48" s="94"/>
      <c r="S48" s="94"/>
      <c r="T48" s="94"/>
      <c r="U48" s="94"/>
      <c r="V48" s="93"/>
      <c r="W48" s="93"/>
      <c r="X48" s="93"/>
      <c r="Y48" s="92"/>
    </row>
    <row r="49" spans="1:25" s="91" customFormat="1" ht="19.5" customHeight="1">
      <c r="A49" s="96"/>
      <c r="B49" s="100"/>
      <c r="C49" s="99"/>
      <c r="D49" s="98"/>
      <c r="E49" s="98"/>
      <c r="F49" s="96"/>
      <c r="G49" s="96"/>
      <c r="H49" s="97"/>
      <c r="I49" s="97"/>
      <c r="J49" s="97"/>
      <c r="K49" s="96"/>
      <c r="L49" s="95"/>
      <c r="M49" s="94"/>
      <c r="N49" s="94"/>
      <c r="O49" s="94"/>
      <c r="P49" s="94"/>
      <c r="Q49" s="94"/>
      <c r="R49" s="94"/>
      <c r="S49" s="94"/>
      <c r="T49" s="94"/>
      <c r="U49" s="94"/>
      <c r="V49" s="93"/>
      <c r="W49" s="93"/>
      <c r="X49" s="93"/>
      <c r="Y49" s="92"/>
    </row>
    <row r="50" spans="1:25" s="91" customFormat="1" ht="19.5" customHeight="1">
      <c r="A50" s="96"/>
      <c r="B50" s="100"/>
      <c r="C50" s="99"/>
      <c r="D50" s="98"/>
      <c r="E50" s="98"/>
      <c r="F50" s="96"/>
      <c r="G50" s="96"/>
      <c r="H50" s="97"/>
      <c r="I50" s="97"/>
      <c r="J50" s="97"/>
      <c r="K50" s="96"/>
      <c r="L50" s="95"/>
      <c r="M50" s="94"/>
      <c r="N50" s="94"/>
      <c r="O50" s="94"/>
      <c r="P50" s="94"/>
      <c r="Q50" s="94"/>
      <c r="R50" s="94"/>
      <c r="S50" s="94"/>
      <c r="T50" s="94"/>
      <c r="U50" s="94"/>
      <c r="V50" s="93"/>
      <c r="W50" s="93"/>
      <c r="X50" s="93"/>
      <c r="Y50" s="92"/>
    </row>
    <row r="51" spans="1:25" s="91" customFormat="1" ht="19.5" customHeight="1">
      <c r="A51" s="96"/>
      <c r="B51" s="100"/>
      <c r="C51" s="99"/>
      <c r="D51" s="98"/>
      <c r="E51" s="98"/>
      <c r="F51" s="96"/>
      <c r="G51" s="96"/>
      <c r="H51" s="97"/>
      <c r="I51" s="97"/>
      <c r="J51" s="97"/>
      <c r="K51" s="96"/>
      <c r="L51" s="95"/>
      <c r="M51" s="94"/>
      <c r="N51" s="94"/>
      <c r="O51" s="94"/>
      <c r="P51" s="94"/>
      <c r="Q51" s="94"/>
      <c r="R51" s="94"/>
      <c r="S51" s="94"/>
      <c r="T51" s="94"/>
      <c r="U51" s="94"/>
      <c r="V51" s="93"/>
      <c r="W51" s="93"/>
      <c r="X51" s="93"/>
      <c r="Y51" s="92"/>
    </row>
    <row r="52" spans="1:25" s="91" customFormat="1" ht="19.5" customHeight="1">
      <c r="A52" s="96"/>
      <c r="B52" s="100"/>
      <c r="C52" s="99"/>
      <c r="D52" s="98"/>
      <c r="E52" s="98"/>
      <c r="F52" s="96"/>
      <c r="G52" s="96"/>
      <c r="H52" s="97"/>
      <c r="I52" s="97"/>
      <c r="J52" s="97"/>
      <c r="K52" s="96"/>
      <c r="L52" s="95"/>
      <c r="M52" s="94"/>
      <c r="N52" s="94"/>
      <c r="O52" s="94"/>
      <c r="P52" s="94"/>
      <c r="Q52" s="94"/>
      <c r="R52" s="94"/>
      <c r="S52" s="94"/>
      <c r="T52" s="94"/>
      <c r="U52" s="94"/>
      <c r="V52" s="93"/>
      <c r="W52" s="93"/>
      <c r="X52" s="93"/>
      <c r="Y52" s="92"/>
    </row>
    <row r="53" spans="1:25" s="91" customFormat="1" ht="19.5" customHeight="1">
      <c r="A53" s="96"/>
      <c r="B53" s="100"/>
      <c r="C53" s="99"/>
      <c r="D53" s="98"/>
      <c r="E53" s="98"/>
      <c r="F53" s="96"/>
      <c r="G53" s="96"/>
      <c r="H53" s="97"/>
      <c r="I53" s="97"/>
      <c r="J53" s="97"/>
      <c r="K53" s="96"/>
      <c r="L53" s="95"/>
      <c r="M53" s="94"/>
      <c r="N53" s="94"/>
      <c r="O53" s="94"/>
      <c r="P53" s="94"/>
      <c r="Q53" s="94"/>
      <c r="R53" s="94"/>
      <c r="S53" s="94"/>
      <c r="T53" s="94"/>
      <c r="U53" s="94"/>
      <c r="V53" s="93"/>
      <c r="W53" s="93"/>
      <c r="X53" s="93"/>
      <c r="Y53" s="92"/>
    </row>
    <row r="54" spans="1:25" s="91" customFormat="1" ht="19.5" customHeight="1">
      <c r="A54" s="96"/>
      <c r="B54" s="100"/>
      <c r="C54" s="99"/>
      <c r="D54" s="98"/>
      <c r="E54" s="98"/>
      <c r="F54" s="96"/>
      <c r="G54" s="96"/>
      <c r="H54" s="97"/>
      <c r="I54" s="97"/>
      <c r="J54" s="97"/>
      <c r="K54" s="96"/>
      <c r="L54" s="95"/>
      <c r="M54" s="94"/>
      <c r="N54" s="94"/>
      <c r="O54" s="94"/>
      <c r="P54" s="94"/>
      <c r="Q54" s="94"/>
      <c r="R54" s="94"/>
      <c r="S54" s="94"/>
      <c r="T54" s="94"/>
      <c r="U54" s="94"/>
      <c r="V54" s="93"/>
      <c r="W54" s="93"/>
      <c r="X54" s="93"/>
      <c r="Y54" s="92"/>
    </row>
    <row r="55" spans="1:25" s="91" customFormat="1" ht="19.5" customHeight="1">
      <c r="A55" s="96"/>
      <c r="B55" s="100"/>
      <c r="C55" s="99"/>
      <c r="D55" s="98"/>
      <c r="E55" s="98"/>
      <c r="F55" s="96"/>
      <c r="G55" s="96"/>
      <c r="H55" s="97"/>
      <c r="I55" s="97"/>
      <c r="J55" s="97"/>
      <c r="K55" s="96"/>
      <c r="L55" s="95"/>
      <c r="M55" s="94"/>
      <c r="N55" s="94"/>
      <c r="O55" s="94"/>
      <c r="P55" s="94"/>
      <c r="Q55" s="94"/>
      <c r="R55" s="94"/>
      <c r="S55" s="94"/>
      <c r="T55" s="94"/>
      <c r="U55" s="94"/>
      <c r="V55" s="93"/>
      <c r="W55" s="93"/>
      <c r="X55" s="93"/>
      <c r="Y55" s="92"/>
    </row>
    <row r="56" spans="1:25" s="91" customFormat="1" ht="19.5" customHeight="1">
      <c r="A56" s="96"/>
      <c r="B56" s="100"/>
      <c r="C56" s="99"/>
      <c r="D56" s="98"/>
      <c r="E56" s="98"/>
      <c r="F56" s="96"/>
      <c r="G56" s="96"/>
      <c r="H56" s="97"/>
      <c r="I56" s="97"/>
      <c r="J56" s="97"/>
      <c r="K56" s="96"/>
      <c r="L56" s="95"/>
      <c r="M56" s="94"/>
      <c r="N56" s="94"/>
      <c r="O56" s="94"/>
      <c r="P56" s="94"/>
      <c r="Q56" s="94"/>
      <c r="R56" s="94"/>
      <c r="S56" s="94"/>
      <c r="T56" s="94"/>
      <c r="U56" s="94"/>
      <c r="V56" s="93"/>
      <c r="W56" s="93"/>
      <c r="X56" s="93"/>
      <c r="Y56" s="92"/>
    </row>
    <row r="57" spans="1:25" s="91" customFormat="1" ht="19.5" customHeight="1">
      <c r="A57" s="96"/>
      <c r="B57" s="100"/>
      <c r="C57" s="99"/>
      <c r="D57" s="98"/>
      <c r="E57" s="98"/>
      <c r="F57" s="96"/>
      <c r="G57" s="96"/>
      <c r="H57" s="97"/>
      <c r="I57" s="97"/>
      <c r="J57" s="97"/>
      <c r="K57" s="96"/>
      <c r="L57" s="95"/>
      <c r="M57" s="94"/>
      <c r="N57" s="94"/>
      <c r="O57" s="94"/>
      <c r="P57" s="94"/>
      <c r="Q57" s="94"/>
      <c r="R57" s="94"/>
      <c r="S57" s="94"/>
      <c r="T57" s="94"/>
      <c r="U57" s="94"/>
      <c r="V57" s="93"/>
      <c r="W57" s="93"/>
      <c r="X57" s="93"/>
      <c r="Y57" s="92"/>
    </row>
    <row r="58" spans="1:25" s="91" customFormat="1" ht="19.5" customHeight="1">
      <c r="A58" s="96"/>
      <c r="B58" s="100"/>
      <c r="C58" s="99"/>
      <c r="D58" s="98"/>
      <c r="E58" s="98"/>
      <c r="F58" s="96"/>
      <c r="G58" s="96"/>
      <c r="H58" s="97"/>
      <c r="I58" s="97"/>
      <c r="J58" s="97"/>
      <c r="K58" s="96"/>
      <c r="L58" s="95"/>
      <c r="M58" s="94"/>
      <c r="N58" s="94"/>
      <c r="O58" s="94"/>
      <c r="P58" s="94"/>
      <c r="Q58" s="94"/>
      <c r="R58" s="94"/>
      <c r="S58" s="94"/>
      <c r="T58" s="94"/>
      <c r="U58" s="94"/>
      <c r="V58" s="93"/>
      <c r="W58" s="93"/>
      <c r="X58" s="93"/>
      <c r="Y58" s="92"/>
    </row>
    <row r="59" spans="1:25" s="91" customFormat="1" ht="19.5" customHeight="1">
      <c r="A59" s="96"/>
      <c r="B59" s="100"/>
      <c r="C59" s="99"/>
      <c r="D59" s="98"/>
      <c r="E59" s="98"/>
      <c r="F59" s="96"/>
      <c r="G59" s="96"/>
      <c r="H59" s="97"/>
      <c r="I59" s="97"/>
      <c r="J59" s="97"/>
      <c r="K59" s="96"/>
      <c r="L59" s="95"/>
      <c r="M59" s="94"/>
      <c r="N59" s="94"/>
      <c r="O59" s="94"/>
      <c r="P59" s="94"/>
      <c r="Q59" s="94"/>
      <c r="R59" s="94"/>
      <c r="S59" s="94"/>
      <c r="T59" s="94"/>
      <c r="U59" s="94"/>
      <c r="V59" s="93"/>
      <c r="W59" s="93"/>
      <c r="X59" s="93"/>
      <c r="Y59" s="92"/>
    </row>
    <row r="60" spans="1:25" s="91" customFormat="1" ht="19.5" customHeight="1">
      <c r="A60" s="96"/>
      <c r="B60" s="100"/>
      <c r="C60" s="99"/>
      <c r="D60" s="98"/>
      <c r="E60" s="98"/>
      <c r="F60" s="96"/>
      <c r="G60" s="96"/>
      <c r="H60" s="97"/>
      <c r="I60" s="97"/>
      <c r="J60" s="97"/>
      <c r="K60" s="96"/>
      <c r="L60" s="95"/>
      <c r="M60" s="94"/>
      <c r="N60" s="94"/>
      <c r="O60" s="94"/>
      <c r="P60" s="94"/>
      <c r="Q60" s="94"/>
      <c r="R60" s="94"/>
      <c r="S60" s="94"/>
      <c r="T60" s="94"/>
      <c r="U60" s="94"/>
      <c r="V60" s="93"/>
      <c r="W60" s="93"/>
      <c r="X60" s="93"/>
      <c r="Y60" s="92"/>
    </row>
    <row r="61" spans="1:25" s="91" customFormat="1" ht="19.5" customHeight="1">
      <c r="A61" s="96"/>
      <c r="B61" s="100"/>
      <c r="C61" s="99"/>
      <c r="D61" s="98"/>
      <c r="E61" s="98"/>
      <c r="F61" s="96"/>
      <c r="G61" s="96"/>
      <c r="H61" s="97"/>
      <c r="I61" s="97"/>
      <c r="J61" s="97"/>
      <c r="K61" s="96"/>
      <c r="L61" s="95"/>
      <c r="M61" s="94"/>
      <c r="N61" s="94"/>
      <c r="O61" s="94"/>
      <c r="P61" s="94"/>
      <c r="Q61" s="94"/>
      <c r="R61" s="94"/>
      <c r="S61" s="94"/>
      <c r="T61" s="94"/>
      <c r="U61" s="94"/>
      <c r="V61" s="93"/>
      <c r="W61" s="93"/>
      <c r="X61" s="93"/>
      <c r="Y61" s="92"/>
    </row>
    <row r="62" spans="1:25" s="91" customFormat="1" ht="19.5" customHeight="1">
      <c r="A62" s="96"/>
      <c r="B62" s="100"/>
      <c r="C62" s="99"/>
      <c r="D62" s="98"/>
      <c r="E62" s="98"/>
      <c r="F62" s="96"/>
      <c r="G62" s="96"/>
      <c r="H62" s="97"/>
      <c r="I62" s="97"/>
      <c r="J62" s="97"/>
      <c r="K62" s="96"/>
      <c r="L62" s="95"/>
      <c r="M62" s="94"/>
      <c r="N62" s="94"/>
      <c r="O62" s="94"/>
      <c r="P62" s="94"/>
      <c r="Q62" s="94"/>
      <c r="R62" s="94"/>
      <c r="S62" s="94"/>
      <c r="T62" s="94"/>
      <c r="U62" s="94"/>
      <c r="V62" s="93"/>
      <c r="W62" s="93"/>
      <c r="X62" s="93"/>
      <c r="Y62" s="92"/>
    </row>
    <row r="63" spans="1:25" s="91" customFormat="1" ht="19.5" customHeight="1">
      <c r="A63" s="96"/>
      <c r="B63" s="100"/>
      <c r="C63" s="99"/>
      <c r="D63" s="98"/>
      <c r="E63" s="98"/>
      <c r="F63" s="96"/>
      <c r="G63" s="96"/>
      <c r="H63" s="97"/>
      <c r="I63" s="97"/>
      <c r="J63" s="97"/>
      <c r="K63" s="96"/>
      <c r="L63" s="95"/>
      <c r="M63" s="94"/>
      <c r="N63" s="94"/>
      <c r="O63" s="94"/>
      <c r="P63" s="94"/>
      <c r="Q63" s="94"/>
      <c r="R63" s="94"/>
      <c r="S63" s="94"/>
      <c r="T63" s="94"/>
      <c r="U63" s="94"/>
      <c r="V63" s="93"/>
      <c r="W63" s="93"/>
      <c r="X63" s="93"/>
      <c r="Y63" s="92"/>
    </row>
    <row r="64" spans="1:25" s="91" customFormat="1" ht="19.5" customHeight="1">
      <c r="A64" s="96"/>
      <c r="B64" s="100"/>
      <c r="C64" s="99"/>
      <c r="D64" s="98"/>
      <c r="E64" s="98"/>
      <c r="F64" s="96"/>
      <c r="G64" s="96"/>
      <c r="H64" s="97"/>
      <c r="I64" s="97"/>
      <c r="J64" s="97"/>
      <c r="K64" s="96"/>
      <c r="L64" s="95"/>
      <c r="M64" s="94"/>
      <c r="N64" s="94"/>
      <c r="O64" s="94"/>
      <c r="P64" s="94"/>
      <c r="Q64" s="94"/>
      <c r="R64" s="94"/>
      <c r="S64" s="94"/>
      <c r="T64" s="94"/>
      <c r="U64" s="94"/>
      <c r="V64" s="93"/>
      <c r="W64" s="93"/>
      <c r="X64" s="93"/>
      <c r="Y64" s="92"/>
    </row>
    <row r="65" spans="1:25" s="91" customFormat="1" ht="19.5" customHeight="1">
      <c r="A65" s="96"/>
      <c r="B65" s="100"/>
      <c r="C65" s="99"/>
      <c r="D65" s="98"/>
      <c r="E65" s="98"/>
      <c r="F65" s="96"/>
      <c r="G65" s="96"/>
      <c r="H65" s="97"/>
      <c r="I65" s="97"/>
      <c r="J65" s="97"/>
      <c r="K65" s="96"/>
      <c r="L65" s="95"/>
      <c r="M65" s="94"/>
      <c r="N65" s="94"/>
      <c r="O65" s="94"/>
      <c r="P65" s="94"/>
      <c r="Q65" s="94"/>
      <c r="R65" s="94"/>
      <c r="S65" s="94"/>
      <c r="T65" s="94"/>
      <c r="U65" s="94"/>
      <c r="V65" s="93"/>
      <c r="W65" s="93"/>
      <c r="X65" s="93"/>
      <c r="Y65" s="92"/>
    </row>
    <row r="66" spans="1:25" s="91" customFormat="1" ht="19.5" customHeight="1">
      <c r="A66" s="96"/>
      <c r="B66" s="100"/>
      <c r="C66" s="99"/>
      <c r="D66" s="98"/>
      <c r="E66" s="98"/>
      <c r="F66" s="96"/>
      <c r="G66" s="96"/>
      <c r="H66" s="97"/>
      <c r="I66" s="97"/>
      <c r="J66" s="97"/>
      <c r="K66" s="96"/>
      <c r="L66" s="95"/>
      <c r="M66" s="94"/>
      <c r="N66" s="94"/>
      <c r="O66" s="94"/>
      <c r="P66" s="94"/>
      <c r="Q66" s="94"/>
      <c r="R66" s="94"/>
      <c r="S66" s="94"/>
      <c r="T66" s="94"/>
      <c r="U66" s="94"/>
      <c r="V66" s="93"/>
      <c r="W66" s="93"/>
      <c r="X66" s="93"/>
      <c r="Y66" s="92"/>
    </row>
    <row r="67" spans="1:25" s="91" customFormat="1" ht="19.5" customHeight="1">
      <c r="A67" s="96"/>
      <c r="B67" s="100"/>
      <c r="C67" s="99"/>
      <c r="D67" s="98"/>
      <c r="E67" s="98"/>
      <c r="F67" s="96"/>
      <c r="G67" s="96"/>
      <c r="H67" s="97"/>
      <c r="I67" s="97"/>
      <c r="J67" s="97"/>
      <c r="K67" s="96"/>
      <c r="L67" s="95"/>
      <c r="M67" s="94"/>
      <c r="N67" s="94"/>
      <c r="O67" s="94"/>
      <c r="P67" s="94"/>
      <c r="Q67" s="94"/>
      <c r="R67" s="94"/>
      <c r="S67" s="94"/>
      <c r="T67" s="94"/>
      <c r="U67" s="94"/>
      <c r="V67" s="93"/>
      <c r="W67" s="93"/>
      <c r="X67" s="93"/>
      <c r="Y67" s="92"/>
    </row>
    <row r="68" spans="1:25" s="91" customFormat="1" ht="19.5" customHeight="1">
      <c r="A68" s="96"/>
      <c r="B68" s="100"/>
      <c r="C68" s="99"/>
      <c r="D68" s="98"/>
      <c r="E68" s="98"/>
      <c r="F68" s="96"/>
      <c r="G68" s="96"/>
      <c r="H68" s="97"/>
      <c r="I68" s="97"/>
      <c r="J68" s="97"/>
      <c r="K68" s="96"/>
      <c r="L68" s="95"/>
      <c r="M68" s="94"/>
      <c r="N68" s="94"/>
      <c r="O68" s="94"/>
      <c r="P68" s="94"/>
      <c r="Q68" s="94"/>
      <c r="R68" s="94"/>
      <c r="S68" s="94"/>
      <c r="T68" s="94"/>
      <c r="U68" s="94"/>
      <c r="V68" s="93"/>
      <c r="W68" s="93"/>
      <c r="X68" s="93"/>
      <c r="Y68" s="92"/>
    </row>
    <row r="69" spans="1:25" s="91" customFormat="1" ht="19.5" customHeight="1">
      <c r="A69" s="96"/>
      <c r="B69" s="100"/>
      <c r="C69" s="99"/>
      <c r="D69" s="98"/>
      <c r="E69" s="98"/>
      <c r="F69" s="96"/>
      <c r="G69" s="96"/>
      <c r="H69" s="97"/>
      <c r="I69" s="97"/>
      <c r="J69" s="97"/>
      <c r="K69" s="96"/>
      <c r="L69" s="95"/>
      <c r="M69" s="94"/>
      <c r="N69" s="94"/>
      <c r="O69" s="94"/>
      <c r="P69" s="94"/>
      <c r="Q69" s="94"/>
      <c r="R69" s="94"/>
      <c r="S69" s="94"/>
      <c r="T69" s="94"/>
      <c r="U69" s="94"/>
      <c r="V69" s="93"/>
      <c r="W69" s="93"/>
      <c r="X69" s="93"/>
      <c r="Y69" s="92"/>
    </row>
    <row r="70" spans="1:25" s="91" customFormat="1" ht="19.5" customHeight="1">
      <c r="A70" s="96"/>
      <c r="B70" s="100"/>
      <c r="C70" s="99"/>
      <c r="D70" s="98"/>
      <c r="E70" s="98"/>
      <c r="F70" s="96"/>
      <c r="G70" s="96"/>
      <c r="H70" s="97"/>
      <c r="I70" s="97"/>
      <c r="J70" s="97"/>
      <c r="K70" s="96"/>
      <c r="L70" s="95"/>
      <c r="M70" s="94"/>
      <c r="N70" s="94"/>
      <c r="O70" s="94"/>
      <c r="P70" s="94"/>
      <c r="Q70" s="94"/>
      <c r="R70" s="94"/>
      <c r="S70" s="94"/>
      <c r="T70" s="94"/>
      <c r="U70" s="94"/>
      <c r="V70" s="93"/>
      <c r="W70" s="93"/>
      <c r="X70" s="93"/>
      <c r="Y70" s="92"/>
    </row>
    <row r="71" spans="1:25" s="91" customFormat="1" ht="19.5" customHeight="1">
      <c r="A71" s="96"/>
      <c r="B71" s="100"/>
      <c r="C71" s="99"/>
      <c r="D71" s="98"/>
      <c r="E71" s="98"/>
      <c r="F71" s="96"/>
      <c r="G71" s="96"/>
      <c r="H71" s="97"/>
      <c r="I71" s="97"/>
      <c r="J71" s="97"/>
      <c r="K71" s="96"/>
      <c r="L71" s="95"/>
      <c r="M71" s="94"/>
      <c r="N71" s="94"/>
      <c r="O71" s="94"/>
      <c r="P71" s="94"/>
      <c r="Q71" s="94"/>
      <c r="R71" s="94"/>
      <c r="S71" s="94"/>
      <c r="T71" s="94"/>
      <c r="U71" s="94"/>
      <c r="V71" s="93"/>
      <c r="W71" s="93"/>
      <c r="X71" s="93"/>
      <c r="Y71" s="92"/>
    </row>
    <row r="72" spans="1:25" s="91" customFormat="1" ht="19.5" customHeight="1">
      <c r="A72" s="96"/>
      <c r="B72" s="100"/>
      <c r="C72" s="99"/>
      <c r="D72" s="98"/>
      <c r="E72" s="98"/>
      <c r="F72" s="96"/>
      <c r="G72" s="96"/>
      <c r="H72" s="97"/>
      <c r="I72" s="97"/>
      <c r="J72" s="97"/>
      <c r="K72" s="96"/>
      <c r="L72" s="95"/>
      <c r="M72" s="94"/>
      <c r="N72" s="94"/>
      <c r="O72" s="94"/>
      <c r="P72" s="94"/>
      <c r="Q72" s="94"/>
      <c r="R72" s="94"/>
      <c r="S72" s="94"/>
      <c r="T72" s="94"/>
      <c r="U72" s="94"/>
      <c r="V72" s="93"/>
      <c r="W72" s="93"/>
      <c r="X72" s="93"/>
      <c r="Y72" s="92"/>
    </row>
    <row r="73" spans="1:25" s="91" customFormat="1" ht="19.5" customHeight="1">
      <c r="A73" s="96"/>
      <c r="B73" s="100"/>
      <c r="C73" s="99"/>
      <c r="D73" s="98"/>
      <c r="E73" s="98"/>
      <c r="F73" s="96"/>
      <c r="G73" s="96"/>
      <c r="H73" s="97"/>
      <c r="I73" s="97"/>
      <c r="J73" s="97"/>
      <c r="K73" s="96"/>
      <c r="L73" s="95"/>
      <c r="M73" s="94"/>
      <c r="N73" s="94"/>
      <c r="O73" s="94"/>
      <c r="P73" s="94"/>
      <c r="Q73" s="94"/>
      <c r="R73" s="94"/>
      <c r="S73" s="94"/>
      <c r="T73" s="94"/>
      <c r="U73" s="94"/>
      <c r="V73" s="93"/>
      <c r="W73" s="93"/>
      <c r="X73" s="93"/>
      <c r="Y73" s="92"/>
    </row>
    <row r="74" spans="1:25" s="91" customFormat="1" ht="19.5" customHeight="1">
      <c r="A74" s="96"/>
      <c r="B74" s="100"/>
      <c r="C74" s="99"/>
      <c r="D74" s="98"/>
      <c r="E74" s="98"/>
      <c r="F74" s="96"/>
      <c r="G74" s="96"/>
      <c r="H74" s="97"/>
      <c r="I74" s="97"/>
      <c r="J74" s="97"/>
      <c r="K74" s="96"/>
      <c r="L74" s="95"/>
      <c r="M74" s="94"/>
      <c r="N74" s="94"/>
      <c r="O74" s="94"/>
      <c r="P74" s="94"/>
      <c r="Q74" s="94"/>
      <c r="R74" s="94"/>
      <c r="S74" s="94"/>
      <c r="T74" s="94"/>
      <c r="U74" s="94"/>
      <c r="V74" s="93"/>
      <c r="W74" s="93"/>
      <c r="X74" s="93"/>
      <c r="Y74" s="92"/>
    </row>
    <row r="75" spans="1:25" s="91" customFormat="1" ht="19.5" customHeight="1">
      <c r="A75" s="96"/>
      <c r="B75" s="100"/>
      <c r="C75" s="99"/>
      <c r="D75" s="98"/>
      <c r="E75" s="98"/>
      <c r="F75" s="96"/>
      <c r="G75" s="96"/>
      <c r="H75" s="97"/>
      <c r="I75" s="97"/>
      <c r="J75" s="97"/>
      <c r="K75" s="96"/>
      <c r="L75" s="95"/>
      <c r="M75" s="94"/>
      <c r="N75" s="94"/>
      <c r="O75" s="94"/>
      <c r="P75" s="94"/>
      <c r="Q75" s="94"/>
      <c r="R75" s="94"/>
      <c r="S75" s="94"/>
      <c r="T75" s="94"/>
      <c r="U75" s="94"/>
      <c r="V75" s="93"/>
      <c r="W75" s="93"/>
      <c r="X75" s="93"/>
      <c r="Y75" s="92"/>
    </row>
    <row r="76" spans="1:25" s="91" customFormat="1" ht="19.5" customHeight="1">
      <c r="A76" s="96"/>
      <c r="B76" s="100"/>
      <c r="C76" s="99"/>
      <c r="D76" s="98"/>
      <c r="E76" s="98"/>
      <c r="F76" s="96"/>
      <c r="G76" s="96"/>
      <c r="H76" s="97"/>
      <c r="I76" s="97"/>
      <c r="J76" s="97"/>
      <c r="K76" s="96"/>
      <c r="L76" s="95"/>
      <c r="M76" s="94"/>
      <c r="N76" s="94"/>
      <c r="O76" s="94"/>
      <c r="P76" s="94"/>
      <c r="Q76" s="94"/>
      <c r="R76" s="94"/>
      <c r="S76" s="94"/>
      <c r="T76" s="94"/>
      <c r="U76" s="94"/>
      <c r="V76" s="93"/>
      <c r="W76" s="93"/>
      <c r="X76" s="93"/>
      <c r="Y76" s="92"/>
    </row>
    <row r="77" spans="1:25" s="91" customFormat="1" ht="19.5" customHeight="1">
      <c r="A77" s="96"/>
      <c r="B77" s="100"/>
      <c r="C77" s="99"/>
      <c r="D77" s="98"/>
      <c r="E77" s="98"/>
      <c r="F77" s="96"/>
      <c r="G77" s="96"/>
      <c r="H77" s="97"/>
      <c r="I77" s="97"/>
      <c r="J77" s="97"/>
      <c r="K77" s="96"/>
      <c r="L77" s="95"/>
      <c r="M77" s="94"/>
      <c r="N77" s="94"/>
      <c r="O77" s="94"/>
      <c r="P77" s="94"/>
      <c r="Q77" s="94"/>
      <c r="R77" s="94"/>
      <c r="S77" s="94"/>
      <c r="T77" s="94"/>
      <c r="U77" s="94"/>
      <c r="V77" s="93"/>
      <c r="W77" s="93"/>
      <c r="X77" s="93"/>
      <c r="Y77" s="92"/>
    </row>
    <row r="78" spans="1:25" s="91" customFormat="1" ht="19.5" customHeight="1">
      <c r="A78" s="96"/>
      <c r="B78" s="100"/>
      <c r="C78" s="99"/>
      <c r="D78" s="98"/>
      <c r="E78" s="98"/>
      <c r="F78" s="96"/>
      <c r="G78" s="96"/>
      <c r="H78" s="97"/>
      <c r="I78" s="97"/>
      <c r="J78" s="97"/>
      <c r="K78" s="96"/>
      <c r="L78" s="95"/>
      <c r="M78" s="94"/>
      <c r="N78" s="94"/>
      <c r="O78" s="94"/>
      <c r="P78" s="94"/>
      <c r="Q78" s="94"/>
      <c r="R78" s="94"/>
      <c r="S78" s="94"/>
      <c r="T78" s="94"/>
      <c r="U78" s="94"/>
      <c r="V78" s="93"/>
      <c r="W78" s="93"/>
      <c r="X78" s="93"/>
      <c r="Y78" s="92"/>
    </row>
    <row r="79" spans="1:25" s="91" customFormat="1" ht="19.5" customHeight="1">
      <c r="A79" s="96"/>
      <c r="B79" s="100"/>
      <c r="C79" s="99"/>
      <c r="D79" s="98"/>
      <c r="E79" s="98"/>
      <c r="F79" s="96"/>
      <c r="G79" s="96"/>
      <c r="H79" s="97"/>
      <c r="I79" s="97"/>
      <c r="J79" s="97"/>
      <c r="K79" s="96"/>
      <c r="L79" s="95"/>
      <c r="M79" s="94"/>
      <c r="N79" s="94"/>
      <c r="O79" s="94"/>
      <c r="P79" s="94"/>
      <c r="Q79" s="94"/>
      <c r="R79" s="94"/>
      <c r="S79" s="94"/>
      <c r="T79" s="94"/>
      <c r="U79" s="94"/>
      <c r="V79" s="93"/>
      <c r="W79" s="93"/>
      <c r="X79" s="93"/>
      <c r="Y79" s="92"/>
    </row>
    <row r="80" spans="1:25" s="91" customFormat="1" ht="19.5" customHeight="1">
      <c r="A80" s="96"/>
      <c r="B80" s="100"/>
      <c r="C80" s="99"/>
      <c r="D80" s="98"/>
      <c r="E80" s="98"/>
      <c r="F80" s="96"/>
      <c r="G80" s="96"/>
      <c r="H80" s="97"/>
      <c r="I80" s="97"/>
      <c r="J80" s="97"/>
      <c r="K80" s="96"/>
      <c r="L80" s="95"/>
      <c r="M80" s="94"/>
      <c r="N80" s="94"/>
      <c r="O80" s="94"/>
      <c r="P80" s="94"/>
      <c r="Q80" s="94"/>
      <c r="R80" s="94"/>
      <c r="S80" s="94"/>
      <c r="T80" s="94"/>
      <c r="U80" s="94"/>
      <c r="V80" s="93"/>
      <c r="W80" s="93"/>
      <c r="X80" s="93"/>
      <c r="Y80" s="92"/>
    </row>
    <row r="81" spans="1:25" s="91" customFormat="1" ht="19.5" customHeight="1">
      <c r="A81" s="96"/>
      <c r="B81" s="100"/>
      <c r="C81" s="99"/>
      <c r="D81" s="98"/>
      <c r="E81" s="98"/>
      <c r="F81" s="96"/>
      <c r="G81" s="96"/>
      <c r="H81" s="97"/>
      <c r="I81" s="97"/>
      <c r="J81" s="97"/>
      <c r="K81" s="96"/>
      <c r="L81" s="95"/>
      <c r="M81" s="94"/>
      <c r="N81" s="94"/>
      <c r="O81" s="94"/>
      <c r="P81" s="94"/>
      <c r="Q81" s="94"/>
      <c r="R81" s="94"/>
      <c r="S81" s="94"/>
      <c r="T81" s="94"/>
      <c r="U81" s="94"/>
      <c r="V81" s="93"/>
      <c r="W81" s="93"/>
      <c r="X81" s="93"/>
      <c r="Y81" s="92"/>
    </row>
    <row r="82" spans="1:25" s="91" customFormat="1" ht="19.5" customHeight="1">
      <c r="A82" s="96"/>
      <c r="B82" s="100"/>
      <c r="C82" s="99"/>
      <c r="D82" s="98"/>
      <c r="E82" s="98"/>
      <c r="F82" s="96"/>
      <c r="G82" s="96"/>
      <c r="H82" s="97"/>
      <c r="I82" s="97"/>
      <c r="J82" s="97"/>
      <c r="K82" s="96"/>
      <c r="L82" s="95"/>
      <c r="M82" s="94"/>
      <c r="N82" s="94"/>
      <c r="O82" s="94"/>
      <c r="P82" s="94"/>
      <c r="Q82" s="94"/>
      <c r="R82" s="94"/>
      <c r="S82" s="94"/>
      <c r="T82" s="94"/>
      <c r="U82" s="94"/>
      <c r="V82" s="93"/>
      <c r="W82" s="93"/>
      <c r="X82" s="93"/>
      <c r="Y82" s="92"/>
    </row>
    <row r="83" spans="1:25" s="91" customFormat="1" ht="19.5" customHeight="1">
      <c r="A83" s="96"/>
      <c r="B83" s="100"/>
      <c r="C83" s="99"/>
      <c r="D83" s="98"/>
      <c r="E83" s="98"/>
      <c r="F83" s="96"/>
      <c r="G83" s="96"/>
      <c r="H83" s="97"/>
      <c r="I83" s="97"/>
      <c r="J83" s="97"/>
      <c r="K83" s="96"/>
      <c r="L83" s="95"/>
      <c r="M83" s="94"/>
      <c r="N83" s="94"/>
      <c r="O83" s="94"/>
      <c r="P83" s="94"/>
      <c r="Q83" s="94"/>
      <c r="R83" s="94"/>
      <c r="S83" s="94"/>
      <c r="T83" s="94"/>
      <c r="U83" s="94"/>
      <c r="V83" s="93"/>
      <c r="W83" s="93"/>
      <c r="X83" s="93"/>
      <c r="Y83" s="92"/>
    </row>
    <row r="84" spans="1:25" s="91" customFormat="1" ht="19.5" customHeight="1">
      <c r="A84" s="96"/>
      <c r="B84" s="100"/>
      <c r="C84" s="99"/>
      <c r="D84" s="98"/>
      <c r="E84" s="98"/>
      <c r="F84" s="96"/>
      <c r="G84" s="96"/>
      <c r="H84" s="97"/>
      <c r="I84" s="97"/>
      <c r="J84" s="97"/>
      <c r="K84" s="96"/>
      <c r="L84" s="95"/>
      <c r="M84" s="94"/>
      <c r="N84" s="94"/>
      <c r="O84" s="94"/>
      <c r="P84" s="94"/>
      <c r="Q84" s="94"/>
      <c r="R84" s="94"/>
      <c r="S84" s="94"/>
      <c r="T84" s="94"/>
      <c r="U84" s="94"/>
      <c r="V84" s="93"/>
      <c r="W84" s="93"/>
      <c r="X84" s="93"/>
      <c r="Y84" s="92"/>
    </row>
    <row r="85" spans="1:25" s="91" customFormat="1" ht="19.5" customHeight="1">
      <c r="A85" s="96"/>
      <c r="B85" s="100"/>
      <c r="C85" s="99"/>
      <c r="D85" s="98"/>
      <c r="E85" s="98"/>
      <c r="F85" s="96"/>
      <c r="G85" s="96"/>
      <c r="H85" s="97"/>
      <c r="I85" s="97"/>
      <c r="J85" s="97"/>
      <c r="K85" s="96"/>
      <c r="L85" s="95"/>
      <c r="M85" s="94"/>
      <c r="N85" s="94"/>
      <c r="O85" s="94"/>
      <c r="P85" s="94"/>
      <c r="Q85" s="94"/>
      <c r="R85" s="94"/>
      <c r="S85" s="94"/>
      <c r="T85" s="94"/>
      <c r="U85" s="94"/>
      <c r="V85" s="93"/>
      <c r="W85" s="93"/>
      <c r="X85" s="93"/>
      <c r="Y85" s="92"/>
    </row>
    <row r="86" spans="1:25" s="91" customFormat="1" ht="19.5" customHeight="1">
      <c r="A86" s="96"/>
      <c r="B86" s="100"/>
      <c r="C86" s="99"/>
      <c r="D86" s="98"/>
      <c r="E86" s="98"/>
      <c r="F86" s="96"/>
      <c r="G86" s="96"/>
      <c r="H86" s="97"/>
      <c r="I86" s="97"/>
      <c r="J86" s="97"/>
      <c r="K86" s="96"/>
      <c r="L86" s="95"/>
      <c r="M86" s="94"/>
      <c r="N86" s="94"/>
      <c r="O86" s="94"/>
      <c r="P86" s="94"/>
      <c r="Q86" s="94"/>
      <c r="R86" s="94"/>
      <c r="S86" s="94"/>
      <c r="T86" s="94"/>
      <c r="U86" s="94"/>
      <c r="V86" s="93"/>
      <c r="W86" s="93"/>
      <c r="X86" s="93"/>
      <c r="Y86" s="92"/>
    </row>
    <row r="87" spans="1:25" s="91" customFormat="1" ht="19.5" customHeight="1">
      <c r="A87" s="96"/>
      <c r="B87" s="100"/>
      <c r="C87" s="99"/>
      <c r="D87" s="98"/>
      <c r="E87" s="98"/>
      <c r="F87" s="96"/>
      <c r="G87" s="96"/>
      <c r="H87" s="97"/>
      <c r="I87" s="97"/>
      <c r="J87" s="97"/>
      <c r="K87" s="96"/>
      <c r="L87" s="95"/>
      <c r="M87" s="94"/>
      <c r="N87" s="94"/>
      <c r="O87" s="94"/>
      <c r="P87" s="94"/>
      <c r="Q87" s="94"/>
      <c r="R87" s="94"/>
      <c r="S87" s="94"/>
      <c r="T87" s="94"/>
      <c r="U87" s="94"/>
      <c r="V87" s="93"/>
      <c r="W87" s="93"/>
      <c r="X87" s="93"/>
      <c r="Y87" s="92"/>
    </row>
    <row r="88" spans="1:25" s="91" customFormat="1" ht="19.5" customHeight="1">
      <c r="A88" s="96"/>
      <c r="B88" s="100"/>
      <c r="C88" s="99"/>
      <c r="D88" s="98"/>
      <c r="E88" s="98"/>
      <c r="F88" s="96"/>
      <c r="G88" s="96"/>
      <c r="H88" s="97"/>
      <c r="I88" s="97"/>
      <c r="J88" s="97"/>
      <c r="K88" s="96"/>
      <c r="L88" s="95"/>
      <c r="M88" s="94"/>
      <c r="N88" s="94"/>
      <c r="O88" s="94"/>
      <c r="P88" s="94"/>
      <c r="Q88" s="94"/>
      <c r="R88" s="94"/>
      <c r="S88" s="94"/>
      <c r="T88" s="94"/>
      <c r="U88" s="94"/>
      <c r="V88" s="93"/>
      <c r="W88" s="93"/>
      <c r="X88" s="93"/>
      <c r="Y88" s="92"/>
    </row>
    <row r="89" spans="1:25" s="91" customFormat="1" ht="19.5" customHeight="1">
      <c r="A89" s="96"/>
      <c r="B89" s="100"/>
      <c r="C89" s="99"/>
      <c r="D89" s="98"/>
      <c r="E89" s="98"/>
      <c r="F89" s="96"/>
      <c r="G89" s="96"/>
      <c r="H89" s="97"/>
      <c r="I89" s="97"/>
      <c r="J89" s="97"/>
      <c r="K89" s="96"/>
      <c r="L89" s="95"/>
      <c r="M89" s="94"/>
      <c r="N89" s="94"/>
      <c r="O89" s="94"/>
      <c r="P89" s="94"/>
      <c r="Q89" s="94"/>
      <c r="R89" s="94"/>
      <c r="S89" s="94"/>
      <c r="T89" s="94"/>
      <c r="U89" s="94"/>
      <c r="V89" s="93"/>
      <c r="W89" s="93"/>
      <c r="X89" s="93"/>
      <c r="Y89" s="92"/>
    </row>
    <row r="90" spans="1:25" s="91" customFormat="1" ht="19.5" customHeight="1">
      <c r="A90" s="96"/>
      <c r="B90" s="100"/>
      <c r="C90" s="99"/>
      <c r="D90" s="98"/>
      <c r="E90" s="98"/>
      <c r="F90" s="96"/>
      <c r="G90" s="96"/>
      <c r="H90" s="97"/>
      <c r="I90" s="97"/>
      <c r="J90" s="97"/>
      <c r="K90" s="96"/>
      <c r="L90" s="95"/>
      <c r="M90" s="94"/>
      <c r="N90" s="94"/>
      <c r="O90" s="94"/>
      <c r="P90" s="94"/>
      <c r="Q90" s="94"/>
      <c r="R90" s="94"/>
      <c r="S90" s="94"/>
      <c r="T90" s="94"/>
      <c r="U90" s="94"/>
      <c r="V90" s="93"/>
      <c r="W90" s="93"/>
      <c r="X90" s="93"/>
      <c r="Y90" s="92"/>
    </row>
    <row r="91" spans="1:25" s="91" customFormat="1" ht="19.5" customHeight="1">
      <c r="A91" s="96"/>
      <c r="B91" s="100"/>
      <c r="C91" s="99"/>
      <c r="D91" s="98"/>
      <c r="E91" s="98"/>
      <c r="F91" s="96"/>
      <c r="G91" s="96"/>
      <c r="H91" s="97"/>
      <c r="I91" s="97"/>
      <c r="J91" s="97"/>
      <c r="K91" s="96"/>
      <c r="L91" s="95"/>
      <c r="M91" s="94"/>
      <c r="N91" s="94"/>
      <c r="O91" s="94"/>
      <c r="P91" s="94"/>
      <c r="Q91" s="94"/>
      <c r="R91" s="94"/>
      <c r="S91" s="94"/>
      <c r="T91" s="94"/>
      <c r="U91" s="94"/>
      <c r="V91" s="93"/>
      <c r="W91" s="93"/>
      <c r="X91" s="93"/>
      <c r="Y91" s="92"/>
    </row>
    <row r="92" spans="1:25" s="91" customFormat="1" ht="19.5" customHeight="1">
      <c r="A92" s="96"/>
      <c r="B92" s="100"/>
      <c r="C92" s="99"/>
      <c r="D92" s="98"/>
      <c r="E92" s="98"/>
      <c r="F92" s="96"/>
      <c r="G92" s="96"/>
      <c r="H92" s="97"/>
      <c r="I92" s="97"/>
      <c r="J92" s="97"/>
      <c r="K92" s="96"/>
      <c r="L92" s="95"/>
      <c r="M92" s="94"/>
      <c r="N92" s="94"/>
      <c r="O92" s="94"/>
      <c r="P92" s="94"/>
      <c r="Q92" s="94"/>
      <c r="R92" s="94"/>
      <c r="S92" s="94"/>
      <c r="T92" s="94"/>
      <c r="U92" s="94"/>
      <c r="V92" s="93"/>
      <c r="W92" s="93"/>
      <c r="X92" s="93"/>
      <c r="Y92" s="92"/>
    </row>
    <row r="93" spans="1:25" s="91" customFormat="1" ht="19.5" customHeight="1">
      <c r="A93" s="96"/>
      <c r="B93" s="100"/>
      <c r="C93" s="99"/>
      <c r="D93" s="98"/>
      <c r="E93" s="98"/>
      <c r="F93" s="96"/>
      <c r="G93" s="96"/>
      <c r="H93" s="97"/>
      <c r="I93" s="97"/>
      <c r="J93" s="97"/>
      <c r="K93" s="96"/>
      <c r="L93" s="95"/>
      <c r="M93" s="94"/>
      <c r="N93" s="94"/>
      <c r="O93" s="94"/>
      <c r="P93" s="94"/>
      <c r="Q93" s="94"/>
      <c r="R93" s="94"/>
      <c r="S93" s="94"/>
      <c r="T93" s="94"/>
      <c r="U93" s="94"/>
      <c r="V93" s="93"/>
      <c r="W93" s="93"/>
      <c r="X93" s="93"/>
      <c r="Y93" s="92"/>
    </row>
    <row r="94" spans="1:25" s="91" customFormat="1" ht="19.5" customHeight="1">
      <c r="A94" s="96"/>
      <c r="B94" s="100"/>
      <c r="C94" s="99"/>
      <c r="D94" s="98"/>
      <c r="E94" s="98"/>
      <c r="F94" s="96"/>
      <c r="G94" s="96"/>
      <c r="H94" s="97"/>
      <c r="I94" s="97"/>
      <c r="J94" s="97"/>
      <c r="K94" s="96"/>
      <c r="L94" s="95"/>
      <c r="M94" s="94"/>
      <c r="N94" s="94"/>
      <c r="O94" s="94"/>
      <c r="P94" s="94"/>
      <c r="Q94" s="94"/>
      <c r="R94" s="94"/>
      <c r="S94" s="94"/>
      <c r="T94" s="94"/>
      <c r="U94" s="94"/>
      <c r="V94" s="93"/>
      <c r="W94" s="93"/>
      <c r="X94" s="93"/>
      <c r="Y94" s="92"/>
    </row>
    <row r="95" spans="1:25" s="91" customFormat="1" ht="19.5" customHeight="1">
      <c r="A95" s="96"/>
      <c r="B95" s="100"/>
      <c r="C95" s="99"/>
      <c r="D95" s="98"/>
      <c r="E95" s="98"/>
      <c r="F95" s="96"/>
      <c r="G95" s="96"/>
      <c r="H95" s="97"/>
      <c r="I95" s="97"/>
      <c r="J95" s="97"/>
      <c r="K95" s="96"/>
      <c r="L95" s="95"/>
      <c r="M95" s="94"/>
      <c r="N95" s="94"/>
      <c r="O95" s="94"/>
      <c r="P95" s="94"/>
      <c r="Q95" s="94"/>
      <c r="R95" s="94"/>
      <c r="S95" s="94"/>
      <c r="T95" s="94"/>
      <c r="U95" s="94"/>
      <c r="V95" s="93"/>
      <c r="W95" s="93"/>
      <c r="X95" s="93"/>
      <c r="Y95" s="92"/>
    </row>
    <row r="96" spans="1:25" s="91" customFormat="1" ht="19.5" customHeight="1">
      <c r="A96" s="96"/>
      <c r="B96" s="100"/>
      <c r="C96" s="99"/>
      <c r="D96" s="98"/>
      <c r="E96" s="98"/>
      <c r="F96" s="96"/>
      <c r="G96" s="96"/>
      <c r="H96" s="97"/>
      <c r="I96" s="97"/>
      <c r="J96" s="97"/>
      <c r="K96" s="96"/>
      <c r="L96" s="95"/>
      <c r="M96" s="94"/>
      <c r="N96" s="94"/>
      <c r="O96" s="94"/>
      <c r="P96" s="94"/>
      <c r="Q96" s="94"/>
      <c r="R96" s="94"/>
      <c r="S96" s="94"/>
      <c r="T96" s="94"/>
      <c r="U96" s="94"/>
      <c r="V96" s="93"/>
      <c r="W96" s="93"/>
      <c r="X96" s="93"/>
      <c r="Y96" s="92"/>
    </row>
    <row r="97" spans="1:25" s="91" customFormat="1" ht="19.5" customHeight="1">
      <c r="A97" s="96"/>
      <c r="B97" s="100"/>
      <c r="C97" s="99"/>
      <c r="D97" s="98"/>
      <c r="E97" s="98"/>
      <c r="F97" s="96"/>
      <c r="G97" s="96"/>
      <c r="H97" s="97"/>
      <c r="I97" s="97"/>
      <c r="J97" s="97"/>
      <c r="K97" s="96"/>
      <c r="L97" s="95"/>
      <c r="M97" s="94"/>
      <c r="N97" s="94"/>
      <c r="O97" s="94"/>
      <c r="P97" s="94"/>
      <c r="Q97" s="94"/>
      <c r="R97" s="94"/>
      <c r="S97" s="94"/>
      <c r="T97" s="94"/>
      <c r="U97" s="94"/>
      <c r="V97" s="93"/>
      <c r="W97" s="93"/>
      <c r="X97" s="93"/>
      <c r="Y97" s="92"/>
    </row>
    <row r="98" spans="1:25" s="91" customFormat="1" ht="19.5" customHeight="1">
      <c r="A98" s="96"/>
      <c r="B98" s="100"/>
      <c r="C98" s="99"/>
      <c r="D98" s="98"/>
      <c r="E98" s="98"/>
      <c r="F98" s="96"/>
      <c r="G98" s="96"/>
      <c r="H98" s="97"/>
      <c r="I98" s="97"/>
      <c r="J98" s="97"/>
      <c r="K98" s="96"/>
      <c r="L98" s="95"/>
      <c r="M98" s="94"/>
      <c r="N98" s="94"/>
      <c r="O98" s="94"/>
      <c r="P98" s="94"/>
      <c r="Q98" s="94"/>
      <c r="R98" s="94"/>
      <c r="S98" s="94"/>
      <c r="T98" s="94"/>
      <c r="U98" s="94"/>
      <c r="V98" s="93"/>
      <c r="W98" s="93"/>
      <c r="X98" s="93"/>
      <c r="Y98" s="92"/>
    </row>
    <row r="99" spans="1:25" s="91" customFormat="1" ht="19.5" customHeight="1">
      <c r="A99" s="96"/>
      <c r="B99" s="100"/>
      <c r="C99" s="99"/>
      <c r="D99" s="98"/>
      <c r="E99" s="98"/>
      <c r="F99" s="96"/>
      <c r="G99" s="96"/>
      <c r="H99" s="97"/>
      <c r="I99" s="97"/>
      <c r="J99" s="97"/>
      <c r="K99" s="96"/>
      <c r="L99" s="95"/>
      <c r="M99" s="94"/>
      <c r="N99" s="94"/>
      <c r="O99" s="94"/>
      <c r="P99" s="94"/>
      <c r="Q99" s="94"/>
      <c r="R99" s="94"/>
      <c r="S99" s="94"/>
      <c r="T99" s="94"/>
      <c r="U99" s="94"/>
      <c r="V99" s="93"/>
      <c r="W99" s="93"/>
      <c r="X99" s="93"/>
      <c r="Y99" s="92"/>
    </row>
    <row r="100" spans="1:25" s="91" customFormat="1" ht="19.5" customHeight="1">
      <c r="A100" s="96"/>
      <c r="B100" s="100"/>
      <c r="C100" s="99"/>
      <c r="D100" s="98"/>
      <c r="E100" s="98"/>
      <c r="F100" s="96"/>
      <c r="G100" s="96"/>
      <c r="H100" s="97"/>
      <c r="I100" s="97"/>
      <c r="J100" s="97"/>
      <c r="K100" s="96"/>
      <c r="L100" s="95"/>
      <c r="M100" s="94"/>
      <c r="N100" s="94"/>
      <c r="O100" s="94"/>
      <c r="P100" s="94"/>
      <c r="Q100" s="94"/>
      <c r="R100" s="94"/>
      <c r="S100" s="94"/>
      <c r="T100" s="94"/>
      <c r="U100" s="94"/>
      <c r="V100" s="93"/>
      <c r="W100" s="93"/>
      <c r="X100" s="93"/>
      <c r="Y100" s="92"/>
    </row>
    <row r="101" spans="1:25" s="91" customFormat="1" ht="19.5" customHeight="1">
      <c r="A101" s="96"/>
      <c r="B101" s="100"/>
      <c r="C101" s="99"/>
      <c r="D101" s="98"/>
      <c r="E101" s="98"/>
      <c r="F101" s="96"/>
      <c r="G101" s="96"/>
      <c r="H101" s="97"/>
      <c r="I101" s="97"/>
      <c r="J101" s="97"/>
      <c r="K101" s="96"/>
      <c r="L101" s="95"/>
      <c r="M101" s="94"/>
      <c r="N101" s="94"/>
      <c r="O101" s="94"/>
      <c r="P101" s="94"/>
      <c r="Q101" s="94"/>
      <c r="R101" s="94"/>
      <c r="S101" s="94"/>
      <c r="T101" s="94"/>
      <c r="U101" s="94"/>
      <c r="V101" s="93"/>
      <c r="W101" s="93"/>
      <c r="X101" s="93"/>
      <c r="Y101" s="92"/>
    </row>
    <row r="102" spans="1:25" s="91" customFormat="1" ht="19.5" customHeight="1">
      <c r="A102" s="96"/>
      <c r="B102" s="100"/>
      <c r="C102" s="99"/>
      <c r="D102" s="98"/>
      <c r="E102" s="98"/>
      <c r="F102" s="96"/>
      <c r="G102" s="96"/>
      <c r="H102" s="97"/>
      <c r="I102" s="97"/>
      <c r="J102" s="97"/>
      <c r="K102" s="96"/>
      <c r="L102" s="95"/>
      <c r="M102" s="94"/>
      <c r="N102" s="94"/>
      <c r="O102" s="94"/>
      <c r="P102" s="94"/>
      <c r="Q102" s="94"/>
      <c r="R102" s="94"/>
      <c r="S102" s="94"/>
      <c r="T102" s="94"/>
      <c r="U102" s="94"/>
      <c r="V102" s="93"/>
      <c r="W102" s="93"/>
      <c r="X102" s="93"/>
      <c r="Y102" s="92"/>
    </row>
    <row r="103" spans="1:25" s="91" customFormat="1" ht="19.5" customHeight="1">
      <c r="A103" s="96"/>
      <c r="B103" s="100"/>
      <c r="C103" s="99"/>
      <c r="D103" s="98"/>
      <c r="E103" s="98"/>
      <c r="F103" s="96"/>
      <c r="G103" s="96"/>
      <c r="H103" s="97"/>
      <c r="I103" s="97"/>
      <c r="J103" s="97"/>
      <c r="K103" s="96"/>
      <c r="L103" s="95"/>
      <c r="M103" s="94"/>
      <c r="N103" s="94"/>
      <c r="O103" s="94"/>
      <c r="P103" s="94"/>
      <c r="Q103" s="94"/>
      <c r="R103" s="94"/>
      <c r="S103" s="94"/>
      <c r="T103" s="94"/>
      <c r="U103" s="94"/>
      <c r="V103" s="93"/>
      <c r="W103" s="93"/>
      <c r="X103" s="93"/>
      <c r="Y103" s="92"/>
    </row>
    <row r="104" spans="1:25" s="91" customFormat="1" ht="19.5" customHeight="1">
      <c r="A104" s="96"/>
      <c r="B104" s="100"/>
      <c r="C104" s="99"/>
      <c r="D104" s="98"/>
      <c r="E104" s="98"/>
      <c r="F104" s="96"/>
      <c r="G104" s="96"/>
      <c r="H104" s="97"/>
      <c r="I104" s="97"/>
      <c r="J104" s="97"/>
      <c r="K104" s="96"/>
      <c r="L104" s="95"/>
      <c r="M104" s="94"/>
      <c r="N104" s="94"/>
      <c r="O104" s="94"/>
      <c r="P104" s="94"/>
      <c r="Q104" s="94"/>
      <c r="R104" s="94"/>
      <c r="S104" s="94"/>
      <c r="T104" s="94"/>
      <c r="U104" s="94"/>
      <c r="V104" s="93"/>
      <c r="W104" s="93"/>
      <c r="X104" s="93"/>
      <c r="Y104" s="92"/>
    </row>
    <row r="105" spans="1:25" s="91" customFormat="1" ht="19.5" customHeight="1">
      <c r="A105" s="96"/>
      <c r="B105" s="100"/>
      <c r="C105" s="99"/>
      <c r="D105" s="98"/>
      <c r="E105" s="98"/>
      <c r="F105" s="96"/>
      <c r="G105" s="96"/>
      <c r="H105" s="97"/>
      <c r="I105" s="97"/>
      <c r="J105" s="97"/>
      <c r="K105" s="96"/>
      <c r="L105" s="95"/>
      <c r="M105" s="94"/>
      <c r="N105" s="94"/>
      <c r="O105" s="94"/>
      <c r="P105" s="94"/>
      <c r="Q105" s="94"/>
      <c r="R105" s="94"/>
      <c r="S105" s="94"/>
      <c r="T105" s="94"/>
      <c r="U105" s="94"/>
      <c r="V105" s="93"/>
      <c r="W105" s="93"/>
      <c r="X105" s="93"/>
      <c r="Y105" s="92"/>
    </row>
    <row r="106" spans="1:25" s="91" customFormat="1" ht="19.5" customHeight="1">
      <c r="A106" s="96"/>
      <c r="B106" s="100"/>
      <c r="C106" s="99"/>
      <c r="D106" s="98"/>
      <c r="E106" s="98"/>
      <c r="F106" s="96"/>
      <c r="G106" s="96"/>
      <c r="H106" s="97"/>
      <c r="I106" s="97"/>
      <c r="J106" s="97"/>
      <c r="K106" s="96"/>
      <c r="L106" s="95"/>
      <c r="M106" s="94"/>
      <c r="N106" s="94"/>
      <c r="O106" s="94"/>
      <c r="P106" s="94"/>
      <c r="Q106" s="94"/>
      <c r="R106" s="94"/>
      <c r="S106" s="94"/>
      <c r="T106" s="94"/>
      <c r="U106" s="94"/>
      <c r="V106" s="93"/>
      <c r="W106" s="93"/>
      <c r="X106" s="93"/>
      <c r="Y106" s="92"/>
    </row>
    <row r="107" spans="1:25" s="91" customFormat="1" ht="19.5" customHeight="1">
      <c r="A107" s="96"/>
      <c r="B107" s="100"/>
      <c r="C107" s="99"/>
      <c r="D107" s="98"/>
      <c r="E107" s="98"/>
      <c r="F107" s="96"/>
      <c r="G107" s="96"/>
      <c r="H107" s="97"/>
      <c r="I107" s="97"/>
      <c r="J107" s="97"/>
      <c r="K107" s="96"/>
      <c r="L107" s="95"/>
      <c r="M107" s="94"/>
      <c r="N107" s="94"/>
      <c r="O107" s="94"/>
      <c r="P107" s="94"/>
      <c r="Q107" s="94"/>
      <c r="R107" s="94"/>
      <c r="S107" s="94"/>
      <c r="T107" s="94"/>
      <c r="U107" s="94"/>
      <c r="V107" s="93"/>
      <c r="W107" s="93"/>
      <c r="X107" s="93"/>
      <c r="Y107" s="92"/>
    </row>
    <row r="108" spans="1:25" s="91" customFormat="1" ht="19.5" customHeight="1">
      <c r="A108" s="96"/>
      <c r="B108" s="100"/>
      <c r="C108" s="99"/>
      <c r="D108" s="98"/>
      <c r="E108" s="98"/>
      <c r="F108" s="96"/>
      <c r="G108" s="96"/>
      <c r="H108" s="97"/>
      <c r="I108" s="97"/>
      <c r="J108" s="97"/>
      <c r="K108" s="96"/>
      <c r="L108" s="95"/>
      <c r="M108" s="94"/>
      <c r="N108" s="94"/>
      <c r="O108" s="94"/>
      <c r="P108" s="94"/>
      <c r="Q108" s="94"/>
      <c r="R108" s="94"/>
      <c r="S108" s="94"/>
      <c r="T108" s="94"/>
      <c r="U108" s="94"/>
      <c r="V108" s="93"/>
      <c r="W108" s="93"/>
      <c r="X108" s="93"/>
      <c r="Y108" s="92"/>
    </row>
    <row r="109" spans="1:25" s="91" customFormat="1" ht="19.5" customHeight="1">
      <c r="A109" s="96"/>
      <c r="B109" s="100"/>
      <c r="C109" s="99"/>
      <c r="D109" s="98"/>
      <c r="E109" s="98"/>
      <c r="F109" s="96"/>
      <c r="G109" s="96"/>
      <c r="H109" s="97"/>
      <c r="I109" s="97"/>
      <c r="J109" s="97"/>
      <c r="K109" s="96"/>
      <c r="L109" s="95"/>
      <c r="M109" s="94"/>
      <c r="N109" s="94"/>
      <c r="O109" s="94"/>
      <c r="P109" s="94"/>
      <c r="Q109" s="94"/>
      <c r="R109" s="94"/>
      <c r="S109" s="94"/>
      <c r="T109" s="94"/>
      <c r="U109" s="94"/>
      <c r="V109" s="93"/>
      <c r="W109" s="93"/>
      <c r="X109" s="93"/>
      <c r="Y109" s="92"/>
    </row>
    <row r="110" spans="1:25" s="91" customFormat="1" ht="19.5" customHeight="1">
      <c r="A110" s="96"/>
      <c r="B110" s="100"/>
      <c r="C110" s="99"/>
      <c r="D110" s="98"/>
      <c r="E110" s="98"/>
      <c r="F110" s="96"/>
      <c r="G110" s="96"/>
      <c r="H110" s="97"/>
      <c r="I110" s="97"/>
      <c r="J110" s="97"/>
      <c r="K110" s="96"/>
      <c r="L110" s="95"/>
      <c r="M110" s="94"/>
      <c r="N110" s="94"/>
      <c r="O110" s="94"/>
      <c r="P110" s="94"/>
      <c r="Q110" s="94"/>
      <c r="R110" s="94"/>
      <c r="S110" s="94"/>
      <c r="T110" s="94"/>
      <c r="U110" s="94"/>
      <c r="V110" s="93"/>
      <c r="W110" s="93"/>
      <c r="X110" s="93"/>
      <c r="Y110" s="92"/>
    </row>
    <row r="111" spans="1:25" s="91" customFormat="1" ht="19.5" customHeight="1">
      <c r="A111" s="96"/>
      <c r="B111" s="100"/>
      <c r="C111" s="99"/>
      <c r="D111" s="98"/>
      <c r="E111" s="98"/>
      <c r="F111" s="96"/>
      <c r="G111" s="96"/>
      <c r="H111" s="97"/>
      <c r="I111" s="97"/>
      <c r="J111" s="97"/>
      <c r="K111" s="96"/>
      <c r="L111" s="95"/>
      <c r="M111" s="94"/>
      <c r="N111" s="94"/>
      <c r="O111" s="94"/>
      <c r="P111" s="94"/>
      <c r="Q111" s="94"/>
      <c r="R111" s="94"/>
      <c r="S111" s="94"/>
      <c r="T111" s="94"/>
      <c r="U111" s="94"/>
      <c r="V111" s="93"/>
      <c r="W111" s="93"/>
      <c r="X111" s="93"/>
      <c r="Y111" s="92"/>
    </row>
    <row r="112" spans="1:25" s="91" customFormat="1" ht="19.5" customHeight="1">
      <c r="A112" s="96"/>
      <c r="B112" s="100"/>
      <c r="C112" s="99"/>
      <c r="D112" s="98"/>
      <c r="E112" s="98"/>
      <c r="F112" s="96"/>
      <c r="G112" s="96"/>
      <c r="H112" s="97"/>
      <c r="I112" s="97"/>
      <c r="J112" s="97"/>
      <c r="K112" s="96"/>
      <c r="L112" s="95"/>
      <c r="M112" s="94"/>
      <c r="N112" s="94"/>
      <c r="O112" s="94"/>
      <c r="P112" s="94"/>
      <c r="Q112" s="94"/>
      <c r="R112" s="94"/>
      <c r="S112" s="94"/>
      <c r="T112" s="94"/>
      <c r="U112" s="94"/>
      <c r="V112" s="93"/>
      <c r="W112" s="93"/>
      <c r="X112" s="93"/>
      <c r="Y112" s="92"/>
    </row>
    <row r="113" spans="1:25" s="91" customFormat="1" ht="19.5" customHeight="1">
      <c r="A113" s="96"/>
      <c r="B113" s="100"/>
      <c r="C113" s="99"/>
      <c r="D113" s="98"/>
      <c r="E113" s="98"/>
      <c r="F113" s="96"/>
      <c r="G113" s="96"/>
      <c r="H113" s="97"/>
      <c r="I113" s="97"/>
      <c r="J113" s="97"/>
      <c r="K113" s="96"/>
      <c r="L113" s="95"/>
      <c r="M113" s="94"/>
      <c r="N113" s="94"/>
      <c r="O113" s="94"/>
      <c r="P113" s="94"/>
      <c r="Q113" s="94"/>
      <c r="R113" s="94"/>
      <c r="S113" s="94"/>
      <c r="T113" s="94"/>
      <c r="U113" s="94"/>
      <c r="V113" s="93"/>
      <c r="W113" s="93"/>
      <c r="X113" s="93"/>
      <c r="Y113" s="92"/>
    </row>
    <row r="114" spans="1:25" s="91" customFormat="1" ht="19.5" customHeight="1">
      <c r="A114" s="96"/>
      <c r="B114" s="100"/>
      <c r="C114" s="99"/>
      <c r="D114" s="98"/>
      <c r="E114" s="98"/>
      <c r="F114" s="96"/>
      <c r="G114" s="96"/>
      <c r="H114" s="97"/>
      <c r="I114" s="97"/>
      <c r="J114" s="97"/>
      <c r="K114" s="96"/>
      <c r="L114" s="95"/>
      <c r="M114" s="94"/>
      <c r="N114" s="94"/>
      <c r="O114" s="94"/>
      <c r="P114" s="94"/>
      <c r="Q114" s="94"/>
      <c r="R114" s="94"/>
      <c r="S114" s="94"/>
      <c r="T114" s="94"/>
      <c r="U114" s="94"/>
      <c r="V114" s="93"/>
      <c r="W114" s="93"/>
      <c r="X114" s="93"/>
      <c r="Y114" s="92"/>
    </row>
    <row r="115" spans="1:25" s="91" customFormat="1" ht="19.5" customHeight="1">
      <c r="A115" s="96"/>
      <c r="B115" s="100"/>
      <c r="C115" s="99"/>
      <c r="D115" s="98"/>
      <c r="E115" s="98"/>
      <c r="F115" s="96"/>
      <c r="G115" s="96"/>
      <c r="H115" s="97"/>
      <c r="I115" s="97"/>
      <c r="J115" s="97"/>
      <c r="K115" s="96"/>
      <c r="L115" s="95"/>
      <c r="M115" s="94"/>
      <c r="N115" s="94"/>
      <c r="O115" s="94"/>
      <c r="P115" s="94"/>
      <c r="Q115" s="94"/>
      <c r="R115" s="94"/>
      <c r="S115" s="94"/>
      <c r="T115" s="94"/>
      <c r="U115" s="94"/>
      <c r="V115" s="93"/>
      <c r="W115" s="93"/>
      <c r="X115" s="93"/>
      <c r="Y115" s="92"/>
    </row>
    <row r="116" spans="1:25" s="91" customFormat="1" ht="19.5" customHeight="1">
      <c r="A116" s="96"/>
      <c r="B116" s="100"/>
      <c r="C116" s="99"/>
      <c r="D116" s="98"/>
      <c r="E116" s="98"/>
      <c r="F116" s="96"/>
      <c r="G116" s="96"/>
      <c r="H116" s="97"/>
      <c r="I116" s="97"/>
      <c r="J116" s="97"/>
      <c r="K116" s="96"/>
      <c r="L116" s="95"/>
      <c r="M116" s="94"/>
      <c r="N116" s="94"/>
      <c r="O116" s="94"/>
      <c r="P116" s="94"/>
      <c r="Q116" s="94"/>
      <c r="R116" s="94"/>
      <c r="S116" s="94"/>
      <c r="T116" s="94"/>
      <c r="U116" s="94"/>
      <c r="V116" s="93"/>
      <c r="W116" s="93"/>
      <c r="X116" s="93"/>
      <c r="Y116" s="92"/>
    </row>
    <row r="117" spans="1:25" s="91" customFormat="1" ht="19.5" customHeight="1">
      <c r="A117" s="96"/>
      <c r="B117" s="100"/>
      <c r="C117" s="99"/>
      <c r="D117" s="98"/>
      <c r="E117" s="98"/>
      <c r="F117" s="96"/>
      <c r="G117" s="96"/>
      <c r="H117" s="97"/>
      <c r="I117" s="97"/>
      <c r="J117" s="97"/>
      <c r="K117" s="96"/>
      <c r="L117" s="95"/>
      <c r="M117" s="94"/>
      <c r="N117" s="94"/>
      <c r="O117" s="94"/>
      <c r="P117" s="94"/>
      <c r="Q117" s="94"/>
      <c r="R117" s="94"/>
      <c r="S117" s="94"/>
      <c r="T117" s="94"/>
      <c r="U117" s="94"/>
      <c r="V117" s="93"/>
      <c r="W117" s="93"/>
      <c r="X117" s="93"/>
      <c r="Y117" s="92"/>
    </row>
    <row r="118" spans="1:25" s="91" customFormat="1" ht="19.5" customHeight="1">
      <c r="A118" s="96"/>
      <c r="B118" s="100"/>
      <c r="C118" s="99"/>
      <c r="D118" s="98"/>
      <c r="E118" s="98"/>
      <c r="F118" s="96"/>
      <c r="G118" s="96"/>
      <c r="H118" s="97"/>
      <c r="I118" s="97"/>
      <c r="J118" s="97"/>
      <c r="K118" s="96"/>
      <c r="L118" s="95"/>
      <c r="M118" s="94"/>
      <c r="N118" s="94"/>
      <c r="O118" s="94"/>
      <c r="P118" s="94"/>
      <c r="Q118" s="94"/>
      <c r="R118" s="94"/>
      <c r="S118" s="94"/>
      <c r="T118" s="94"/>
      <c r="U118" s="94"/>
      <c r="V118" s="93"/>
      <c r="W118" s="93"/>
      <c r="X118" s="93"/>
      <c r="Y118" s="92"/>
    </row>
    <row r="119" spans="1:25" s="91" customFormat="1" ht="19.5" customHeight="1">
      <c r="A119" s="96"/>
      <c r="B119" s="100"/>
      <c r="C119" s="99"/>
      <c r="D119" s="98"/>
      <c r="E119" s="98"/>
      <c r="F119" s="96"/>
      <c r="G119" s="96"/>
      <c r="H119" s="97"/>
      <c r="I119" s="97"/>
      <c r="J119" s="97"/>
      <c r="K119" s="96"/>
      <c r="L119" s="95"/>
      <c r="M119" s="94"/>
      <c r="N119" s="94"/>
      <c r="O119" s="94"/>
      <c r="P119" s="94"/>
      <c r="Q119" s="94"/>
      <c r="R119" s="94"/>
      <c r="S119" s="94"/>
      <c r="T119" s="94"/>
      <c r="U119" s="94"/>
      <c r="V119" s="93"/>
      <c r="W119" s="93"/>
      <c r="X119" s="93"/>
      <c r="Y119" s="92"/>
    </row>
    <row r="120" spans="1:25" s="91" customFormat="1" ht="19.5" customHeight="1">
      <c r="A120" s="96"/>
      <c r="B120" s="100"/>
      <c r="C120" s="99"/>
      <c r="D120" s="98"/>
      <c r="E120" s="98"/>
      <c r="F120" s="96"/>
      <c r="G120" s="96"/>
      <c r="H120" s="97"/>
      <c r="I120" s="97"/>
      <c r="J120" s="97"/>
      <c r="K120" s="96"/>
      <c r="L120" s="95"/>
      <c r="M120" s="94"/>
      <c r="N120" s="94"/>
      <c r="O120" s="94"/>
      <c r="P120" s="94"/>
      <c r="Q120" s="94"/>
      <c r="R120" s="94"/>
      <c r="S120" s="94"/>
      <c r="T120" s="94"/>
      <c r="U120" s="94"/>
      <c r="V120" s="93"/>
      <c r="W120" s="93"/>
      <c r="X120" s="93"/>
      <c r="Y120" s="92"/>
    </row>
    <row r="121" spans="1:25" s="91" customFormat="1" ht="19.5" customHeight="1">
      <c r="A121" s="96"/>
      <c r="B121" s="100"/>
      <c r="C121" s="99"/>
      <c r="D121" s="98"/>
      <c r="E121" s="98"/>
      <c r="F121" s="96"/>
      <c r="G121" s="96"/>
      <c r="H121" s="97"/>
      <c r="I121" s="97"/>
      <c r="J121" s="97"/>
      <c r="K121" s="96"/>
      <c r="L121" s="95"/>
      <c r="M121" s="94"/>
      <c r="N121" s="94"/>
      <c r="O121" s="94"/>
      <c r="P121" s="94"/>
      <c r="Q121" s="94"/>
      <c r="R121" s="94"/>
      <c r="S121" s="94"/>
      <c r="T121" s="94"/>
      <c r="U121" s="94"/>
      <c r="V121" s="93"/>
      <c r="W121" s="93"/>
      <c r="X121" s="93"/>
      <c r="Y121" s="92"/>
    </row>
    <row r="122" spans="1:25" s="91" customFormat="1" ht="19.5" customHeight="1">
      <c r="A122" s="96"/>
      <c r="B122" s="100"/>
      <c r="C122" s="99"/>
      <c r="D122" s="98"/>
      <c r="E122" s="98"/>
      <c r="F122" s="96"/>
      <c r="G122" s="96"/>
      <c r="H122" s="97"/>
      <c r="I122" s="97"/>
      <c r="J122" s="97"/>
      <c r="K122" s="96"/>
      <c r="L122" s="95"/>
      <c r="M122" s="94"/>
      <c r="N122" s="94"/>
      <c r="O122" s="94"/>
      <c r="P122" s="94"/>
      <c r="Q122" s="94"/>
      <c r="R122" s="94"/>
      <c r="S122" s="94"/>
      <c r="T122" s="94"/>
      <c r="U122" s="94"/>
      <c r="V122" s="93"/>
      <c r="W122" s="93"/>
      <c r="X122" s="93"/>
      <c r="Y122" s="92"/>
    </row>
    <row r="123" spans="1:25" s="91" customFormat="1" ht="19.5" customHeight="1">
      <c r="A123" s="96"/>
      <c r="B123" s="100"/>
      <c r="C123" s="99"/>
      <c r="D123" s="98"/>
      <c r="E123" s="98"/>
      <c r="F123" s="96"/>
      <c r="G123" s="96"/>
      <c r="H123" s="97"/>
      <c r="I123" s="97"/>
      <c r="J123" s="97"/>
      <c r="K123" s="96"/>
      <c r="L123" s="95"/>
      <c r="M123" s="94"/>
      <c r="N123" s="94"/>
      <c r="O123" s="94"/>
      <c r="P123" s="94"/>
      <c r="Q123" s="94"/>
      <c r="R123" s="94"/>
      <c r="S123" s="94"/>
      <c r="T123" s="94"/>
      <c r="U123" s="94"/>
      <c r="V123" s="93"/>
      <c r="W123" s="93"/>
      <c r="X123" s="93"/>
      <c r="Y123" s="92"/>
    </row>
    <row r="124" spans="1:25" s="91" customFormat="1" ht="19.5" customHeight="1">
      <c r="A124" s="96"/>
      <c r="B124" s="100"/>
      <c r="C124" s="99"/>
      <c r="D124" s="98"/>
      <c r="E124" s="98"/>
      <c r="F124" s="96"/>
      <c r="G124" s="96"/>
      <c r="H124" s="97"/>
      <c r="I124" s="97"/>
      <c r="J124" s="97"/>
      <c r="K124" s="96"/>
      <c r="L124" s="95"/>
      <c r="M124" s="94"/>
      <c r="N124" s="94"/>
      <c r="O124" s="94"/>
      <c r="P124" s="94"/>
      <c r="Q124" s="94"/>
      <c r="R124" s="94"/>
      <c r="S124" s="94"/>
      <c r="T124" s="94"/>
      <c r="U124" s="94"/>
      <c r="V124" s="93"/>
      <c r="W124" s="93"/>
      <c r="X124" s="93"/>
      <c r="Y124" s="92"/>
    </row>
    <row r="125" spans="1:25" s="91" customFormat="1" ht="19.5" customHeight="1">
      <c r="A125" s="96"/>
      <c r="B125" s="100"/>
      <c r="C125" s="99"/>
      <c r="D125" s="98"/>
      <c r="E125" s="98"/>
      <c r="F125" s="96"/>
      <c r="G125" s="96"/>
      <c r="H125" s="97"/>
      <c r="I125" s="97"/>
      <c r="J125" s="97"/>
      <c r="K125" s="96"/>
      <c r="L125" s="95"/>
      <c r="M125" s="94"/>
      <c r="N125" s="94"/>
      <c r="O125" s="94"/>
      <c r="P125" s="94"/>
      <c r="Q125" s="94"/>
      <c r="R125" s="94"/>
      <c r="S125" s="94"/>
      <c r="T125" s="94"/>
      <c r="U125" s="94"/>
      <c r="V125" s="93"/>
      <c r="W125" s="93"/>
      <c r="X125" s="93"/>
      <c r="Y125" s="92"/>
    </row>
    <row r="126" spans="1:25" s="91" customFormat="1" ht="19.5" customHeight="1">
      <c r="A126" s="96"/>
      <c r="B126" s="100"/>
      <c r="C126" s="99"/>
      <c r="D126" s="98"/>
      <c r="E126" s="98"/>
      <c r="F126" s="96"/>
      <c r="G126" s="96"/>
      <c r="H126" s="97"/>
      <c r="I126" s="97"/>
      <c r="J126" s="97"/>
      <c r="K126" s="96"/>
      <c r="L126" s="95"/>
      <c r="M126" s="94"/>
      <c r="N126" s="94"/>
      <c r="O126" s="94"/>
      <c r="P126" s="94"/>
      <c r="Q126" s="94"/>
      <c r="R126" s="94"/>
      <c r="S126" s="94"/>
      <c r="T126" s="94"/>
      <c r="U126" s="94"/>
      <c r="V126" s="93"/>
      <c r="W126" s="93"/>
      <c r="X126" s="93"/>
      <c r="Y126" s="92"/>
    </row>
    <row r="127" spans="1:25" s="91" customFormat="1" ht="19.5" customHeight="1">
      <c r="A127" s="96"/>
      <c r="B127" s="100"/>
      <c r="C127" s="99"/>
      <c r="D127" s="98"/>
      <c r="E127" s="98"/>
      <c r="F127" s="96"/>
      <c r="G127" s="96"/>
      <c r="H127" s="97"/>
      <c r="I127" s="97"/>
      <c r="J127" s="97"/>
      <c r="K127" s="96"/>
      <c r="L127" s="95"/>
      <c r="M127" s="94"/>
      <c r="N127" s="94"/>
      <c r="O127" s="94"/>
      <c r="P127" s="94"/>
      <c r="Q127" s="94"/>
      <c r="R127" s="94"/>
      <c r="S127" s="94"/>
      <c r="T127" s="94"/>
      <c r="U127" s="94"/>
      <c r="V127" s="93"/>
      <c r="W127" s="93"/>
      <c r="X127" s="93"/>
      <c r="Y127" s="92"/>
    </row>
    <row r="128" spans="1:25" s="91" customFormat="1" ht="19.5" customHeight="1">
      <c r="A128" s="96"/>
      <c r="B128" s="100"/>
      <c r="C128" s="99"/>
      <c r="D128" s="98"/>
      <c r="E128" s="98"/>
      <c r="F128" s="96"/>
      <c r="G128" s="96"/>
      <c r="H128" s="97"/>
      <c r="I128" s="97"/>
      <c r="J128" s="97"/>
      <c r="K128" s="96"/>
      <c r="L128" s="95"/>
      <c r="M128" s="94"/>
      <c r="N128" s="94"/>
      <c r="O128" s="94"/>
      <c r="P128" s="94"/>
      <c r="Q128" s="94"/>
      <c r="R128" s="94"/>
      <c r="S128" s="94"/>
      <c r="T128" s="94"/>
      <c r="U128" s="94"/>
      <c r="V128" s="93"/>
      <c r="W128" s="93"/>
      <c r="X128" s="93"/>
      <c r="Y128" s="92"/>
    </row>
    <row r="129" spans="1:25" s="91" customFormat="1" ht="19.5" customHeight="1">
      <c r="A129" s="96"/>
      <c r="B129" s="100"/>
      <c r="C129" s="99"/>
      <c r="D129" s="98"/>
      <c r="E129" s="98"/>
      <c r="F129" s="96"/>
      <c r="G129" s="96"/>
      <c r="H129" s="97"/>
      <c r="I129" s="97"/>
      <c r="J129" s="97"/>
      <c r="K129" s="96"/>
      <c r="L129" s="95"/>
      <c r="M129" s="94"/>
      <c r="N129" s="94"/>
      <c r="O129" s="94"/>
      <c r="P129" s="94"/>
      <c r="Q129" s="94"/>
      <c r="R129" s="94"/>
      <c r="S129" s="94"/>
      <c r="T129" s="94"/>
      <c r="U129" s="94"/>
      <c r="V129" s="93"/>
      <c r="W129" s="93"/>
      <c r="X129" s="93"/>
      <c r="Y129" s="92"/>
    </row>
    <row r="130" spans="1:25" s="91" customFormat="1" ht="19.5" customHeight="1">
      <c r="A130" s="96"/>
      <c r="B130" s="100"/>
      <c r="C130" s="99"/>
      <c r="D130" s="98"/>
      <c r="E130" s="98"/>
      <c r="F130" s="96"/>
      <c r="G130" s="96"/>
      <c r="H130" s="97"/>
      <c r="I130" s="97"/>
      <c r="J130" s="97"/>
      <c r="K130" s="96"/>
      <c r="L130" s="95"/>
      <c r="M130" s="94"/>
      <c r="N130" s="94"/>
      <c r="O130" s="94"/>
      <c r="P130" s="94"/>
      <c r="Q130" s="94"/>
      <c r="R130" s="94"/>
      <c r="S130" s="94"/>
      <c r="T130" s="94"/>
      <c r="U130" s="94"/>
      <c r="V130" s="93"/>
      <c r="W130" s="93"/>
      <c r="X130" s="93"/>
      <c r="Y130" s="92"/>
    </row>
    <row r="131" spans="1:25" s="91" customFormat="1" ht="19.5" customHeight="1">
      <c r="A131" s="96"/>
      <c r="B131" s="100"/>
      <c r="C131" s="99"/>
      <c r="D131" s="98"/>
      <c r="E131" s="98"/>
      <c r="F131" s="96"/>
      <c r="G131" s="96"/>
      <c r="H131" s="97"/>
      <c r="I131" s="97"/>
      <c r="J131" s="97"/>
      <c r="K131" s="96"/>
      <c r="L131" s="95"/>
      <c r="M131" s="94"/>
      <c r="N131" s="94"/>
      <c r="O131" s="94"/>
      <c r="P131" s="94"/>
      <c r="Q131" s="94"/>
      <c r="R131" s="94"/>
      <c r="S131" s="94"/>
      <c r="T131" s="94"/>
      <c r="U131" s="94"/>
      <c r="V131" s="93"/>
      <c r="W131" s="93"/>
      <c r="X131" s="93"/>
      <c r="Y131" s="92"/>
    </row>
    <row r="132" spans="1:25" s="91" customFormat="1" ht="19.5" customHeight="1">
      <c r="A132" s="96"/>
      <c r="B132" s="100"/>
      <c r="C132" s="99"/>
      <c r="D132" s="98"/>
      <c r="E132" s="98"/>
      <c r="F132" s="96"/>
      <c r="G132" s="96"/>
      <c r="H132" s="97"/>
      <c r="I132" s="97"/>
      <c r="J132" s="97"/>
      <c r="K132" s="96"/>
      <c r="L132" s="95"/>
      <c r="M132" s="94"/>
      <c r="N132" s="94"/>
      <c r="O132" s="94"/>
      <c r="P132" s="94"/>
      <c r="Q132" s="94"/>
      <c r="R132" s="94"/>
      <c r="S132" s="94"/>
      <c r="T132" s="94"/>
      <c r="U132" s="94"/>
      <c r="V132" s="93"/>
      <c r="W132" s="93"/>
      <c r="X132" s="93"/>
      <c r="Y132" s="92"/>
    </row>
    <row r="133" spans="1:25" s="91" customFormat="1" ht="19.5" customHeight="1">
      <c r="A133" s="96"/>
      <c r="B133" s="100"/>
      <c r="C133" s="99"/>
      <c r="D133" s="98"/>
      <c r="E133" s="98"/>
      <c r="F133" s="96"/>
      <c r="G133" s="96"/>
      <c r="H133" s="97"/>
      <c r="I133" s="97"/>
      <c r="J133" s="97"/>
      <c r="K133" s="96"/>
      <c r="L133" s="95"/>
      <c r="M133" s="94"/>
      <c r="N133" s="94"/>
      <c r="O133" s="94"/>
      <c r="P133" s="94"/>
      <c r="Q133" s="94"/>
      <c r="R133" s="94"/>
      <c r="S133" s="94"/>
      <c r="T133" s="94"/>
      <c r="U133" s="94"/>
      <c r="V133" s="93"/>
      <c r="W133" s="93"/>
      <c r="X133" s="93"/>
      <c r="Y133" s="92"/>
    </row>
    <row r="134" spans="1:25" s="91" customFormat="1" ht="19.5" customHeight="1">
      <c r="A134" s="96"/>
      <c r="B134" s="100"/>
      <c r="C134" s="99"/>
      <c r="D134" s="98"/>
      <c r="E134" s="98"/>
      <c r="F134" s="96"/>
      <c r="G134" s="96"/>
      <c r="H134" s="97"/>
      <c r="I134" s="97"/>
      <c r="J134" s="97"/>
      <c r="K134" s="96"/>
      <c r="L134" s="95"/>
      <c r="M134" s="94"/>
      <c r="N134" s="94"/>
      <c r="O134" s="94"/>
      <c r="P134" s="94"/>
      <c r="Q134" s="94"/>
      <c r="R134" s="94"/>
      <c r="S134" s="94"/>
      <c r="T134" s="94"/>
      <c r="U134" s="94"/>
      <c r="V134" s="93"/>
      <c r="W134" s="93"/>
      <c r="X134" s="93"/>
      <c r="Y134" s="92"/>
    </row>
    <row r="135" spans="1:25" s="91" customFormat="1" ht="19.5" customHeight="1">
      <c r="A135" s="96"/>
      <c r="B135" s="100"/>
      <c r="C135" s="99"/>
      <c r="D135" s="98"/>
      <c r="E135" s="98"/>
      <c r="F135" s="96"/>
      <c r="G135" s="96"/>
      <c r="H135" s="97"/>
      <c r="I135" s="97"/>
      <c r="J135" s="97"/>
      <c r="K135" s="96"/>
      <c r="L135" s="95"/>
      <c r="M135" s="94"/>
      <c r="N135" s="94"/>
      <c r="O135" s="94"/>
      <c r="P135" s="94"/>
      <c r="Q135" s="94"/>
      <c r="R135" s="94"/>
      <c r="S135" s="94"/>
      <c r="T135" s="94"/>
      <c r="U135" s="94"/>
      <c r="V135" s="93"/>
      <c r="W135" s="93"/>
      <c r="X135" s="93"/>
      <c r="Y135" s="92"/>
    </row>
    <row r="136" spans="1:25" s="91" customFormat="1" ht="19.5" customHeight="1">
      <c r="A136" s="96"/>
      <c r="B136" s="100"/>
      <c r="C136" s="99"/>
      <c r="D136" s="98"/>
      <c r="E136" s="98"/>
      <c r="F136" s="96"/>
      <c r="G136" s="96"/>
      <c r="H136" s="97"/>
      <c r="I136" s="97"/>
      <c r="J136" s="97"/>
      <c r="K136" s="96"/>
      <c r="L136" s="95"/>
      <c r="M136" s="94"/>
      <c r="N136" s="94"/>
      <c r="O136" s="94"/>
      <c r="P136" s="94"/>
      <c r="Q136" s="94"/>
      <c r="R136" s="94"/>
      <c r="S136" s="94"/>
      <c r="T136" s="94"/>
      <c r="U136" s="94"/>
      <c r="V136" s="93"/>
      <c r="W136" s="93"/>
      <c r="X136" s="93"/>
      <c r="Y136" s="92"/>
    </row>
    <row r="137" spans="1:25" s="91" customFormat="1" ht="19.5" customHeight="1">
      <c r="A137" s="96"/>
      <c r="B137" s="100"/>
      <c r="C137" s="99"/>
      <c r="D137" s="98"/>
      <c r="E137" s="98"/>
      <c r="F137" s="96"/>
      <c r="G137" s="96"/>
      <c r="H137" s="97"/>
      <c r="I137" s="97"/>
      <c r="J137" s="97"/>
      <c r="K137" s="96"/>
      <c r="L137" s="95"/>
      <c r="M137" s="94"/>
      <c r="N137" s="94"/>
      <c r="O137" s="94"/>
      <c r="P137" s="94"/>
      <c r="Q137" s="94"/>
      <c r="R137" s="94"/>
      <c r="S137" s="94"/>
      <c r="T137" s="94"/>
      <c r="U137" s="94"/>
      <c r="V137" s="93"/>
      <c r="W137" s="93"/>
      <c r="X137" s="93"/>
      <c r="Y137" s="92"/>
    </row>
    <row r="138" spans="1:25" s="91" customFormat="1" ht="19.5" customHeight="1">
      <c r="A138" s="96"/>
      <c r="B138" s="100"/>
      <c r="C138" s="99"/>
      <c r="D138" s="98"/>
      <c r="E138" s="98"/>
      <c r="F138" s="96"/>
      <c r="G138" s="96"/>
      <c r="H138" s="97"/>
      <c r="I138" s="97"/>
      <c r="J138" s="97"/>
      <c r="K138" s="96"/>
      <c r="L138" s="95"/>
      <c r="M138" s="94"/>
      <c r="N138" s="94"/>
      <c r="O138" s="94"/>
      <c r="P138" s="94"/>
      <c r="Q138" s="94"/>
      <c r="R138" s="94"/>
      <c r="S138" s="94"/>
      <c r="T138" s="94"/>
      <c r="U138" s="94"/>
      <c r="V138" s="93"/>
      <c r="W138" s="93"/>
      <c r="X138" s="93"/>
      <c r="Y138" s="92"/>
    </row>
    <row r="139" spans="1:25" s="91" customFormat="1" ht="19.5" customHeight="1">
      <c r="A139" s="96"/>
      <c r="B139" s="100"/>
      <c r="C139" s="99"/>
      <c r="D139" s="98"/>
      <c r="E139" s="98"/>
      <c r="F139" s="96"/>
      <c r="G139" s="96"/>
      <c r="H139" s="97"/>
      <c r="I139" s="97"/>
      <c r="J139" s="97"/>
      <c r="K139" s="96"/>
      <c r="L139" s="95"/>
      <c r="M139" s="94"/>
      <c r="N139" s="94"/>
      <c r="O139" s="94"/>
      <c r="P139" s="94"/>
      <c r="Q139" s="94"/>
      <c r="R139" s="94"/>
      <c r="S139" s="94"/>
      <c r="T139" s="94"/>
      <c r="U139" s="94"/>
      <c r="V139" s="93"/>
      <c r="W139" s="93"/>
      <c r="X139" s="93"/>
      <c r="Y139" s="92"/>
    </row>
    <row r="140" spans="1:25" s="91" customFormat="1" ht="19.5" customHeight="1">
      <c r="A140" s="96"/>
      <c r="B140" s="100"/>
      <c r="C140" s="99"/>
      <c r="D140" s="98"/>
      <c r="E140" s="98"/>
      <c r="F140" s="96"/>
      <c r="G140" s="96"/>
      <c r="H140" s="97"/>
      <c r="I140" s="97"/>
      <c r="J140" s="97"/>
      <c r="K140" s="96"/>
      <c r="L140" s="95"/>
      <c r="M140" s="94"/>
      <c r="N140" s="94"/>
      <c r="O140" s="94"/>
      <c r="P140" s="94"/>
      <c r="Q140" s="94"/>
      <c r="R140" s="94"/>
      <c r="S140" s="94"/>
      <c r="T140" s="94"/>
      <c r="U140" s="94"/>
      <c r="V140" s="93"/>
      <c r="W140" s="93"/>
      <c r="X140" s="93"/>
      <c r="Y140" s="92"/>
    </row>
    <row r="141" spans="1:25" s="91" customFormat="1" ht="19.5" customHeight="1">
      <c r="A141" s="96"/>
      <c r="B141" s="100"/>
      <c r="C141" s="99"/>
      <c r="D141" s="98"/>
      <c r="E141" s="98"/>
      <c r="F141" s="96"/>
      <c r="G141" s="96"/>
      <c r="H141" s="97"/>
      <c r="I141" s="97"/>
      <c r="J141" s="97"/>
      <c r="K141" s="96"/>
      <c r="L141" s="95"/>
      <c r="M141" s="94"/>
      <c r="N141" s="94"/>
      <c r="O141" s="94"/>
      <c r="P141" s="94"/>
      <c r="Q141" s="94"/>
      <c r="R141" s="94"/>
      <c r="S141" s="94"/>
      <c r="T141" s="94"/>
      <c r="U141" s="94"/>
      <c r="V141" s="93"/>
      <c r="W141" s="93"/>
      <c r="X141" s="93"/>
      <c r="Y141" s="92"/>
    </row>
    <row r="142" spans="1:25" s="91" customFormat="1" ht="19.5" customHeight="1">
      <c r="A142" s="96"/>
      <c r="B142" s="100"/>
      <c r="C142" s="99"/>
      <c r="D142" s="98"/>
      <c r="E142" s="98"/>
      <c r="F142" s="96"/>
      <c r="G142" s="96"/>
      <c r="H142" s="97"/>
      <c r="I142" s="97"/>
      <c r="J142" s="97"/>
      <c r="K142" s="96"/>
      <c r="L142" s="95"/>
      <c r="M142" s="94"/>
      <c r="N142" s="94"/>
      <c r="O142" s="94"/>
      <c r="P142" s="94"/>
      <c r="Q142" s="94"/>
      <c r="R142" s="94"/>
      <c r="S142" s="94"/>
      <c r="T142" s="94"/>
      <c r="U142" s="94"/>
      <c r="V142" s="93"/>
      <c r="W142" s="93"/>
      <c r="X142" s="93"/>
      <c r="Y142" s="92"/>
    </row>
    <row r="143" spans="1:25" s="91" customFormat="1" ht="19.5" customHeight="1">
      <c r="A143" s="96"/>
      <c r="B143" s="100"/>
      <c r="C143" s="99"/>
      <c r="D143" s="98"/>
      <c r="E143" s="98"/>
      <c r="F143" s="96"/>
      <c r="G143" s="96"/>
      <c r="H143" s="97"/>
      <c r="I143" s="97"/>
      <c r="J143" s="97"/>
      <c r="K143" s="96"/>
      <c r="L143" s="95"/>
      <c r="M143" s="94"/>
      <c r="N143" s="94"/>
      <c r="O143" s="94"/>
      <c r="P143" s="94"/>
      <c r="Q143" s="94"/>
      <c r="R143" s="94"/>
      <c r="S143" s="94"/>
      <c r="T143" s="94"/>
      <c r="U143" s="94"/>
      <c r="V143" s="93"/>
      <c r="W143" s="93"/>
      <c r="X143" s="93"/>
      <c r="Y143" s="92"/>
    </row>
    <row r="144" spans="1:25" s="91" customFormat="1" ht="19.5" customHeight="1">
      <c r="A144" s="96"/>
      <c r="B144" s="100"/>
      <c r="C144" s="99"/>
      <c r="D144" s="98"/>
      <c r="E144" s="98"/>
      <c r="F144" s="96"/>
      <c r="G144" s="96"/>
      <c r="H144" s="97"/>
      <c r="I144" s="97"/>
      <c r="J144" s="97"/>
      <c r="K144" s="96"/>
      <c r="L144" s="95"/>
      <c r="M144" s="94"/>
      <c r="N144" s="94"/>
      <c r="O144" s="94"/>
      <c r="P144" s="94"/>
      <c r="Q144" s="94"/>
      <c r="R144" s="94"/>
      <c r="S144" s="94"/>
      <c r="T144" s="94"/>
      <c r="U144" s="94"/>
      <c r="V144" s="93"/>
      <c r="W144" s="93"/>
      <c r="X144" s="93"/>
      <c r="Y144" s="92"/>
    </row>
    <row r="145" spans="1:25" s="91" customFormat="1" ht="19.5" customHeight="1">
      <c r="A145" s="96"/>
      <c r="B145" s="100"/>
      <c r="C145" s="99"/>
      <c r="D145" s="98"/>
      <c r="E145" s="98"/>
      <c r="F145" s="96"/>
      <c r="G145" s="96"/>
      <c r="H145" s="97"/>
      <c r="I145" s="97"/>
      <c r="J145" s="97"/>
      <c r="K145" s="96"/>
      <c r="L145" s="95"/>
      <c r="M145" s="94"/>
      <c r="N145" s="94"/>
      <c r="O145" s="94"/>
      <c r="P145" s="94"/>
      <c r="Q145" s="94"/>
      <c r="R145" s="94"/>
      <c r="S145" s="94"/>
      <c r="T145" s="94"/>
      <c r="U145" s="94"/>
      <c r="V145" s="93"/>
      <c r="W145" s="93"/>
      <c r="X145" s="93"/>
      <c r="Y145" s="92"/>
    </row>
    <row r="146" spans="1:25" s="91" customFormat="1" ht="19.5" customHeight="1">
      <c r="A146" s="96"/>
      <c r="B146" s="100"/>
      <c r="C146" s="99"/>
      <c r="D146" s="98"/>
      <c r="E146" s="98"/>
      <c r="F146" s="96"/>
      <c r="G146" s="96"/>
      <c r="H146" s="97"/>
      <c r="I146" s="97"/>
      <c r="J146" s="97"/>
      <c r="K146" s="96"/>
      <c r="L146" s="95"/>
      <c r="M146" s="94"/>
      <c r="N146" s="94"/>
      <c r="O146" s="94"/>
      <c r="P146" s="94"/>
      <c r="Q146" s="94"/>
      <c r="R146" s="94"/>
      <c r="S146" s="94"/>
      <c r="T146" s="94"/>
      <c r="U146" s="94"/>
      <c r="V146" s="93"/>
      <c r="W146" s="93"/>
      <c r="X146" s="93"/>
      <c r="Y146" s="92"/>
    </row>
    <row r="147" spans="1:25" s="91" customFormat="1" ht="19.5" customHeight="1">
      <c r="A147" s="96"/>
      <c r="B147" s="100"/>
      <c r="C147" s="99"/>
      <c r="D147" s="98"/>
      <c r="E147" s="98"/>
      <c r="F147" s="96"/>
      <c r="G147" s="96"/>
      <c r="H147" s="97"/>
      <c r="I147" s="97"/>
      <c r="J147" s="97"/>
      <c r="K147" s="96"/>
      <c r="L147" s="95"/>
      <c r="M147" s="94"/>
      <c r="N147" s="94"/>
      <c r="O147" s="94"/>
      <c r="P147" s="94"/>
      <c r="Q147" s="94"/>
      <c r="R147" s="94"/>
      <c r="S147" s="94"/>
      <c r="T147" s="94"/>
      <c r="U147" s="94"/>
      <c r="V147" s="93"/>
      <c r="W147" s="93"/>
      <c r="X147" s="93"/>
      <c r="Y147" s="92"/>
    </row>
    <row r="148" spans="1:25" s="91" customFormat="1" ht="19.5" customHeight="1">
      <c r="A148" s="96"/>
      <c r="B148" s="100"/>
      <c r="C148" s="99"/>
      <c r="D148" s="98"/>
      <c r="E148" s="98"/>
      <c r="F148" s="96"/>
      <c r="G148" s="96"/>
      <c r="H148" s="97"/>
      <c r="I148" s="97"/>
      <c r="J148" s="97"/>
      <c r="K148" s="96"/>
      <c r="L148" s="95"/>
      <c r="M148" s="94"/>
      <c r="N148" s="94"/>
      <c r="O148" s="94"/>
      <c r="P148" s="94"/>
      <c r="Q148" s="94"/>
      <c r="R148" s="94"/>
      <c r="S148" s="94"/>
      <c r="T148" s="94"/>
      <c r="U148" s="94"/>
      <c r="V148" s="93"/>
      <c r="W148" s="93"/>
      <c r="X148" s="93"/>
      <c r="Y148" s="92"/>
    </row>
    <row r="149" spans="1:25" s="91" customFormat="1" ht="19.5" customHeight="1">
      <c r="A149" s="96"/>
      <c r="B149" s="100"/>
      <c r="C149" s="99"/>
      <c r="D149" s="98"/>
      <c r="E149" s="98"/>
      <c r="F149" s="96"/>
      <c r="G149" s="96"/>
      <c r="H149" s="97"/>
      <c r="I149" s="97"/>
      <c r="J149" s="97"/>
      <c r="K149" s="96"/>
      <c r="L149" s="95"/>
      <c r="M149" s="94"/>
      <c r="N149" s="94"/>
      <c r="O149" s="94"/>
      <c r="P149" s="94"/>
      <c r="Q149" s="94"/>
      <c r="R149" s="94"/>
      <c r="S149" s="94"/>
      <c r="T149" s="94"/>
      <c r="U149" s="94"/>
      <c r="V149" s="93"/>
      <c r="W149" s="93"/>
      <c r="X149" s="93"/>
      <c r="Y149" s="92"/>
    </row>
    <row r="150" spans="1:25" s="91" customFormat="1" ht="19.5" customHeight="1">
      <c r="A150" s="96"/>
      <c r="B150" s="100"/>
      <c r="C150" s="99"/>
      <c r="D150" s="98"/>
      <c r="E150" s="98"/>
      <c r="F150" s="96"/>
      <c r="G150" s="96"/>
      <c r="H150" s="97"/>
      <c r="I150" s="97"/>
      <c r="J150" s="97"/>
      <c r="K150" s="96"/>
      <c r="L150" s="95"/>
      <c r="M150" s="94"/>
      <c r="N150" s="94"/>
      <c r="O150" s="94"/>
      <c r="P150" s="94"/>
      <c r="Q150" s="94"/>
      <c r="R150" s="94"/>
      <c r="S150" s="94"/>
      <c r="T150" s="94"/>
      <c r="U150" s="94"/>
      <c r="V150" s="93"/>
      <c r="W150" s="93"/>
      <c r="X150" s="93"/>
      <c r="Y150" s="92"/>
    </row>
    <row r="151" spans="1:25" s="91" customFormat="1" ht="19.5" customHeight="1">
      <c r="A151" s="96"/>
      <c r="B151" s="100"/>
      <c r="C151" s="99"/>
      <c r="D151" s="98"/>
      <c r="E151" s="98"/>
      <c r="F151" s="96"/>
      <c r="G151" s="96"/>
      <c r="H151" s="97"/>
      <c r="I151" s="97"/>
      <c r="J151" s="97"/>
      <c r="K151" s="96"/>
      <c r="L151" s="95"/>
      <c r="M151" s="94"/>
      <c r="N151" s="94"/>
      <c r="O151" s="94"/>
      <c r="P151" s="94"/>
      <c r="Q151" s="94"/>
      <c r="R151" s="94"/>
      <c r="S151" s="94"/>
      <c r="T151" s="94"/>
      <c r="U151" s="94"/>
      <c r="V151" s="93"/>
      <c r="W151" s="93"/>
      <c r="X151" s="93"/>
      <c r="Y151" s="92"/>
    </row>
    <row r="152" spans="1:25" s="91" customFormat="1" ht="19.5" customHeight="1">
      <c r="A152" s="96"/>
      <c r="B152" s="100"/>
      <c r="C152" s="99"/>
      <c r="D152" s="98"/>
      <c r="E152" s="98"/>
      <c r="F152" s="96"/>
      <c r="G152" s="96"/>
      <c r="H152" s="97"/>
      <c r="I152" s="97"/>
      <c r="J152" s="97"/>
      <c r="K152" s="96"/>
      <c r="L152" s="95"/>
      <c r="M152" s="94"/>
      <c r="N152" s="94"/>
      <c r="O152" s="94"/>
      <c r="P152" s="94"/>
      <c r="Q152" s="94"/>
      <c r="R152" s="94"/>
      <c r="S152" s="94"/>
      <c r="T152" s="94"/>
      <c r="U152" s="94"/>
      <c r="V152" s="93"/>
      <c r="W152" s="93"/>
      <c r="X152" s="93"/>
      <c r="Y152" s="92"/>
    </row>
    <row r="153" spans="1:25" s="91" customFormat="1" ht="19.5" customHeight="1">
      <c r="A153" s="96"/>
      <c r="B153" s="100"/>
      <c r="C153" s="99"/>
      <c r="D153" s="98"/>
      <c r="E153" s="98"/>
      <c r="F153" s="96"/>
      <c r="G153" s="96"/>
      <c r="H153" s="97"/>
      <c r="I153" s="97"/>
      <c r="J153" s="97"/>
      <c r="K153" s="96"/>
      <c r="L153" s="95"/>
      <c r="M153" s="94"/>
      <c r="N153" s="94"/>
      <c r="O153" s="94"/>
      <c r="P153" s="94"/>
      <c r="Q153" s="94"/>
      <c r="R153" s="94"/>
      <c r="S153" s="94"/>
      <c r="T153" s="94"/>
      <c r="U153" s="94"/>
      <c r="V153" s="93"/>
      <c r="W153" s="93"/>
      <c r="X153" s="93"/>
      <c r="Y153" s="92"/>
    </row>
    <row r="154" spans="1:25" s="91" customFormat="1" ht="19.5" customHeight="1">
      <c r="A154" s="96"/>
      <c r="B154" s="100"/>
      <c r="C154" s="99"/>
      <c r="D154" s="98"/>
      <c r="E154" s="98"/>
      <c r="F154" s="96"/>
      <c r="G154" s="96"/>
      <c r="H154" s="97"/>
      <c r="I154" s="97"/>
      <c r="J154" s="97"/>
      <c r="K154" s="96"/>
      <c r="L154" s="95"/>
      <c r="M154" s="94"/>
      <c r="N154" s="94"/>
      <c r="O154" s="94"/>
      <c r="P154" s="94"/>
      <c r="Q154" s="94"/>
      <c r="R154" s="94"/>
      <c r="S154" s="94"/>
      <c r="T154" s="94"/>
      <c r="U154" s="94"/>
      <c r="V154" s="93"/>
      <c r="W154" s="93"/>
      <c r="X154" s="93"/>
      <c r="Y154" s="92"/>
    </row>
    <row r="155" spans="1:25" s="91" customFormat="1" ht="19.5" customHeight="1">
      <c r="A155" s="96"/>
      <c r="B155" s="100"/>
      <c r="C155" s="99"/>
      <c r="D155" s="98"/>
      <c r="E155" s="98"/>
      <c r="F155" s="96"/>
      <c r="G155" s="96"/>
      <c r="H155" s="97"/>
      <c r="I155" s="97"/>
      <c r="J155" s="97"/>
      <c r="K155" s="96"/>
      <c r="L155" s="95"/>
      <c r="M155" s="94"/>
      <c r="N155" s="94"/>
      <c r="O155" s="94"/>
      <c r="P155" s="94"/>
      <c r="Q155" s="94"/>
      <c r="R155" s="94"/>
      <c r="S155" s="94"/>
      <c r="T155" s="94"/>
      <c r="U155" s="94"/>
      <c r="V155" s="93"/>
      <c r="W155" s="93"/>
      <c r="X155" s="93"/>
      <c r="Y155" s="92"/>
    </row>
    <row r="156" spans="1:25" s="91" customFormat="1" ht="19.5" customHeight="1">
      <c r="A156" s="96"/>
      <c r="B156" s="100"/>
      <c r="C156" s="99"/>
      <c r="D156" s="98"/>
      <c r="E156" s="98"/>
      <c r="F156" s="96"/>
      <c r="G156" s="96"/>
      <c r="H156" s="97"/>
      <c r="I156" s="97"/>
      <c r="J156" s="97"/>
      <c r="K156" s="96"/>
      <c r="L156" s="95"/>
      <c r="M156" s="94"/>
      <c r="N156" s="94"/>
      <c r="O156" s="94"/>
      <c r="P156" s="94"/>
      <c r="Q156" s="94"/>
      <c r="R156" s="94"/>
      <c r="S156" s="94"/>
      <c r="T156" s="94"/>
      <c r="U156" s="94"/>
      <c r="V156" s="93"/>
      <c r="W156" s="93"/>
      <c r="X156" s="93"/>
      <c r="Y156" s="92"/>
    </row>
    <row r="157" spans="1:25" s="91" customFormat="1" ht="19.5" customHeight="1">
      <c r="A157" s="96"/>
      <c r="B157" s="100"/>
      <c r="C157" s="99"/>
      <c r="D157" s="98"/>
      <c r="E157" s="98"/>
      <c r="F157" s="96"/>
      <c r="G157" s="96"/>
      <c r="H157" s="97"/>
      <c r="I157" s="97"/>
      <c r="J157" s="97"/>
      <c r="K157" s="96"/>
      <c r="L157" s="95"/>
      <c r="M157" s="94"/>
      <c r="N157" s="94"/>
      <c r="O157" s="94"/>
      <c r="P157" s="94"/>
      <c r="Q157" s="94"/>
      <c r="R157" s="94"/>
      <c r="S157" s="94"/>
      <c r="T157" s="94"/>
      <c r="U157" s="94"/>
      <c r="V157" s="93"/>
      <c r="W157" s="93"/>
      <c r="X157" s="93"/>
      <c r="Y157" s="92"/>
    </row>
    <row r="158" spans="1:25" s="91" customFormat="1" ht="19.5" customHeight="1">
      <c r="A158" s="96"/>
      <c r="B158" s="100"/>
      <c r="C158" s="99"/>
      <c r="D158" s="98"/>
      <c r="E158" s="98"/>
      <c r="F158" s="96"/>
      <c r="G158" s="96"/>
      <c r="H158" s="97"/>
      <c r="I158" s="97"/>
      <c r="J158" s="97"/>
      <c r="K158" s="96"/>
      <c r="L158" s="95"/>
      <c r="M158" s="94"/>
      <c r="N158" s="94"/>
      <c r="O158" s="94"/>
      <c r="P158" s="94"/>
      <c r="Q158" s="94"/>
      <c r="R158" s="94"/>
      <c r="S158" s="94"/>
      <c r="T158" s="94"/>
      <c r="U158" s="94"/>
      <c r="V158" s="93"/>
      <c r="W158" s="93"/>
      <c r="X158" s="93"/>
      <c r="Y158" s="92"/>
    </row>
    <row r="159" spans="1:25" s="91" customFormat="1" ht="19.5" customHeight="1">
      <c r="A159" s="96"/>
      <c r="B159" s="100"/>
      <c r="C159" s="99"/>
      <c r="D159" s="98"/>
      <c r="E159" s="98"/>
      <c r="F159" s="96"/>
      <c r="G159" s="96"/>
      <c r="H159" s="97"/>
      <c r="I159" s="97"/>
      <c r="J159" s="97"/>
      <c r="K159" s="96"/>
      <c r="L159" s="95"/>
      <c r="M159" s="94"/>
      <c r="N159" s="94"/>
      <c r="O159" s="94"/>
      <c r="P159" s="94"/>
      <c r="Q159" s="94"/>
      <c r="R159" s="94"/>
      <c r="S159" s="94"/>
      <c r="T159" s="94"/>
      <c r="U159" s="94"/>
      <c r="V159" s="93"/>
      <c r="W159" s="93"/>
      <c r="X159" s="93"/>
      <c r="Y159" s="92"/>
    </row>
    <row r="160" spans="1:25" s="91" customFormat="1" ht="19.5" customHeight="1">
      <c r="A160" s="96"/>
      <c r="B160" s="100"/>
      <c r="C160" s="99"/>
      <c r="D160" s="98"/>
      <c r="E160" s="98"/>
      <c r="F160" s="96"/>
      <c r="G160" s="96"/>
      <c r="H160" s="97"/>
      <c r="I160" s="97"/>
      <c r="J160" s="97"/>
      <c r="K160" s="96"/>
      <c r="L160" s="95"/>
      <c r="M160" s="94"/>
      <c r="N160" s="94"/>
      <c r="O160" s="94"/>
      <c r="P160" s="94"/>
      <c r="Q160" s="94"/>
      <c r="R160" s="94"/>
      <c r="S160" s="94"/>
      <c r="T160" s="94"/>
      <c r="U160" s="94"/>
      <c r="V160" s="93"/>
      <c r="W160" s="93"/>
      <c r="X160" s="93"/>
      <c r="Y160" s="92"/>
    </row>
    <row r="161" spans="1:25" s="91" customFormat="1" ht="19.5" customHeight="1">
      <c r="A161" s="96"/>
      <c r="B161" s="100"/>
      <c r="C161" s="99"/>
      <c r="D161" s="98"/>
      <c r="E161" s="98"/>
      <c r="F161" s="96"/>
      <c r="G161" s="96"/>
      <c r="H161" s="97"/>
      <c r="I161" s="97"/>
      <c r="J161" s="97"/>
      <c r="K161" s="96"/>
      <c r="L161" s="95"/>
      <c r="M161" s="94"/>
      <c r="N161" s="94"/>
      <c r="O161" s="94"/>
      <c r="P161" s="94"/>
      <c r="Q161" s="94"/>
      <c r="R161" s="94"/>
      <c r="S161" s="94"/>
      <c r="T161" s="94"/>
      <c r="U161" s="94"/>
      <c r="V161" s="93"/>
      <c r="W161" s="93"/>
      <c r="X161" s="93"/>
      <c r="Y161" s="92"/>
    </row>
    <row r="162" spans="1:25" s="91" customFormat="1" ht="19.5" customHeight="1">
      <c r="A162" s="96"/>
      <c r="B162" s="100"/>
      <c r="C162" s="99"/>
      <c r="D162" s="98"/>
      <c r="E162" s="98"/>
      <c r="F162" s="96"/>
      <c r="G162" s="96"/>
      <c r="H162" s="97"/>
      <c r="I162" s="97"/>
      <c r="J162" s="97"/>
      <c r="K162" s="96"/>
      <c r="L162" s="95"/>
      <c r="M162" s="94"/>
      <c r="N162" s="94"/>
      <c r="O162" s="94"/>
      <c r="P162" s="94"/>
      <c r="Q162" s="94"/>
      <c r="R162" s="94"/>
      <c r="S162" s="94"/>
      <c r="T162" s="94"/>
      <c r="U162" s="94"/>
      <c r="V162" s="93"/>
      <c r="W162" s="93"/>
      <c r="X162" s="93"/>
      <c r="Y162" s="92"/>
    </row>
    <row r="163" spans="1:25" s="91" customFormat="1" ht="19.5" customHeight="1">
      <c r="A163" s="96"/>
      <c r="B163" s="100"/>
      <c r="C163" s="99"/>
      <c r="D163" s="98"/>
      <c r="E163" s="98"/>
      <c r="F163" s="96"/>
      <c r="G163" s="96"/>
      <c r="H163" s="97"/>
      <c r="I163" s="97"/>
      <c r="J163" s="97"/>
      <c r="K163" s="96"/>
      <c r="L163" s="95"/>
      <c r="M163" s="94"/>
      <c r="N163" s="94"/>
      <c r="O163" s="94"/>
      <c r="P163" s="94"/>
      <c r="Q163" s="94"/>
      <c r="R163" s="94"/>
      <c r="S163" s="94"/>
      <c r="T163" s="94"/>
      <c r="U163" s="94"/>
      <c r="V163" s="93"/>
      <c r="W163" s="93"/>
      <c r="X163" s="93"/>
      <c r="Y163" s="92"/>
    </row>
    <row r="164" spans="1:25" s="91" customFormat="1" ht="19.5" customHeight="1">
      <c r="A164" s="96"/>
      <c r="B164" s="100"/>
      <c r="C164" s="99"/>
      <c r="D164" s="98"/>
      <c r="E164" s="98"/>
      <c r="F164" s="96"/>
      <c r="G164" s="96"/>
      <c r="H164" s="97"/>
      <c r="I164" s="97"/>
      <c r="J164" s="97"/>
      <c r="K164" s="96"/>
      <c r="L164" s="95"/>
      <c r="M164" s="94"/>
      <c r="N164" s="94"/>
      <c r="O164" s="94"/>
      <c r="P164" s="94"/>
      <c r="Q164" s="94"/>
      <c r="R164" s="94"/>
      <c r="S164" s="94"/>
      <c r="T164" s="94"/>
      <c r="U164" s="94"/>
      <c r="V164" s="93"/>
      <c r="W164" s="93"/>
      <c r="X164" s="93"/>
      <c r="Y164" s="92"/>
    </row>
    <row r="165" spans="1:25" s="91" customFormat="1" ht="19.5" customHeight="1">
      <c r="A165" s="96"/>
      <c r="B165" s="100"/>
      <c r="C165" s="99"/>
      <c r="D165" s="98"/>
      <c r="E165" s="98"/>
      <c r="F165" s="96"/>
      <c r="G165" s="96"/>
      <c r="H165" s="97"/>
      <c r="I165" s="97"/>
      <c r="J165" s="97"/>
      <c r="K165" s="96"/>
      <c r="L165" s="95"/>
      <c r="M165" s="94"/>
      <c r="N165" s="94"/>
      <c r="O165" s="94"/>
      <c r="P165" s="94"/>
      <c r="Q165" s="94"/>
      <c r="R165" s="94"/>
      <c r="S165" s="94"/>
      <c r="T165" s="94"/>
      <c r="U165" s="94"/>
      <c r="V165" s="93"/>
      <c r="W165" s="93"/>
      <c r="X165" s="93"/>
      <c r="Y165" s="92"/>
    </row>
    <row r="166" spans="1:25" s="91" customFormat="1" ht="19.5" customHeight="1">
      <c r="A166" s="96"/>
      <c r="B166" s="100"/>
      <c r="C166" s="99"/>
      <c r="D166" s="98"/>
      <c r="E166" s="98"/>
      <c r="F166" s="96"/>
      <c r="G166" s="96"/>
      <c r="H166" s="97"/>
      <c r="I166" s="97"/>
      <c r="J166" s="97"/>
      <c r="K166" s="96"/>
      <c r="L166" s="95"/>
      <c r="M166" s="94"/>
      <c r="N166" s="94"/>
      <c r="O166" s="94"/>
      <c r="P166" s="94"/>
      <c r="Q166" s="94"/>
      <c r="R166" s="94"/>
      <c r="S166" s="94"/>
      <c r="T166" s="94"/>
      <c r="U166" s="94"/>
      <c r="V166" s="93"/>
      <c r="W166" s="93"/>
      <c r="X166" s="93"/>
      <c r="Y166" s="92"/>
    </row>
    <row r="167" spans="1:25" s="91" customFormat="1" ht="19.5" customHeight="1">
      <c r="A167" s="96"/>
      <c r="B167" s="100"/>
      <c r="C167" s="99"/>
      <c r="D167" s="98"/>
      <c r="E167" s="98"/>
      <c r="F167" s="96"/>
      <c r="G167" s="96"/>
      <c r="H167" s="97"/>
      <c r="I167" s="97"/>
      <c r="J167" s="97"/>
      <c r="K167" s="96"/>
      <c r="L167" s="95"/>
      <c r="M167" s="94"/>
      <c r="N167" s="94"/>
      <c r="O167" s="94"/>
      <c r="P167" s="94"/>
      <c r="Q167" s="94"/>
      <c r="R167" s="94"/>
      <c r="S167" s="94"/>
      <c r="T167" s="94"/>
      <c r="U167" s="94"/>
      <c r="V167" s="93"/>
      <c r="W167" s="93"/>
      <c r="X167" s="93"/>
      <c r="Y167" s="92"/>
    </row>
    <row r="168" spans="1:25" s="91" customFormat="1" ht="19.5" customHeight="1">
      <c r="A168" s="96"/>
      <c r="B168" s="100"/>
      <c r="C168" s="99"/>
      <c r="D168" s="98"/>
      <c r="E168" s="98"/>
      <c r="F168" s="96"/>
      <c r="G168" s="96"/>
      <c r="H168" s="97"/>
      <c r="I168" s="97"/>
      <c r="J168" s="97"/>
      <c r="K168" s="96"/>
      <c r="L168" s="95"/>
      <c r="M168" s="94"/>
      <c r="N168" s="94"/>
      <c r="O168" s="94"/>
      <c r="P168" s="94"/>
      <c r="Q168" s="94"/>
      <c r="R168" s="94"/>
      <c r="S168" s="94"/>
      <c r="T168" s="94"/>
      <c r="U168" s="94"/>
      <c r="V168" s="93"/>
      <c r="W168" s="93"/>
      <c r="X168" s="93"/>
      <c r="Y168" s="92"/>
    </row>
    <row r="169" spans="1:25" s="91" customFormat="1" ht="19.5" customHeight="1">
      <c r="A169" s="96"/>
      <c r="B169" s="100"/>
      <c r="C169" s="99"/>
      <c r="D169" s="98"/>
      <c r="E169" s="98"/>
      <c r="F169" s="96"/>
      <c r="G169" s="96"/>
      <c r="H169" s="97"/>
      <c r="I169" s="97"/>
      <c r="J169" s="97"/>
      <c r="K169" s="96"/>
      <c r="L169" s="95"/>
      <c r="M169" s="94"/>
      <c r="N169" s="94"/>
      <c r="O169" s="94"/>
      <c r="P169" s="94"/>
      <c r="Q169" s="94"/>
      <c r="R169" s="94"/>
      <c r="S169" s="94"/>
      <c r="T169" s="94"/>
      <c r="U169" s="94"/>
      <c r="V169" s="93"/>
      <c r="W169" s="93"/>
      <c r="X169" s="93"/>
      <c r="Y169" s="92"/>
    </row>
    <row r="170" spans="1:25" s="91" customFormat="1" ht="19.5" customHeight="1">
      <c r="A170" s="96"/>
      <c r="B170" s="100"/>
      <c r="C170" s="99"/>
      <c r="D170" s="98"/>
      <c r="E170" s="98"/>
      <c r="F170" s="96"/>
      <c r="G170" s="96"/>
      <c r="H170" s="97"/>
      <c r="I170" s="97"/>
      <c r="J170" s="97"/>
      <c r="K170" s="96"/>
      <c r="L170" s="95"/>
      <c r="M170" s="94"/>
      <c r="N170" s="94"/>
      <c r="O170" s="94"/>
      <c r="P170" s="94"/>
      <c r="Q170" s="94"/>
      <c r="R170" s="94"/>
      <c r="S170" s="94"/>
      <c r="T170" s="94"/>
      <c r="U170" s="94"/>
      <c r="V170" s="93"/>
      <c r="W170" s="93"/>
      <c r="X170" s="93"/>
      <c r="Y170" s="92"/>
    </row>
    <row r="171" spans="1:25" s="91" customFormat="1" ht="19.5" customHeight="1">
      <c r="A171" s="96"/>
      <c r="B171" s="100"/>
      <c r="C171" s="99"/>
      <c r="D171" s="98"/>
      <c r="E171" s="98"/>
      <c r="F171" s="96"/>
      <c r="G171" s="96"/>
      <c r="H171" s="97"/>
      <c r="I171" s="97"/>
      <c r="J171" s="97"/>
      <c r="K171" s="96"/>
      <c r="L171" s="95"/>
      <c r="M171" s="94"/>
      <c r="N171" s="94"/>
      <c r="O171" s="94"/>
      <c r="P171" s="94"/>
      <c r="Q171" s="94"/>
      <c r="R171" s="94"/>
      <c r="S171" s="94"/>
      <c r="T171" s="94"/>
      <c r="U171" s="94"/>
      <c r="V171" s="93"/>
      <c r="W171" s="93"/>
      <c r="X171" s="93"/>
      <c r="Y171" s="92"/>
    </row>
    <row r="172" spans="1:25" s="91" customFormat="1" ht="19.5" customHeight="1">
      <c r="A172" s="96"/>
      <c r="B172" s="100"/>
      <c r="C172" s="99"/>
      <c r="D172" s="98"/>
      <c r="E172" s="98"/>
      <c r="F172" s="96"/>
      <c r="G172" s="96"/>
      <c r="H172" s="97"/>
      <c r="I172" s="97"/>
      <c r="J172" s="97"/>
      <c r="K172" s="96"/>
      <c r="L172" s="95"/>
      <c r="M172" s="94"/>
      <c r="N172" s="94"/>
      <c r="O172" s="94"/>
      <c r="P172" s="94"/>
      <c r="Q172" s="94"/>
      <c r="R172" s="94"/>
      <c r="S172" s="94"/>
      <c r="T172" s="94"/>
      <c r="U172" s="94"/>
      <c r="V172" s="93"/>
      <c r="W172" s="93"/>
      <c r="X172" s="93"/>
      <c r="Y172" s="92"/>
    </row>
    <row r="173" spans="1:25" s="91" customFormat="1" ht="19.5" customHeight="1">
      <c r="A173" s="96"/>
      <c r="B173" s="100"/>
      <c r="C173" s="99"/>
      <c r="D173" s="98"/>
      <c r="E173" s="98"/>
      <c r="F173" s="96"/>
      <c r="G173" s="96"/>
      <c r="H173" s="97"/>
      <c r="I173" s="97"/>
      <c r="J173" s="97"/>
      <c r="K173" s="96"/>
      <c r="L173" s="95"/>
      <c r="M173" s="94"/>
      <c r="N173" s="94"/>
      <c r="O173" s="94"/>
      <c r="P173" s="94"/>
      <c r="Q173" s="94"/>
      <c r="R173" s="94"/>
      <c r="S173" s="94"/>
      <c r="T173" s="94"/>
      <c r="U173" s="94"/>
      <c r="V173" s="93"/>
      <c r="W173" s="93"/>
      <c r="X173" s="93"/>
      <c r="Y173" s="92"/>
    </row>
    <row r="174" spans="1:25" s="91" customFormat="1" ht="19.5" customHeight="1">
      <c r="A174" s="96"/>
      <c r="B174" s="100"/>
      <c r="C174" s="99"/>
      <c r="D174" s="98"/>
      <c r="E174" s="98"/>
      <c r="F174" s="96"/>
      <c r="G174" s="96"/>
      <c r="H174" s="97"/>
      <c r="I174" s="97"/>
      <c r="J174" s="97"/>
      <c r="K174" s="96"/>
      <c r="L174" s="95"/>
      <c r="M174" s="94"/>
      <c r="N174" s="94"/>
      <c r="O174" s="94"/>
      <c r="P174" s="94"/>
      <c r="Q174" s="94"/>
      <c r="R174" s="94"/>
      <c r="S174" s="94"/>
      <c r="T174" s="94"/>
      <c r="U174" s="94"/>
      <c r="V174" s="93"/>
      <c r="W174" s="93"/>
      <c r="X174" s="93"/>
      <c r="Y174" s="92"/>
    </row>
    <row r="175" spans="1:25" s="91" customFormat="1" ht="19.5" customHeight="1">
      <c r="A175" s="96"/>
      <c r="B175" s="100"/>
      <c r="C175" s="99"/>
      <c r="D175" s="98"/>
      <c r="E175" s="98"/>
      <c r="F175" s="96"/>
      <c r="G175" s="96"/>
      <c r="H175" s="97"/>
      <c r="I175" s="97"/>
      <c r="J175" s="97"/>
      <c r="K175" s="96"/>
      <c r="L175" s="95"/>
      <c r="M175" s="94"/>
      <c r="N175" s="94"/>
      <c r="O175" s="94"/>
      <c r="P175" s="94"/>
      <c r="Q175" s="94"/>
      <c r="R175" s="94"/>
      <c r="S175" s="94"/>
      <c r="T175" s="94"/>
      <c r="U175" s="94"/>
      <c r="V175" s="93"/>
      <c r="W175" s="93"/>
      <c r="X175" s="93"/>
      <c r="Y175" s="92"/>
    </row>
    <row r="176" spans="1:25" s="91" customFormat="1" ht="19.5" customHeight="1">
      <c r="A176" s="96"/>
      <c r="B176" s="100"/>
      <c r="C176" s="99"/>
      <c r="D176" s="98"/>
      <c r="E176" s="98"/>
      <c r="F176" s="96"/>
      <c r="G176" s="96"/>
      <c r="H176" s="97"/>
      <c r="I176" s="97"/>
      <c r="J176" s="97"/>
      <c r="K176" s="96"/>
      <c r="L176" s="95"/>
      <c r="M176" s="94"/>
      <c r="N176" s="94"/>
      <c r="O176" s="94"/>
      <c r="P176" s="94"/>
      <c r="Q176" s="94"/>
      <c r="R176" s="94"/>
      <c r="S176" s="94"/>
      <c r="T176" s="94"/>
      <c r="U176" s="94"/>
      <c r="V176" s="93"/>
      <c r="W176" s="93"/>
      <c r="X176" s="93"/>
      <c r="Y176" s="92"/>
    </row>
    <row r="177" spans="1:25" s="91" customFormat="1" ht="19.5" customHeight="1">
      <c r="A177" s="96"/>
      <c r="B177" s="100"/>
      <c r="C177" s="99"/>
      <c r="D177" s="98"/>
      <c r="E177" s="98"/>
      <c r="F177" s="96"/>
      <c r="G177" s="96"/>
      <c r="H177" s="97"/>
      <c r="I177" s="97"/>
      <c r="J177" s="97"/>
      <c r="K177" s="96"/>
      <c r="L177" s="95"/>
      <c r="M177" s="94"/>
      <c r="N177" s="94"/>
      <c r="O177" s="94"/>
      <c r="P177" s="94"/>
      <c r="Q177" s="94"/>
      <c r="R177" s="94"/>
      <c r="S177" s="94"/>
      <c r="T177" s="94"/>
      <c r="U177" s="94"/>
      <c r="V177" s="93"/>
      <c r="W177" s="93"/>
      <c r="X177" s="93"/>
      <c r="Y177" s="92"/>
    </row>
    <row r="178" spans="1:25" s="91" customFormat="1" ht="19.5" customHeight="1">
      <c r="A178" s="96"/>
      <c r="B178" s="100"/>
      <c r="C178" s="99"/>
      <c r="D178" s="98"/>
      <c r="E178" s="98"/>
      <c r="F178" s="96"/>
      <c r="G178" s="96"/>
      <c r="H178" s="97"/>
      <c r="I178" s="97"/>
      <c r="J178" s="97"/>
      <c r="K178" s="96"/>
      <c r="L178" s="95"/>
      <c r="M178" s="94"/>
      <c r="N178" s="94"/>
      <c r="O178" s="94"/>
      <c r="P178" s="94"/>
      <c r="Q178" s="94"/>
      <c r="R178" s="94"/>
      <c r="S178" s="94"/>
      <c r="T178" s="94"/>
      <c r="U178" s="94"/>
      <c r="V178" s="93"/>
      <c r="W178" s="93"/>
      <c r="X178" s="93"/>
      <c r="Y178" s="92"/>
    </row>
    <row r="179" spans="1:25" s="91" customFormat="1" ht="19.5" customHeight="1">
      <c r="A179" s="96"/>
      <c r="B179" s="100"/>
      <c r="C179" s="99"/>
      <c r="D179" s="98"/>
      <c r="E179" s="98"/>
      <c r="F179" s="96"/>
      <c r="G179" s="96"/>
      <c r="H179" s="97"/>
      <c r="I179" s="97"/>
      <c r="J179" s="97"/>
      <c r="K179" s="96"/>
      <c r="L179" s="95"/>
      <c r="M179" s="94"/>
      <c r="N179" s="94"/>
      <c r="O179" s="94"/>
      <c r="P179" s="94"/>
      <c r="Q179" s="94"/>
      <c r="R179" s="94"/>
      <c r="S179" s="94"/>
      <c r="T179" s="94"/>
      <c r="U179" s="94"/>
      <c r="V179" s="93"/>
      <c r="W179" s="93"/>
      <c r="X179" s="93"/>
      <c r="Y179" s="92"/>
    </row>
    <row r="180" spans="1:25" s="91" customFormat="1" ht="19.5" customHeight="1">
      <c r="A180" s="96"/>
      <c r="B180" s="100"/>
      <c r="C180" s="99"/>
      <c r="D180" s="98"/>
      <c r="E180" s="98"/>
      <c r="F180" s="96"/>
      <c r="G180" s="96"/>
      <c r="H180" s="97"/>
      <c r="I180" s="97"/>
      <c r="J180" s="97"/>
      <c r="K180" s="96"/>
      <c r="L180" s="95"/>
      <c r="M180" s="94"/>
      <c r="N180" s="94"/>
      <c r="O180" s="94"/>
      <c r="P180" s="94"/>
      <c r="Q180" s="94"/>
      <c r="R180" s="94"/>
      <c r="S180" s="94"/>
      <c r="T180" s="94"/>
      <c r="U180" s="94"/>
      <c r="V180" s="93"/>
      <c r="W180" s="93"/>
      <c r="X180" s="93"/>
      <c r="Y180" s="92"/>
    </row>
    <row r="181" spans="1:25" s="91" customFormat="1" ht="19.5" customHeight="1">
      <c r="A181" s="96"/>
      <c r="B181" s="100"/>
      <c r="C181" s="99"/>
      <c r="D181" s="98"/>
      <c r="E181" s="98"/>
      <c r="F181" s="96"/>
      <c r="G181" s="96"/>
      <c r="H181" s="97"/>
      <c r="I181" s="97"/>
      <c r="J181" s="97"/>
      <c r="K181" s="96"/>
      <c r="L181" s="95"/>
      <c r="M181" s="94"/>
      <c r="N181" s="94"/>
      <c r="O181" s="94"/>
      <c r="P181" s="94"/>
      <c r="Q181" s="94"/>
      <c r="R181" s="94"/>
      <c r="S181" s="94"/>
      <c r="T181" s="94"/>
      <c r="U181" s="94"/>
      <c r="V181" s="93"/>
      <c r="W181" s="93"/>
      <c r="X181" s="93"/>
      <c r="Y181" s="92"/>
    </row>
    <row r="182" spans="1:25" s="91" customFormat="1" ht="19.5" customHeight="1">
      <c r="A182" s="96"/>
      <c r="B182" s="100"/>
      <c r="C182" s="99"/>
      <c r="D182" s="98"/>
      <c r="E182" s="98"/>
      <c r="F182" s="96"/>
      <c r="G182" s="96"/>
      <c r="H182" s="97"/>
      <c r="I182" s="97"/>
      <c r="J182" s="97"/>
      <c r="K182" s="96"/>
      <c r="L182" s="95"/>
      <c r="M182" s="94"/>
      <c r="N182" s="94"/>
      <c r="O182" s="94"/>
      <c r="P182" s="94"/>
      <c r="Q182" s="94"/>
      <c r="R182" s="94"/>
      <c r="S182" s="94"/>
      <c r="T182" s="94"/>
      <c r="U182" s="94"/>
      <c r="V182" s="93"/>
      <c r="W182" s="93"/>
      <c r="X182" s="93"/>
      <c r="Y182" s="92"/>
    </row>
    <row r="183" spans="1:25" s="91" customFormat="1" ht="19.5" customHeight="1">
      <c r="A183" s="96"/>
      <c r="B183" s="100"/>
      <c r="C183" s="99"/>
      <c r="D183" s="98"/>
      <c r="E183" s="98"/>
      <c r="F183" s="96"/>
      <c r="G183" s="96"/>
      <c r="H183" s="97"/>
      <c r="I183" s="97"/>
      <c r="J183" s="97"/>
      <c r="K183" s="96"/>
      <c r="L183" s="95"/>
      <c r="M183" s="94"/>
      <c r="N183" s="94"/>
      <c r="O183" s="94"/>
      <c r="P183" s="94"/>
      <c r="Q183" s="94"/>
      <c r="R183" s="94"/>
      <c r="S183" s="94"/>
      <c r="T183" s="94"/>
      <c r="U183" s="94"/>
      <c r="V183" s="93"/>
      <c r="W183" s="93"/>
      <c r="X183" s="93"/>
      <c r="Y183" s="92"/>
    </row>
    <row r="184" spans="1:25" s="91" customFormat="1" ht="19.5" customHeight="1">
      <c r="A184" s="96"/>
      <c r="B184" s="100"/>
      <c r="C184" s="99"/>
      <c r="D184" s="98"/>
      <c r="E184" s="98"/>
      <c r="F184" s="96"/>
      <c r="G184" s="96"/>
      <c r="H184" s="97"/>
      <c r="I184" s="97"/>
      <c r="J184" s="97"/>
      <c r="K184" s="96"/>
      <c r="L184" s="95"/>
      <c r="M184" s="94"/>
      <c r="N184" s="94"/>
      <c r="O184" s="94"/>
      <c r="P184" s="94"/>
      <c r="Q184" s="94"/>
      <c r="R184" s="94"/>
      <c r="S184" s="94"/>
      <c r="T184" s="94"/>
      <c r="U184" s="94"/>
      <c r="V184" s="93"/>
      <c r="W184" s="93"/>
      <c r="X184" s="93"/>
      <c r="Y184" s="92"/>
    </row>
    <row r="185" spans="1:25" s="91" customFormat="1" ht="19.5" customHeight="1">
      <c r="A185" s="96"/>
      <c r="B185" s="100"/>
      <c r="C185" s="99"/>
      <c r="D185" s="98"/>
      <c r="E185" s="98"/>
      <c r="F185" s="96"/>
      <c r="G185" s="96"/>
      <c r="H185" s="97"/>
      <c r="I185" s="97"/>
      <c r="J185" s="97"/>
      <c r="K185" s="96"/>
      <c r="L185" s="95"/>
      <c r="M185" s="94"/>
      <c r="N185" s="94"/>
      <c r="O185" s="94"/>
      <c r="P185" s="94"/>
      <c r="Q185" s="94"/>
      <c r="R185" s="94"/>
      <c r="S185" s="94"/>
      <c r="T185" s="94"/>
      <c r="U185" s="94"/>
      <c r="V185" s="93"/>
      <c r="W185" s="93"/>
      <c r="X185" s="93"/>
      <c r="Y185" s="92"/>
    </row>
    <row r="186" spans="1:25" s="91" customFormat="1" ht="19.5" customHeight="1">
      <c r="A186" s="96"/>
      <c r="B186" s="100"/>
      <c r="C186" s="99"/>
      <c r="D186" s="98"/>
      <c r="E186" s="98"/>
      <c r="F186" s="96"/>
      <c r="G186" s="96"/>
      <c r="H186" s="97"/>
      <c r="I186" s="97"/>
      <c r="J186" s="97"/>
      <c r="K186" s="96"/>
      <c r="L186" s="95"/>
      <c r="M186" s="94"/>
      <c r="N186" s="94"/>
      <c r="O186" s="94"/>
      <c r="P186" s="94"/>
      <c r="Q186" s="94"/>
      <c r="R186" s="94"/>
      <c r="S186" s="94"/>
      <c r="T186" s="94"/>
      <c r="U186" s="94"/>
      <c r="V186" s="93"/>
      <c r="W186" s="93"/>
      <c r="X186" s="93"/>
      <c r="Y186" s="92"/>
    </row>
    <row r="187" spans="1:25" s="91" customFormat="1" ht="19.5" customHeight="1">
      <c r="A187" s="96"/>
      <c r="B187" s="100"/>
      <c r="C187" s="99"/>
      <c r="D187" s="98"/>
      <c r="E187" s="98"/>
      <c r="F187" s="96"/>
      <c r="G187" s="96"/>
      <c r="H187" s="97"/>
      <c r="I187" s="97"/>
      <c r="J187" s="97"/>
      <c r="K187" s="96"/>
      <c r="L187" s="95"/>
      <c r="M187" s="94"/>
      <c r="N187" s="94"/>
      <c r="O187" s="94"/>
      <c r="P187" s="94"/>
      <c r="Q187" s="94"/>
      <c r="R187" s="94"/>
      <c r="S187" s="94"/>
      <c r="T187" s="94"/>
      <c r="U187" s="94"/>
      <c r="V187" s="93"/>
      <c r="W187" s="93"/>
      <c r="X187" s="93"/>
      <c r="Y187" s="92"/>
    </row>
    <row r="188" spans="1:25" s="91" customFormat="1" ht="19.5" customHeight="1">
      <c r="A188" s="96"/>
      <c r="B188" s="100"/>
      <c r="C188" s="99"/>
      <c r="D188" s="98"/>
      <c r="E188" s="98"/>
      <c r="F188" s="96"/>
      <c r="G188" s="96"/>
      <c r="H188" s="97"/>
      <c r="I188" s="97"/>
      <c r="J188" s="97"/>
      <c r="K188" s="96"/>
      <c r="L188" s="95"/>
      <c r="M188" s="94"/>
      <c r="N188" s="94"/>
      <c r="O188" s="94"/>
      <c r="P188" s="94"/>
      <c r="Q188" s="94"/>
      <c r="R188" s="94"/>
      <c r="S188" s="94"/>
      <c r="T188" s="94"/>
      <c r="U188" s="94"/>
      <c r="V188" s="93"/>
      <c r="W188" s="93"/>
      <c r="X188" s="93"/>
      <c r="Y188" s="92"/>
    </row>
    <row r="189" spans="1:25" s="91" customFormat="1" ht="19.5" customHeight="1">
      <c r="A189" s="96"/>
      <c r="B189" s="100"/>
      <c r="C189" s="99"/>
      <c r="D189" s="98"/>
      <c r="E189" s="98"/>
      <c r="F189" s="96"/>
      <c r="G189" s="96"/>
      <c r="H189" s="97"/>
      <c r="I189" s="97"/>
      <c r="J189" s="97"/>
      <c r="K189" s="96"/>
      <c r="L189" s="95"/>
      <c r="M189" s="94"/>
      <c r="N189" s="94"/>
      <c r="O189" s="94"/>
      <c r="P189" s="94"/>
      <c r="Q189" s="94"/>
      <c r="R189" s="94"/>
      <c r="S189" s="94"/>
      <c r="T189" s="94"/>
      <c r="U189" s="94"/>
      <c r="V189" s="93"/>
      <c r="W189" s="93"/>
      <c r="X189" s="93"/>
      <c r="Y189" s="92"/>
    </row>
    <row r="190" spans="1:25" s="91" customFormat="1" ht="19.5" customHeight="1">
      <c r="A190" s="96"/>
      <c r="B190" s="100"/>
      <c r="C190" s="99"/>
      <c r="D190" s="98"/>
      <c r="E190" s="98"/>
      <c r="F190" s="96"/>
      <c r="G190" s="96"/>
      <c r="H190" s="97"/>
      <c r="I190" s="97"/>
      <c r="J190" s="97"/>
      <c r="K190" s="96"/>
      <c r="L190" s="95"/>
      <c r="M190" s="94"/>
      <c r="N190" s="94"/>
      <c r="O190" s="94"/>
      <c r="P190" s="94"/>
      <c r="Q190" s="94"/>
      <c r="R190" s="94"/>
      <c r="S190" s="94"/>
      <c r="T190" s="94"/>
      <c r="U190" s="94"/>
      <c r="V190" s="93"/>
      <c r="W190" s="93"/>
      <c r="X190" s="93"/>
      <c r="Y190" s="92"/>
    </row>
    <row r="191" spans="1:25" s="91" customFormat="1" ht="19.5" customHeight="1">
      <c r="A191" s="96"/>
      <c r="B191" s="100"/>
      <c r="C191" s="99"/>
      <c r="D191" s="98"/>
      <c r="E191" s="98"/>
      <c r="F191" s="96"/>
      <c r="G191" s="96"/>
      <c r="H191" s="97"/>
      <c r="I191" s="97"/>
      <c r="J191" s="97"/>
      <c r="K191" s="96"/>
      <c r="L191" s="95"/>
      <c r="M191" s="94"/>
      <c r="N191" s="94"/>
      <c r="O191" s="94"/>
      <c r="P191" s="94"/>
      <c r="Q191" s="94"/>
      <c r="R191" s="94"/>
      <c r="S191" s="94"/>
      <c r="T191" s="94"/>
      <c r="U191" s="94"/>
      <c r="V191" s="93"/>
      <c r="W191" s="93"/>
      <c r="X191" s="93"/>
      <c r="Y191" s="92"/>
    </row>
    <row r="192" spans="1:25" s="91" customFormat="1" ht="19.5" customHeight="1">
      <c r="A192" s="96"/>
      <c r="B192" s="100"/>
      <c r="C192" s="99"/>
      <c r="D192" s="98"/>
      <c r="E192" s="98"/>
      <c r="F192" s="96"/>
      <c r="G192" s="96"/>
      <c r="H192" s="97"/>
      <c r="I192" s="97"/>
      <c r="J192" s="97"/>
      <c r="K192" s="96"/>
      <c r="L192" s="95"/>
      <c r="M192" s="94"/>
      <c r="N192" s="94"/>
      <c r="O192" s="94"/>
      <c r="P192" s="94"/>
      <c r="Q192" s="94"/>
      <c r="R192" s="94"/>
      <c r="S192" s="94"/>
      <c r="T192" s="94"/>
      <c r="U192" s="94"/>
      <c r="V192" s="93"/>
      <c r="W192" s="93"/>
      <c r="X192" s="93"/>
      <c r="Y192" s="92"/>
    </row>
    <row r="193" spans="1:25" s="91" customFormat="1" ht="19.5" customHeight="1">
      <c r="A193" s="96"/>
      <c r="B193" s="100"/>
      <c r="C193" s="99"/>
      <c r="D193" s="98"/>
      <c r="E193" s="98"/>
      <c r="F193" s="96"/>
      <c r="G193" s="96"/>
      <c r="H193" s="97"/>
      <c r="I193" s="97"/>
      <c r="J193" s="97"/>
      <c r="K193" s="96"/>
      <c r="L193" s="95"/>
      <c r="M193" s="94"/>
      <c r="N193" s="94"/>
      <c r="O193" s="94"/>
      <c r="P193" s="94"/>
      <c r="Q193" s="94"/>
      <c r="R193" s="94"/>
      <c r="S193" s="94"/>
      <c r="T193" s="94"/>
      <c r="U193" s="94"/>
      <c r="V193" s="93"/>
      <c r="W193" s="93"/>
      <c r="X193" s="93"/>
      <c r="Y193" s="92"/>
    </row>
    <row r="194" spans="1:25" s="91" customFormat="1" ht="19.5" customHeight="1">
      <c r="A194" s="96"/>
      <c r="B194" s="100"/>
      <c r="C194" s="99"/>
      <c r="D194" s="98"/>
      <c r="E194" s="98"/>
      <c r="F194" s="96"/>
      <c r="G194" s="96"/>
      <c r="H194" s="97"/>
      <c r="I194" s="97"/>
      <c r="J194" s="97"/>
      <c r="K194" s="96"/>
      <c r="L194" s="95"/>
      <c r="M194" s="94"/>
      <c r="N194" s="94"/>
      <c r="O194" s="94"/>
      <c r="P194" s="94"/>
      <c r="Q194" s="94"/>
      <c r="R194" s="94"/>
      <c r="S194" s="94"/>
      <c r="T194" s="94"/>
      <c r="U194" s="94"/>
      <c r="V194" s="93"/>
      <c r="W194" s="93"/>
      <c r="X194" s="93"/>
      <c r="Y194" s="92"/>
    </row>
    <row r="195" spans="1:25" s="91" customFormat="1" ht="19.5" customHeight="1">
      <c r="A195" s="96"/>
      <c r="B195" s="100"/>
      <c r="C195" s="99"/>
      <c r="D195" s="98"/>
      <c r="E195" s="98"/>
      <c r="F195" s="96"/>
      <c r="G195" s="96"/>
      <c r="H195" s="97"/>
      <c r="I195" s="97"/>
      <c r="J195" s="97"/>
      <c r="K195" s="96"/>
      <c r="L195" s="95"/>
      <c r="M195" s="94"/>
      <c r="N195" s="94"/>
      <c r="O195" s="94"/>
      <c r="P195" s="94"/>
      <c r="Q195" s="94"/>
      <c r="R195" s="94"/>
      <c r="S195" s="94"/>
      <c r="T195" s="94"/>
      <c r="U195" s="94"/>
      <c r="V195" s="93"/>
      <c r="W195" s="93"/>
      <c r="X195" s="93"/>
      <c r="Y195" s="92"/>
    </row>
    <row r="196" spans="1:25" s="91" customFormat="1" ht="19.5" customHeight="1">
      <c r="A196" s="96"/>
      <c r="B196" s="100"/>
      <c r="C196" s="99"/>
      <c r="D196" s="98"/>
      <c r="E196" s="98"/>
      <c r="F196" s="96"/>
      <c r="G196" s="96"/>
      <c r="H196" s="97"/>
      <c r="I196" s="97"/>
      <c r="J196" s="97"/>
      <c r="K196" s="96"/>
      <c r="L196" s="95"/>
      <c r="M196" s="94"/>
      <c r="N196" s="94"/>
      <c r="O196" s="94"/>
      <c r="P196" s="94"/>
      <c r="Q196" s="94"/>
      <c r="R196" s="94"/>
      <c r="S196" s="94"/>
      <c r="T196" s="94"/>
      <c r="U196" s="94"/>
      <c r="V196" s="93"/>
      <c r="W196" s="93"/>
      <c r="X196" s="93"/>
      <c r="Y196" s="92"/>
    </row>
    <row r="197" spans="1:25" s="91" customFormat="1" ht="19.5" customHeight="1">
      <c r="A197" s="96"/>
      <c r="B197" s="100"/>
      <c r="C197" s="99"/>
      <c r="D197" s="98"/>
      <c r="E197" s="98"/>
      <c r="F197" s="96"/>
      <c r="G197" s="96"/>
      <c r="H197" s="97"/>
      <c r="I197" s="97"/>
      <c r="J197" s="97"/>
      <c r="K197" s="96"/>
      <c r="L197" s="95"/>
      <c r="M197" s="94"/>
      <c r="N197" s="94"/>
      <c r="O197" s="94"/>
      <c r="P197" s="94"/>
      <c r="Q197" s="94"/>
      <c r="R197" s="94"/>
      <c r="S197" s="94"/>
      <c r="T197" s="94"/>
      <c r="U197" s="94"/>
      <c r="V197" s="93"/>
      <c r="W197" s="93"/>
      <c r="X197" s="93"/>
      <c r="Y197" s="92"/>
    </row>
    <row r="198" spans="1:25" s="91" customFormat="1" ht="19.5" customHeight="1">
      <c r="A198" s="96"/>
      <c r="B198" s="100"/>
      <c r="C198" s="99"/>
      <c r="D198" s="98"/>
      <c r="E198" s="98"/>
      <c r="F198" s="96"/>
      <c r="G198" s="96"/>
      <c r="H198" s="97"/>
      <c r="I198" s="97"/>
      <c r="J198" s="97"/>
      <c r="K198" s="96"/>
      <c r="L198" s="95"/>
      <c r="M198" s="94"/>
      <c r="N198" s="94"/>
      <c r="O198" s="94"/>
      <c r="P198" s="94"/>
      <c r="Q198" s="94"/>
      <c r="R198" s="94"/>
      <c r="S198" s="94"/>
      <c r="T198" s="94"/>
      <c r="U198" s="94"/>
      <c r="V198" s="93"/>
      <c r="W198" s="93"/>
      <c r="X198" s="93"/>
      <c r="Y198" s="92"/>
    </row>
    <row r="199" spans="1:25" s="91" customFormat="1" ht="19.5" customHeight="1">
      <c r="A199" s="96"/>
      <c r="B199" s="100"/>
      <c r="C199" s="99"/>
      <c r="D199" s="98"/>
      <c r="E199" s="98"/>
      <c r="F199" s="96"/>
      <c r="G199" s="96"/>
      <c r="H199" s="97"/>
      <c r="I199" s="97"/>
      <c r="J199" s="97"/>
      <c r="K199" s="96"/>
      <c r="L199" s="95"/>
      <c r="M199" s="94"/>
      <c r="N199" s="94"/>
      <c r="O199" s="94"/>
      <c r="P199" s="94"/>
      <c r="Q199" s="94"/>
      <c r="R199" s="94"/>
      <c r="S199" s="94"/>
      <c r="T199" s="94"/>
      <c r="U199" s="94"/>
      <c r="V199" s="93"/>
      <c r="W199" s="93"/>
      <c r="X199" s="93"/>
      <c r="Y199" s="92"/>
    </row>
    <row r="200" spans="1:25" s="91" customFormat="1" ht="19.5" customHeight="1">
      <c r="A200" s="96"/>
      <c r="B200" s="100"/>
      <c r="C200" s="99"/>
      <c r="D200" s="98"/>
      <c r="E200" s="98"/>
      <c r="F200" s="96"/>
      <c r="G200" s="96"/>
      <c r="H200" s="97"/>
      <c r="I200" s="97"/>
      <c r="J200" s="97"/>
      <c r="K200" s="96"/>
      <c r="L200" s="95"/>
      <c r="M200" s="94"/>
      <c r="N200" s="94"/>
      <c r="O200" s="94"/>
      <c r="P200" s="94"/>
      <c r="Q200" s="94"/>
      <c r="R200" s="94"/>
      <c r="S200" s="94"/>
      <c r="T200" s="94"/>
      <c r="U200" s="94"/>
      <c r="V200" s="93"/>
      <c r="W200" s="93"/>
      <c r="X200" s="93"/>
      <c r="Y200" s="92"/>
    </row>
    <row r="201" spans="1:25" s="91" customFormat="1" ht="19.5" customHeight="1">
      <c r="A201" s="96"/>
      <c r="B201" s="100"/>
      <c r="C201" s="99"/>
      <c r="D201" s="98"/>
      <c r="E201" s="98"/>
      <c r="F201" s="96"/>
      <c r="G201" s="96"/>
      <c r="H201" s="97"/>
      <c r="I201" s="97"/>
      <c r="J201" s="97"/>
      <c r="K201" s="96"/>
      <c r="L201" s="95"/>
      <c r="M201" s="94"/>
      <c r="N201" s="94"/>
      <c r="O201" s="94"/>
      <c r="P201" s="94"/>
      <c r="Q201" s="94"/>
      <c r="R201" s="94"/>
      <c r="S201" s="94"/>
      <c r="T201" s="94"/>
      <c r="U201" s="94"/>
      <c r="V201" s="93"/>
      <c r="W201" s="93"/>
      <c r="X201" s="93"/>
      <c r="Y201" s="92"/>
    </row>
    <row r="202" spans="1:25" s="91" customFormat="1" ht="19.5" customHeight="1">
      <c r="A202" s="96"/>
      <c r="B202" s="100"/>
      <c r="C202" s="99"/>
      <c r="D202" s="98"/>
      <c r="E202" s="98"/>
      <c r="F202" s="96"/>
      <c r="G202" s="96"/>
      <c r="H202" s="97"/>
      <c r="I202" s="97"/>
      <c r="J202" s="97"/>
      <c r="K202" s="96"/>
      <c r="L202" s="95"/>
      <c r="M202" s="94"/>
      <c r="N202" s="94"/>
      <c r="O202" s="94"/>
      <c r="P202" s="94"/>
      <c r="Q202" s="94"/>
      <c r="R202" s="94"/>
      <c r="S202" s="94"/>
      <c r="T202" s="94"/>
      <c r="U202" s="94"/>
      <c r="V202" s="93"/>
      <c r="W202" s="93"/>
      <c r="X202" s="93"/>
      <c r="Y202" s="92"/>
    </row>
    <row r="203" spans="1:25" s="91" customFormat="1" ht="19.5" customHeight="1">
      <c r="A203" s="96"/>
      <c r="B203" s="100"/>
      <c r="C203" s="99"/>
      <c r="D203" s="98"/>
      <c r="E203" s="98"/>
      <c r="F203" s="96"/>
      <c r="G203" s="96"/>
      <c r="H203" s="97"/>
      <c r="I203" s="97"/>
      <c r="J203" s="97"/>
      <c r="K203" s="96"/>
      <c r="L203" s="95"/>
      <c r="M203" s="94"/>
      <c r="N203" s="94"/>
      <c r="O203" s="94"/>
      <c r="P203" s="94"/>
      <c r="Q203" s="94"/>
      <c r="R203" s="94"/>
      <c r="S203" s="94"/>
      <c r="T203" s="94"/>
      <c r="U203" s="94"/>
      <c r="V203" s="93"/>
      <c r="W203" s="93"/>
      <c r="X203" s="93"/>
      <c r="Y203" s="92"/>
    </row>
    <row r="204" spans="1:25" s="91" customFormat="1" ht="19.5" customHeight="1">
      <c r="A204" s="96"/>
      <c r="B204" s="100"/>
      <c r="C204" s="99"/>
      <c r="D204" s="98"/>
      <c r="E204" s="98"/>
      <c r="F204" s="96"/>
      <c r="G204" s="96"/>
      <c r="H204" s="97"/>
      <c r="I204" s="97"/>
      <c r="J204" s="97"/>
      <c r="K204" s="96"/>
      <c r="L204" s="95"/>
      <c r="M204" s="94"/>
      <c r="N204" s="94"/>
      <c r="O204" s="94"/>
      <c r="P204" s="94"/>
      <c r="Q204" s="94"/>
      <c r="R204" s="94"/>
      <c r="S204" s="94"/>
      <c r="T204" s="94"/>
      <c r="U204" s="94"/>
      <c r="V204" s="93"/>
      <c r="W204" s="93"/>
      <c r="X204" s="93"/>
      <c r="Y204" s="92"/>
    </row>
    <row r="205" spans="1:25" s="91" customFormat="1" ht="19.5" customHeight="1">
      <c r="A205" s="96"/>
      <c r="B205" s="100"/>
      <c r="C205" s="99"/>
      <c r="D205" s="98"/>
      <c r="E205" s="98"/>
      <c r="F205" s="96"/>
      <c r="G205" s="96"/>
      <c r="H205" s="97"/>
      <c r="I205" s="97"/>
      <c r="J205" s="97"/>
      <c r="K205" s="96"/>
      <c r="L205" s="95"/>
      <c r="M205" s="94"/>
      <c r="N205" s="94"/>
      <c r="O205" s="94"/>
      <c r="P205" s="94"/>
      <c r="Q205" s="94"/>
      <c r="R205" s="94"/>
      <c r="S205" s="94"/>
      <c r="T205" s="94"/>
      <c r="U205" s="94"/>
      <c r="V205" s="93"/>
      <c r="W205" s="93"/>
      <c r="X205" s="93"/>
      <c r="Y205" s="92"/>
    </row>
    <row r="206" spans="1:25" s="91" customFormat="1" ht="19.5" customHeight="1">
      <c r="A206" s="96"/>
      <c r="B206" s="100"/>
      <c r="C206" s="99"/>
      <c r="D206" s="98"/>
      <c r="E206" s="98"/>
      <c r="F206" s="96"/>
      <c r="G206" s="96"/>
      <c r="H206" s="97"/>
      <c r="I206" s="97"/>
      <c r="J206" s="97"/>
      <c r="K206" s="96"/>
      <c r="L206" s="95"/>
      <c r="M206" s="94"/>
      <c r="N206" s="94"/>
      <c r="O206" s="94"/>
      <c r="P206" s="94"/>
      <c r="Q206" s="94"/>
      <c r="R206" s="94"/>
      <c r="S206" s="94"/>
      <c r="T206" s="94"/>
      <c r="U206" s="94"/>
      <c r="V206" s="93"/>
      <c r="W206" s="93"/>
      <c r="X206" s="93"/>
      <c r="Y206" s="92"/>
    </row>
    <row r="207" spans="1:25" s="91" customFormat="1" ht="19.5" customHeight="1">
      <c r="A207" s="96"/>
      <c r="B207" s="100"/>
      <c r="C207" s="99"/>
      <c r="D207" s="98"/>
      <c r="E207" s="98"/>
      <c r="F207" s="96"/>
      <c r="G207" s="96"/>
      <c r="H207" s="97"/>
      <c r="I207" s="97"/>
      <c r="J207" s="97"/>
      <c r="K207" s="96"/>
      <c r="L207" s="95"/>
      <c r="M207" s="94"/>
      <c r="N207" s="94"/>
      <c r="O207" s="94"/>
      <c r="P207" s="94"/>
      <c r="Q207" s="94"/>
      <c r="R207" s="94"/>
      <c r="S207" s="94"/>
      <c r="T207" s="94"/>
      <c r="U207" s="94"/>
      <c r="V207" s="93"/>
      <c r="W207" s="93"/>
      <c r="X207" s="93"/>
      <c r="Y207" s="92"/>
    </row>
    <row r="208" spans="1:25" s="91" customFormat="1" ht="19.5" customHeight="1">
      <c r="A208" s="96"/>
      <c r="B208" s="100"/>
      <c r="C208" s="99"/>
      <c r="D208" s="98"/>
      <c r="E208" s="98"/>
      <c r="F208" s="96"/>
      <c r="G208" s="96"/>
      <c r="H208" s="97"/>
      <c r="I208" s="97"/>
      <c r="J208" s="97"/>
      <c r="K208" s="96"/>
      <c r="L208" s="95"/>
      <c r="M208" s="94"/>
      <c r="N208" s="94"/>
      <c r="O208" s="94"/>
      <c r="P208" s="94"/>
      <c r="Q208" s="94"/>
      <c r="R208" s="94"/>
      <c r="S208" s="94"/>
      <c r="T208" s="94"/>
      <c r="U208" s="94"/>
      <c r="V208" s="93"/>
      <c r="W208" s="93"/>
      <c r="X208" s="93"/>
      <c r="Y208" s="92"/>
    </row>
    <row r="209" spans="1:25" s="91" customFormat="1" ht="19.5" customHeight="1">
      <c r="A209" s="96"/>
      <c r="B209" s="100"/>
      <c r="C209" s="99"/>
      <c r="D209" s="98"/>
      <c r="E209" s="98"/>
      <c r="F209" s="96"/>
      <c r="G209" s="96"/>
      <c r="H209" s="97"/>
      <c r="I209" s="97"/>
      <c r="J209" s="97"/>
      <c r="K209" s="96"/>
      <c r="L209" s="95"/>
      <c r="M209" s="94"/>
      <c r="N209" s="94"/>
      <c r="O209" s="94"/>
      <c r="P209" s="94"/>
      <c r="Q209" s="94"/>
      <c r="R209" s="94"/>
      <c r="S209" s="94"/>
      <c r="T209" s="94"/>
      <c r="U209" s="94"/>
      <c r="V209" s="93"/>
      <c r="W209" s="93"/>
      <c r="X209" s="93"/>
      <c r="Y209" s="92"/>
    </row>
    <row r="210" spans="1:25" s="91" customFormat="1" ht="19.5" customHeight="1">
      <c r="A210" s="96"/>
      <c r="B210" s="100"/>
      <c r="C210" s="99"/>
      <c r="D210" s="98"/>
      <c r="E210" s="98"/>
      <c r="F210" s="96"/>
      <c r="G210" s="96"/>
      <c r="H210" s="97"/>
      <c r="I210" s="97"/>
      <c r="J210" s="97"/>
      <c r="K210" s="96"/>
      <c r="L210" s="95"/>
      <c r="M210" s="94"/>
      <c r="N210" s="94"/>
      <c r="O210" s="94"/>
      <c r="P210" s="94"/>
      <c r="Q210" s="94"/>
      <c r="R210" s="94"/>
      <c r="S210" s="94"/>
      <c r="T210" s="94"/>
      <c r="U210" s="94"/>
      <c r="V210" s="93"/>
      <c r="W210" s="93"/>
      <c r="X210" s="93"/>
      <c r="Y210" s="92"/>
    </row>
    <row r="211" spans="1:25" s="91" customFormat="1" ht="19.5" customHeight="1">
      <c r="A211" s="96"/>
      <c r="B211" s="100"/>
      <c r="C211" s="99"/>
      <c r="D211" s="98"/>
      <c r="E211" s="98"/>
      <c r="F211" s="96"/>
      <c r="G211" s="96"/>
      <c r="H211" s="97"/>
      <c r="I211" s="97"/>
      <c r="J211" s="97"/>
      <c r="K211" s="96"/>
      <c r="L211" s="95"/>
      <c r="M211" s="94"/>
      <c r="N211" s="94"/>
      <c r="O211" s="94"/>
      <c r="P211" s="94"/>
      <c r="Q211" s="94"/>
      <c r="R211" s="94"/>
      <c r="S211" s="94"/>
      <c r="T211" s="94"/>
      <c r="U211" s="94"/>
      <c r="V211" s="93"/>
      <c r="W211" s="93"/>
      <c r="X211" s="93"/>
      <c r="Y211" s="92"/>
    </row>
    <row r="212" spans="1:25" s="91" customFormat="1" ht="19.5" customHeight="1">
      <c r="A212" s="96"/>
      <c r="B212" s="100"/>
      <c r="C212" s="99"/>
      <c r="D212" s="98"/>
      <c r="E212" s="98"/>
      <c r="F212" s="96"/>
      <c r="G212" s="96"/>
      <c r="H212" s="97"/>
      <c r="I212" s="97"/>
      <c r="J212" s="97"/>
      <c r="K212" s="96"/>
      <c r="L212" s="95"/>
      <c r="M212" s="94"/>
      <c r="N212" s="94"/>
      <c r="O212" s="94"/>
      <c r="P212" s="94"/>
      <c r="Q212" s="94"/>
      <c r="R212" s="94"/>
      <c r="S212" s="94"/>
      <c r="T212" s="94"/>
      <c r="U212" s="94"/>
      <c r="V212" s="93"/>
      <c r="W212" s="93"/>
      <c r="X212" s="93"/>
      <c r="Y212" s="92"/>
    </row>
    <row r="213" spans="1:25" s="91" customFormat="1" ht="19.5" customHeight="1">
      <c r="A213" s="96"/>
      <c r="B213" s="100"/>
      <c r="C213" s="99"/>
      <c r="D213" s="98"/>
      <c r="E213" s="98"/>
      <c r="F213" s="96"/>
      <c r="G213" s="96"/>
      <c r="H213" s="97"/>
      <c r="I213" s="97"/>
      <c r="J213" s="97"/>
      <c r="K213" s="96"/>
      <c r="L213" s="95"/>
      <c r="M213" s="94"/>
      <c r="N213" s="94"/>
      <c r="O213" s="94"/>
      <c r="P213" s="94"/>
      <c r="Q213" s="94"/>
      <c r="R213" s="94"/>
      <c r="S213" s="94"/>
      <c r="T213" s="94"/>
      <c r="U213" s="94"/>
      <c r="V213" s="93"/>
      <c r="W213" s="93"/>
      <c r="X213" s="93"/>
      <c r="Y213" s="92"/>
    </row>
    <row r="214" spans="1:25" s="91" customFormat="1" ht="19.5" customHeight="1">
      <c r="A214" s="96"/>
      <c r="B214" s="100"/>
      <c r="C214" s="99"/>
      <c r="D214" s="98"/>
      <c r="E214" s="98"/>
      <c r="F214" s="96"/>
      <c r="G214" s="96"/>
      <c r="H214" s="97"/>
      <c r="I214" s="97"/>
      <c r="J214" s="97"/>
      <c r="K214" s="96"/>
      <c r="L214" s="95"/>
      <c r="M214" s="94"/>
      <c r="N214" s="94"/>
      <c r="O214" s="94"/>
      <c r="P214" s="94"/>
      <c r="Q214" s="94"/>
      <c r="R214" s="94"/>
      <c r="S214" s="94"/>
      <c r="T214" s="94"/>
      <c r="U214" s="94"/>
      <c r="V214" s="93"/>
      <c r="W214" s="93"/>
      <c r="X214" s="93"/>
      <c r="Y214" s="92"/>
    </row>
    <row r="215" spans="1:25" s="91" customFormat="1" ht="19.5" customHeight="1">
      <c r="A215" s="96"/>
      <c r="B215" s="100"/>
      <c r="C215" s="99"/>
      <c r="D215" s="98"/>
      <c r="E215" s="98"/>
      <c r="F215" s="96"/>
      <c r="G215" s="96"/>
      <c r="H215" s="97"/>
      <c r="I215" s="97"/>
      <c r="J215" s="97"/>
      <c r="K215" s="96"/>
      <c r="L215" s="95"/>
      <c r="M215" s="94"/>
      <c r="N215" s="94"/>
      <c r="O215" s="94"/>
      <c r="P215" s="94"/>
      <c r="Q215" s="94"/>
      <c r="R215" s="94"/>
      <c r="S215" s="94"/>
      <c r="T215" s="94"/>
      <c r="U215" s="94"/>
      <c r="V215" s="93"/>
      <c r="W215" s="93"/>
      <c r="X215" s="93"/>
      <c r="Y215" s="92"/>
    </row>
    <row r="216" spans="1:25" s="91" customFormat="1" ht="19.5" customHeight="1">
      <c r="A216" s="96"/>
      <c r="B216" s="100"/>
      <c r="C216" s="99"/>
      <c r="D216" s="98"/>
      <c r="E216" s="98"/>
      <c r="F216" s="96"/>
      <c r="G216" s="96"/>
      <c r="H216" s="97"/>
      <c r="I216" s="97"/>
      <c r="J216" s="97"/>
      <c r="K216" s="96"/>
      <c r="L216" s="95"/>
      <c r="M216" s="94"/>
      <c r="N216" s="94"/>
      <c r="O216" s="94"/>
      <c r="P216" s="94"/>
      <c r="Q216" s="94"/>
      <c r="R216" s="94"/>
      <c r="S216" s="94"/>
      <c r="T216" s="94"/>
      <c r="U216" s="94"/>
      <c r="V216" s="93"/>
      <c r="W216" s="93"/>
      <c r="X216" s="93"/>
      <c r="Y216" s="92"/>
    </row>
    <row r="217" spans="1:25" s="91" customFormat="1" ht="19.5" customHeight="1">
      <c r="A217" s="96"/>
      <c r="B217" s="100"/>
      <c r="C217" s="99"/>
      <c r="D217" s="98"/>
      <c r="E217" s="98"/>
      <c r="F217" s="96"/>
      <c r="G217" s="96"/>
      <c r="H217" s="97"/>
      <c r="I217" s="97"/>
      <c r="J217" s="97"/>
      <c r="K217" s="96"/>
      <c r="L217" s="95"/>
      <c r="M217" s="94"/>
      <c r="N217" s="94"/>
      <c r="O217" s="94"/>
      <c r="P217" s="94"/>
      <c r="Q217" s="94"/>
      <c r="R217" s="94"/>
      <c r="S217" s="94"/>
      <c r="T217" s="94"/>
      <c r="U217" s="94"/>
      <c r="V217" s="93"/>
      <c r="W217" s="93"/>
      <c r="X217" s="93"/>
      <c r="Y217" s="92"/>
    </row>
    <row r="218" spans="1:25" s="91" customFormat="1" ht="19.5" customHeight="1">
      <c r="A218" s="96"/>
      <c r="B218" s="100"/>
      <c r="C218" s="99"/>
      <c r="D218" s="98"/>
      <c r="E218" s="98"/>
      <c r="F218" s="96"/>
      <c r="G218" s="96"/>
      <c r="H218" s="97"/>
      <c r="I218" s="97"/>
      <c r="J218" s="97"/>
      <c r="K218" s="96"/>
      <c r="L218" s="95"/>
      <c r="M218" s="94"/>
      <c r="N218" s="94"/>
      <c r="O218" s="94"/>
      <c r="P218" s="94"/>
      <c r="Q218" s="94"/>
      <c r="R218" s="94"/>
      <c r="S218" s="94"/>
      <c r="T218" s="94"/>
      <c r="U218" s="94"/>
      <c r="V218" s="93"/>
      <c r="W218" s="93"/>
      <c r="X218" s="93"/>
      <c r="Y218" s="92"/>
    </row>
    <row r="219" spans="1:25" s="91" customFormat="1" ht="19.5" customHeight="1">
      <c r="A219" s="96"/>
      <c r="B219" s="100"/>
      <c r="C219" s="99"/>
      <c r="D219" s="98"/>
      <c r="E219" s="98"/>
      <c r="F219" s="96"/>
      <c r="G219" s="96"/>
      <c r="H219" s="97"/>
      <c r="I219" s="97"/>
      <c r="J219" s="97"/>
      <c r="K219" s="96"/>
      <c r="L219" s="95"/>
      <c r="M219" s="94"/>
      <c r="N219" s="94"/>
      <c r="O219" s="94"/>
      <c r="P219" s="94"/>
      <c r="Q219" s="94"/>
      <c r="R219" s="94"/>
      <c r="S219" s="94"/>
      <c r="T219" s="94"/>
      <c r="U219" s="94"/>
      <c r="V219" s="93"/>
      <c r="W219" s="93"/>
      <c r="X219" s="93"/>
      <c r="Y219" s="92"/>
    </row>
    <row r="220" spans="1:25" s="91" customFormat="1" ht="19.5" customHeight="1">
      <c r="A220" s="96"/>
      <c r="B220" s="100"/>
      <c r="C220" s="99"/>
      <c r="D220" s="98"/>
      <c r="E220" s="98"/>
      <c r="F220" s="96"/>
      <c r="G220" s="96"/>
      <c r="H220" s="97"/>
      <c r="I220" s="97"/>
      <c r="J220" s="97"/>
      <c r="K220" s="96"/>
      <c r="L220" s="95"/>
      <c r="M220" s="94"/>
      <c r="N220" s="94"/>
      <c r="O220" s="94"/>
      <c r="P220" s="94"/>
      <c r="Q220" s="94"/>
      <c r="R220" s="94"/>
      <c r="S220" s="94"/>
      <c r="T220" s="94"/>
      <c r="U220" s="94"/>
      <c r="V220" s="93"/>
      <c r="W220" s="93"/>
      <c r="X220" s="93"/>
      <c r="Y220" s="92"/>
    </row>
    <row r="221" spans="1:25" s="91" customFormat="1" ht="19.5" customHeight="1">
      <c r="A221" s="96"/>
      <c r="B221" s="100"/>
      <c r="C221" s="99"/>
      <c r="D221" s="98"/>
      <c r="E221" s="98"/>
      <c r="F221" s="96"/>
      <c r="G221" s="96"/>
      <c r="H221" s="97"/>
      <c r="I221" s="97"/>
      <c r="J221" s="97"/>
      <c r="K221" s="96"/>
      <c r="L221" s="95"/>
      <c r="M221" s="94"/>
      <c r="N221" s="94"/>
      <c r="O221" s="94"/>
      <c r="P221" s="94"/>
      <c r="Q221" s="94"/>
      <c r="R221" s="94"/>
      <c r="S221" s="94"/>
      <c r="T221" s="94"/>
      <c r="U221" s="94"/>
      <c r="V221" s="93"/>
      <c r="W221" s="93"/>
      <c r="X221" s="93"/>
      <c r="Y221" s="92"/>
    </row>
    <row r="222" spans="1:25" s="91" customFormat="1" ht="19.5" customHeight="1">
      <c r="A222" s="96"/>
      <c r="B222" s="100"/>
      <c r="C222" s="99"/>
      <c r="D222" s="98"/>
      <c r="E222" s="98"/>
      <c r="F222" s="96"/>
      <c r="G222" s="96"/>
      <c r="H222" s="97"/>
      <c r="I222" s="97"/>
      <c r="J222" s="97"/>
      <c r="K222" s="96"/>
      <c r="L222" s="95"/>
      <c r="M222" s="94"/>
      <c r="N222" s="94"/>
      <c r="O222" s="94"/>
      <c r="P222" s="94"/>
      <c r="Q222" s="94"/>
      <c r="R222" s="94"/>
      <c r="S222" s="94"/>
      <c r="T222" s="94"/>
      <c r="U222" s="94"/>
      <c r="V222" s="93"/>
      <c r="W222" s="93"/>
      <c r="X222" s="93"/>
      <c r="Y222" s="92"/>
    </row>
    <row r="223" spans="1:25" s="91" customFormat="1" ht="19.5" customHeight="1">
      <c r="A223" s="96"/>
      <c r="B223" s="100"/>
      <c r="C223" s="99"/>
      <c r="D223" s="98"/>
      <c r="E223" s="98"/>
      <c r="F223" s="96"/>
      <c r="G223" s="96"/>
      <c r="H223" s="97"/>
      <c r="I223" s="97"/>
      <c r="J223" s="97"/>
      <c r="K223" s="96"/>
      <c r="L223" s="95"/>
      <c r="M223" s="94"/>
      <c r="N223" s="94"/>
      <c r="O223" s="94"/>
      <c r="P223" s="94"/>
      <c r="Q223" s="94"/>
      <c r="R223" s="94"/>
      <c r="S223" s="94"/>
      <c r="T223" s="94"/>
      <c r="U223" s="94"/>
      <c r="V223" s="93"/>
      <c r="W223" s="93"/>
      <c r="X223" s="93"/>
      <c r="Y223" s="92"/>
    </row>
    <row r="224" spans="1:25" s="91" customFormat="1" ht="19.5" customHeight="1">
      <c r="A224" s="96"/>
      <c r="B224" s="100"/>
      <c r="C224" s="99"/>
      <c r="D224" s="98"/>
      <c r="E224" s="98"/>
      <c r="F224" s="96"/>
      <c r="G224" s="96"/>
      <c r="H224" s="97"/>
      <c r="I224" s="97"/>
      <c r="J224" s="97"/>
      <c r="K224" s="96"/>
      <c r="L224" s="95"/>
      <c r="M224" s="94"/>
      <c r="N224" s="94"/>
      <c r="O224" s="94"/>
      <c r="P224" s="94"/>
      <c r="Q224" s="94"/>
      <c r="R224" s="94"/>
      <c r="S224" s="94"/>
      <c r="T224" s="94"/>
      <c r="U224" s="94"/>
      <c r="V224" s="93"/>
      <c r="W224" s="93"/>
      <c r="X224" s="93"/>
      <c r="Y224" s="92"/>
    </row>
    <row r="225" spans="1:25" s="91" customFormat="1" ht="19.5" customHeight="1">
      <c r="A225" s="96"/>
      <c r="B225" s="100"/>
      <c r="C225" s="99"/>
      <c r="D225" s="98"/>
      <c r="E225" s="98"/>
      <c r="F225" s="96"/>
      <c r="G225" s="96"/>
      <c r="H225" s="97"/>
      <c r="I225" s="97"/>
      <c r="J225" s="97"/>
      <c r="K225" s="96"/>
      <c r="L225" s="95"/>
      <c r="M225" s="94"/>
      <c r="N225" s="94"/>
      <c r="O225" s="94"/>
      <c r="P225" s="94"/>
      <c r="Q225" s="94"/>
      <c r="R225" s="94"/>
      <c r="S225" s="94"/>
      <c r="T225" s="94"/>
      <c r="U225" s="94"/>
      <c r="V225" s="93"/>
      <c r="W225" s="93"/>
      <c r="X225" s="93"/>
      <c r="Y225" s="92"/>
    </row>
    <row r="226" spans="1:25" s="91" customFormat="1" ht="19.5" customHeight="1">
      <c r="A226" s="96"/>
      <c r="B226" s="100"/>
      <c r="C226" s="99"/>
      <c r="D226" s="98"/>
      <c r="E226" s="98"/>
      <c r="F226" s="96"/>
      <c r="G226" s="96"/>
      <c r="H226" s="97"/>
      <c r="I226" s="97"/>
      <c r="J226" s="97"/>
      <c r="K226" s="96"/>
      <c r="L226" s="95"/>
      <c r="M226" s="94"/>
      <c r="N226" s="94"/>
      <c r="O226" s="94"/>
      <c r="P226" s="94"/>
      <c r="Q226" s="94"/>
      <c r="R226" s="94"/>
      <c r="S226" s="94"/>
      <c r="T226" s="94"/>
      <c r="U226" s="94"/>
      <c r="V226" s="93"/>
      <c r="W226" s="93"/>
      <c r="X226" s="93"/>
      <c r="Y226" s="92"/>
    </row>
    <row r="227" spans="1:25" s="91" customFormat="1" ht="19.5" customHeight="1">
      <c r="A227" s="96"/>
      <c r="B227" s="100"/>
      <c r="C227" s="99"/>
      <c r="D227" s="98"/>
      <c r="E227" s="98"/>
      <c r="F227" s="96"/>
      <c r="G227" s="96"/>
      <c r="H227" s="97"/>
      <c r="I227" s="97"/>
      <c r="J227" s="97"/>
      <c r="K227" s="96"/>
      <c r="L227" s="95"/>
      <c r="M227" s="94"/>
      <c r="N227" s="94"/>
      <c r="O227" s="94"/>
      <c r="P227" s="94"/>
      <c r="Q227" s="94"/>
      <c r="R227" s="94"/>
      <c r="S227" s="94"/>
      <c r="T227" s="94"/>
      <c r="U227" s="94"/>
      <c r="V227" s="93"/>
      <c r="W227" s="93"/>
      <c r="X227" s="93"/>
      <c r="Y227" s="92"/>
    </row>
    <row r="228" spans="1:25" s="91" customFormat="1" ht="19.5" customHeight="1">
      <c r="A228" s="96"/>
      <c r="B228" s="100"/>
      <c r="C228" s="99"/>
      <c r="D228" s="98"/>
      <c r="E228" s="98"/>
      <c r="F228" s="96"/>
      <c r="G228" s="96"/>
      <c r="H228" s="97"/>
      <c r="I228" s="97"/>
      <c r="J228" s="97"/>
      <c r="K228" s="96"/>
      <c r="L228" s="95"/>
      <c r="M228" s="94"/>
      <c r="N228" s="94"/>
      <c r="O228" s="94"/>
      <c r="P228" s="94"/>
      <c r="Q228" s="94"/>
      <c r="R228" s="94"/>
      <c r="S228" s="94"/>
      <c r="T228" s="94"/>
      <c r="U228" s="94"/>
      <c r="V228" s="93"/>
      <c r="W228" s="93"/>
      <c r="X228" s="93"/>
      <c r="Y228" s="92"/>
    </row>
    <row r="229" spans="1:25" s="91" customFormat="1" ht="19.5" customHeight="1">
      <c r="A229" s="96"/>
      <c r="B229" s="100"/>
      <c r="C229" s="99"/>
      <c r="D229" s="98"/>
      <c r="E229" s="98"/>
      <c r="F229" s="96"/>
      <c r="G229" s="96"/>
      <c r="H229" s="97"/>
      <c r="I229" s="97"/>
      <c r="J229" s="97"/>
      <c r="K229" s="96"/>
      <c r="L229" s="95"/>
      <c r="M229" s="94"/>
      <c r="N229" s="94"/>
      <c r="O229" s="94"/>
      <c r="P229" s="94"/>
      <c r="Q229" s="94"/>
      <c r="R229" s="94"/>
      <c r="S229" s="94"/>
      <c r="T229" s="94"/>
      <c r="U229" s="94"/>
      <c r="V229" s="93"/>
      <c r="W229" s="93"/>
      <c r="X229" s="93"/>
      <c r="Y229" s="92"/>
    </row>
    <row r="230" spans="1:25" s="91" customFormat="1" ht="19.5" customHeight="1">
      <c r="A230" s="96"/>
      <c r="B230" s="100"/>
      <c r="C230" s="99"/>
      <c r="D230" s="98"/>
      <c r="E230" s="98"/>
      <c r="F230" s="96"/>
      <c r="G230" s="96"/>
      <c r="H230" s="97"/>
      <c r="I230" s="97"/>
      <c r="J230" s="97"/>
      <c r="K230" s="96"/>
      <c r="L230" s="95"/>
      <c r="M230" s="94"/>
      <c r="N230" s="94"/>
      <c r="O230" s="94"/>
      <c r="P230" s="94"/>
      <c r="Q230" s="94"/>
      <c r="R230" s="94"/>
      <c r="S230" s="94"/>
      <c r="T230" s="94"/>
      <c r="U230" s="94"/>
      <c r="V230" s="93"/>
      <c r="W230" s="93"/>
      <c r="X230" s="93"/>
      <c r="Y230" s="92"/>
    </row>
    <row r="231" spans="1:25" s="91" customFormat="1" ht="19.5" customHeight="1">
      <c r="A231" s="96"/>
      <c r="B231" s="100"/>
      <c r="C231" s="99"/>
      <c r="D231" s="98"/>
      <c r="E231" s="98"/>
      <c r="F231" s="96"/>
      <c r="G231" s="96"/>
      <c r="H231" s="97"/>
      <c r="I231" s="97"/>
      <c r="J231" s="97"/>
      <c r="K231" s="96"/>
      <c r="L231" s="95"/>
      <c r="M231" s="94"/>
      <c r="N231" s="94"/>
      <c r="O231" s="94"/>
      <c r="P231" s="94"/>
      <c r="Q231" s="94"/>
      <c r="R231" s="94"/>
      <c r="S231" s="94"/>
      <c r="T231" s="94"/>
      <c r="U231" s="94"/>
      <c r="V231" s="93"/>
      <c r="W231" s="93"/>
      <c r="X231" s="93"/>
      <c r="Y231" s="92"/>
    </row>
    <row r="232" spans="1:25" s="91" customFormat="1" ht="19.5" customHeight="1">
      <c r="A232" s="96"/>
      <c r="B232" s="100"/>
      <c r="C232" s="99"/>
      <c r="D232" s="98"/>
      <c r="E232" s="98"/>
      <c r="F232" s="96"/>
      <c r="G232" s="96"/>
      <c r="H232" s="97"/>
      <c r="I232" s="97"/>
      <c r="J232" s="97"/>
      <c r="K232" s="96"/>
      <c r="L232" s="95"/>
      <c r="M232" s="94"/>
      <c r="N232" s="94"/>
      <c r="O232" s="94"/>
      <c r="P232" s="94"/>
      <c r="Q232" s="94"/>
      <c r="R232" s="94"/>
      <c r="S232" s="94"/>
      <c r="T232" s="94"/>
      <c r="U232" s="94"/>
      <c r="V232" s="93"/>
      <c r="W232" s="93"/>
      <c r="X232" s="93"/>
      <c r="Y232" s="92"/>
    </row>
    <row r="233" spans="1:25" s="91" customFormat="1" ht="19.5" customHeight="1">
      <c r="A233" s="96"/>
      <c r="B233" s="100"/>
      <c r="C233" s="99"/>
      <c r="D233" s="98"/>
      <c r="E233" s="98"/>
      <c r="F233" s="96"/>
      <c r="G233" s="96"/>
      <c r="H233" s="97"/>
      <c r="I233" s="97"/>
      <c r="J233" s="97"/>
      <c r="K233" s="96"/>
      <c r="L233" s="95"/>
      <c r="M233" s="94"/>
      <c r="N233" s="94"/>
      <c r="O233" s="94"/>
      <c r="P233" s="94"/>
      <c r="Q233" s="94"/>
      <c r="R233" s="94"/>
      <c r="S233" s="94"/>
      <c r="T233" s="94"/>
      <c r="U233" s="94"/>
      <c r="V233" s="93"/>
      <c r="W233" s="93"/>
      <c r="X233" s="93"/>
      <c r="Y233" s="92"/>
    </row>
    <row r="234" spans="1:25" s="91" customFormat="1" ht="19.5" customHeight="1">
      <c r="A234" s="96"/>
      <c r="B234" s="100"/>
      <c r="C234" s="99"/>
      <c r="D234" s="98"/>
      <c r="E234" s="98"/>
      <c r="F234" s="96"/>
      <c r="G234" s="96"/>
      <c r="H234" s="97"/>
      <c r="I234" s="97"/>
      <c r="J234" s="97"/>
      <c r="K234" s="96"/>
      <c r="L234" s="95"/>
      <c r="M234" s="94"/>
      <c r="N234" s="94"/>
      <c r="O234" s="94"/>
      <c r="P234" s="94"/>
      <c r="Q234" s="94"/>
      <c r="R234" s="94"/>
      <c r="S234" s="94"/>
      <c r="T234" s="94"/>
      <c r="U234" s="94"/>
      <c r="V234" s="93"/>
      <c r="W234" s="93"/>
      <c r="X234" s="93"/>
      <c r="Y234" s="92"/>
    </row>
    <row r="235" spans="1:25" s="91" customFormat="1" ht="19.5" customHeight="1">
      <c r="A235" s="96"/>
      <c r="B235" s="100"/>
      <c r="C235" s="99"/>
      <c r="D235" s="98"/>
      <c r="E235" s="98"/>
      <c r="F235" s="96"/>
      <c r="G235" s="96"/>
      <c r="H235" s="97"/>
      <c r="I235" s="97"/>
      <c r="J235" s="97"/>
      <c r="K235" s="96"/>
      <c r="L235" s="95"/>
      <c r="M235" s="94"/>
      <c r="N235" s="94"/>
      <c r="O235" s="94"/>
      <c r="P235" s="94"/>
      <c r="Q235" s="94"/>
      <c r="R235" s="94"/>
      <c r="S235" s="94"/>
      <c r="T235" s="94"/>
      <c r="U235" s="94"/>
      <c r="V235" s="93"/>
      <c r="W235" s="93"/>
      <c r="X235" s="93"/>
      <c r="Y235" s="92"/>
    </row>
    <row r="236" spans="1:25" s="91" customFormat="1" ht="19.5" customHeight="1">
      <c r="A236" s="96"/>
      <c r="B236" s="100"/>
      <c r="C236" s="99"/>
      <c r="D236" s="98"/>
      <c r="E236" s="98"/>
      <c r="F236" s="96"/>
      <c r="G236" s="96"/>
      <c r="H236" s="97"/>
      <c r="I236" s="97"/>
      <c r="J236" s="97"/>
      <c r="K236" s="96"/>
      <c r="L236" s="95"/>
      <c r="M236" s="94"/>
      <c r="N236" s="94"/>
      <c r="O236" s="94"/>
      <c r="P236" s="94"/>
      <c r="Q236" s="94"/>
      <c r="R236" s="94"/>
      <c r="S236" s="94"/>
      <c r="T236" s="94"/>
      <c r="U236" s="94"/>
      <c r="V236" s="93"/>
      <c r="W236" s="93"/>
      <c r="X236" s="93"/>
      <c r="Y236" s="92"/>
    </row>
    <row r="237" spans="1:25" s="91" customFormat="1" ht="19.5" customHeight="1">
      <c r="A237" s="96"/>
      <c r="B237" s="100"/>
      <c r="C237" s="99"/>
      <c r="D237" s="98"/>
      <c r="E237" s="98"/>
      <c r="F237" s="96"/>
      <c r="G237" s="96"/>
      <c r="H237" s="97"/>
      <c r="I237" s="97"/>
      <c r="J237" s="97"/>
      <c r="K237" s="96"/>
      <c r="L237" s="95"/>
      <c r="M237" s="94"/>
      <c r="N237" s="94"/>
      <c r="O237" s="94"/>
      <c r="P237" s="94"/>
      <c r="Q237" s="94"/>
      <c r="R237" s="94"/>
      <c r="S237" s="94"/>
      <c r="T237" s="94"/>
      <c r="U237" s="94"/>
      <c r="V237" s="93"/>
      <c r="W237" s="93"/>
      <c r="X237" s="93"/>
      <c r="Y237" s="92"/>
    </row>
    <row r="238" spans="1:25" s="91" customFormat="1" ht="19.5" customHeight="1">
      <c r="A238" s="96"/>
      <c r="B238" s="100"/>
      <c r="C238" s="99"/>
      <c r="D238" s="98"/>
      <c r="E238" s="98"/>
      <c r="F238" s="96"/>
      <c r="G238" s="96"/>
      <c r="H238" s="97"/>
      <c r="I238" s="97"/>
      <c r="J238" s="97"/>
      <c r="K238" s="96"/>
      <c r="L238" s="95"/>
      <c r="M238" s="94"/>
      <c r="N238" s="94"/>
      <c r="O238" s="94"/>
      <c r="P238" s="94"/>
      <c r="Q238" s="94"/>
      <c r="R238" s="94"/>
      <c r="S238" s="94"/>
      <c r="T238" s="94"/>
      <c r="U238" s="94"/>
      <c r="V238" s="93"/>
      <c r="W238" s="93"/>
      <c r="X238" s="93"/>
      <c r="Y238" s="92"/>
    </row>
    <row r="239" spans="1:25" s="91" customFormat="1" ht="19.5" customHeight="1">
      <c r="A239" s="96"/>
      <c r="B239" s="100"/>
      <c r="C239" s="99"/>
      <c r="D239" s="98"/>
      <c r="E239" s="98"/>
      <c r="F239" s="96"/>
      <c r="G239" s="96"/>
      <c r="H239" s="97"/>
      <c r="I239" s="97"/>
      <c r="J239" s="97"/>
      <c r="K239" s="96"/>
      <c r="L239" s="95"/>
      <c r="M239" s="94"/>
      <c r="N239" s="94"/>
      <c r="O239" s="94"/>
      <c r="P239" s="94"/>
      <c r="Q239" s="94"/>
      <c r="R239" s="94"/>
      <c r="S239" s="94"/>
      <c r="T239" s="94"/>
      <c r="U239" s="94"/>
      <c r="V239" s="93"/>
      <c r="W239" s="93"/>
      <c r="X239" s="93"/>
      <c r="Y239" s="92"/>
    </row>
    <row r="240" spans="1:25" s="91" customFormat="1" ht="19.5" customHeight="1">
      <c r="A240" s="96"/>
      <c r="B240" s="100"/>
      <c r="C240" s="99"/>
      <c r="D240" s="98"/>
      <c r="E240" s="98"/>
      <c r="F240" s="96"/>
      <c r="G240" s="96"/>
      <c r="H240" s="97"/>
      <c r="I240" s="97"/>
      <c r="J240" s="97"/>
      <c r="K240" s="96"/>
      <c r="L240" s="95"/>
      <c r="M240" s="94"/>
      <c r="N240" s="94"/>
      <c r="O240" s="94"/>
      <c r="P240" s="94"/>
      <c r="Q240" s="94"/>
      <c r="R240" s="94"/>
      <c r="S240" s="94"/>
      <c r="T240" s="94"/>
      <c r="U240" s="94"/>
      <c r="V240" s="93"/>
      <c r="W240" s="93"/>
      <c r="X240" s="93"/>
      <c r="Y240" s="92"/>
    </row>
    <row r="241" spans="1:25" s="91" customFormat="1" ht="19.5" customHeight="1">
      <c r="A241" s="96"/>
      <c r="B241" s="100"/>
      <c r="C241" s="99"/>
      <c r="D241" s="98"/>
      <c r="E241" s="98"/>
      <c r="F241" s="96"/>
      <c r="G241" s="96"/>
      <c r="H241" s="97"/>
      <c r="I241" s="97"/>
      <c r="J241" s="97"/>
      <c r="K241" s="96"/>
      <c r="L241" s="95"/>
      <c r="M241" s="94"/>
      <c r="N241" s="94"/>
      <c r="O241" s="94"/>
      <c r="P241" s="94"/>
      <c r="Q241" s="94"/>
      <c r="R241" s="94"/>
      <c r="S241" s="94"/>
      <c r="T241" s="94"/>
      <c r="U241" s="94"/>
      <c r="V241" s="93"/>
      <c r="W241" s="93"/>
      <c r="X241" s="93"/>
      <c r="Y241" s="92"/>
    </row>
    <row r="242" spans="1:25" s="91" customFormat="1" ht="19.5" customHeight="1">
      <c r="A242" s="96"/>
      <c r="B242" s="100"/>
      <c r="C242" s="99"/>
      <c r="D242" s="98"/>
      <c r="E242" s="98"/>
      <c r="F242" s="96"/>
      <c r="G242" s="96"/>
      <c r="H242" s="97"/>
      <c r="I242" s="97"/>
      <c r="J242" s="97"/>
      <c r="K242" s="96"/>
      <c r="L242" s="95"/>
      <c r="M242" s="94"/>
      <c r="N242" s="94"/>
      <c r="O242" s="94"/>
      <c r="P242" s="94"/>
      <c r="Q242" s="94"/>
      <c r="R242" s="94"/>
      <c r="S242" s="94"/>
      <c r="T242" s="94"/>
      <c r="U242" s="94"/>
      <c r="V242" s="93"/>
      <c r="W242" s="93"/>
      <c r="X242" s="93"/>
      <c r="Y242" s="92"/>
    </row>
    <row r="243" spans="1:25" s="91" customFormat="1" ht="19.5" customHeight="1">
      <c r="A243" s="96"/>
      <c r="B243" s="100"/>
      <c r="C243" s="99"/>
      <c r="D243" s="98"/>
      <c r="E243" s="98"/>
      <c r="F243" s="96"/>
      <c r="G243" s="96"/>
      <c r="H243" s="97"/>
      <c r="I243" s="97"/>
      <c r="J243" s="97"/>
      <c r="K243" s="96"/>
      <c r="L243" s="95"/>
      <c r="M243" s="94"/>
      <c r="N243" s="94"/>
      <c r="O243" s="94"/>
      <c r="P243" s="94"/>
      <c r="Q243" s="94"/>
      <c r="R243" s="94"/>
      <c r="S243" s="94"/>
      <c r="T243" s="94"/>
      <c r="U243" s="94"/>
      <c r="V243" s="93"/>
      <c r="W243" s="93"/>
      <c r="X243" s="93"/>
      <c r="Y243" s="92"/>
    </row>
    <row r="244" spans="1:25" s="91" customFormat="1" ht="19.5" customHeight="1">
      <c r="A244" s="96"/>
      <c r="B244" s="100"/>
      <c r="C244" s="99"/>
      <c r="D244" s="98"/>
      <c r="E244" s="98"/>
      <c r="F244" s="96"/>
      <c r="G244" s="96"/>
      <c r="H244" s="97"/>
      <c r="I244" s="97"/>
      <c r="J244" s="97"/>
      <c r="K244" s="96"/>
      <c r="L244" s="95"/>
      <c r="M244" s="94"/>
      <c r="N244" s="94"/>
      <c r="O244" s="94"/>
      <c r="P244" s="94"/>
      <c r="Q244" s="94"/>
      <c r="R244" s="94"/>
      <c r="S244" s="94"/>
      <c r="T244" s="94"/>
      <c r="U244" s="94"/>
      <c r="V244" s="93"/>
      <c r="W244" s="93"/>
      <c r="X244" s="93"/>
      <c r="Y244" s="92"/>
    </row>
    <row r="245" spans="1:25" s="91" customFormat="1" ht="19.5" customHeight="1">
      <c r="A245" s="96"/>
      <c r="B245" s="100"/>
      <c r="C245" s="99"/>
      <c r="D245" s="98"/>
      <c r="E245" s="98"/>
      <c r="F245" s="96"/>
      <c r="G245" s="96"/>
      <c r="H245" s="97"/>
      <c r="I245" s="97"/>
      <c r="J245" s="97"/>
      <c r="K245" s="96"/>
      <c r="L245" s="95"/>
      <c r="M245" s="94"/>
      <c r="N245" s="94"/>
      <c r="O245" s="94"/>
      <c r="P245" s="94"/>
      <c r="Q245" s="94"/>
      <c r="R245" s="94"/>
      <c r="S245" s="94"/>
      <c r="T245" s="94"/>
      <c r="U245" s="94"/>
      <c r="V245" s="93"/>
      <c r="W245" s="93"/>
      <c r="X245" s="93"/>
      <c r="Y245" s="92"/>
    </row>
    <row r="246" spans="1:25" s="91" customFormat="1" ht="19.5" customHeight="1">
      <c r="A246" s="96"/>
      <c r="B246" s="100"/>
      <c r="C246" s="99"/>
      <c r="D246" s="98"/>
      <c r="E246" s="98"/>
      <c r="F246" s="96"/>
      <c r="G246" s="96"/>
      <c r="H246" s="97"/>
      <c r="I246" s="97"/>
      <c r="J246" s="97"/>
      <c r="K246" s="96"/>
      <c r="L246" s="95"/>
      <c r="M246" s="94"/>
      <c r="N246" s="94"/>
      <c r="O246" s="94"/>
      <c r="P246" s="94"/>
      <c r="Q246" s="94"/>
      <c r="R246" s="94"/>
      <c r="S246" s="94"/>
      <c r="T246" s="94"/>
      <c r="U246" s="94"/>
      <c r="V246" s="93"/>
      <c r="W246" s="93"/>
      <c r="X246" s="93"/>
      <c r="Y246" s="92"/>
    </row>
    <row r="247" spans="1:25" s="91" customFormat="1" ht="19.5" customHeight="1">
      <c r="A247" s="96"/>
      <c r="B247" s="100"/>
      <c r="C247" s="99"/>
      <c r="D247" s="98"/>
      <c r="E247" s="98"/>
      <c r="F247" s="96"/>
      <c r="G247" s="96"/>
      <c r="H247" s="97"/>
      <c r="I247" s="97"/>
      <c r="J247" s="97"/>
      <c r="K247" s="96"/>
      <c r="L247" s="95"/>
      <c r="M247" s="94"/>
      <c r="N247" s="94"/>
      <c r="O247" s="94"/>
      <c r="P247" s="94"/>
      <c r="Q247" s="94"/>
      <c r="R247" s="94"/>
      <c r="S247" s="94"/>
      <c r="T247" s="94"/>
      <c r="U247" s="94"/>
      <c r="V247" s="93"/>
      <c r="W247" s="93"/>
      <c r="X247" s="93"/>
      <c r="Y247" s="92"/>
    </row>
    <row r="248" spans="1:25" s="91" customFormat="1" ht="19.5" customHeight="1">
      <c r="A248" s="96"/>
      <c r="B248" s="100"/>
      <c r="C248" s="99"/>
      <c r="D248" s="98"/>
      <c r="E248" s="98"/>
      <c r="F248" s="96"/>
      <c r="G248" s="96"/>
      <c r="H248" s="97"/>
      <c r="I248" s="97"/>
      <c r="J248" s="97"/>
      <c r="K248" s="96"/>
      <c r="L248" s="95"/>
      <c r="M248" s="94"/>
      <c r="N248" s="94"/>
      <c r="O248" s="94"/>
      <c r="P248" s="94"/>
      <c r="Q248" s="94"/>
      <c r="R248" s="94"/>
      <c r="S248" s="94"/>
      <c r="T248" s="94"/>
      <c r="U248" s="94"/>
      <c r="V248" s="93"/>
      <c r="W248" s="93"/>
      <c r="X248" s="93"/>
      <c r="Y248" s="92"/>
    </row>
    <row r="249" spans="1:25" s="91" customFormat="1" ht="19.5" customHeight="1">
      <c r="A249" s="96"/>
      <c r="B249" s="100"/>
      <c r="C249" s="99"/>
      <c r="D249" s="98"/>
      <c r="E249" s="98"/>
      <c r="F249" s="96"/>
      <c r="G249" s="96"/>
      <c r="H249" s="97"/>
      <c r="I249" s="97"/>
      <c r="J249" s="97"/>
      <c r="K249" s="96"/>
      <c r="L249" s="95"/>
      <c r="M249" s="94"/>
      <c r="N249" s="94"/>
      <c r="O249" s="94"/>
      <c r="P249" s="94"/>
      <c r="Q249" s="94"/>
      <c r="R249" s="94"/>
      <c r="S249" s="94"/>
      <c r="T249" s="94"/>
      <c r="U249" s="94"/>
      <c r="V249" s="93"/>
      <c r="W249" s="93"/>
      <c r="X249" s="93"/>
      <c r="Y249" s="92"/>
    </row>
    <row r="250" spans="1:25" s="91" customFormat="1" ht="19.5" customHeight="1">
      <c r="A250" s="96"/>
      <c r="B250" s="100"/>
      <c r="C250" s="99"/>
      <c r="D250" s="98"/>
      <c r="E250" s="98"/>
      <c r="F250" s="96"/>
      <c r="G250" s="96"/>
      <c r="H250" s="97"/>
      <c r="I250" s="97"/>
      <c r="J250" s="97"/>
      <c r="K250" s="96"/>
      <c r="L250" s="95"/>
      <c r="M250" s="94"/>
      <c r="N250" s="94"/>
      <c r="O250" s="94"/>
      <c r="P250" s="94"/>
      <c r="Q250" s="94"/>
      <c r="R250" s="94"/>
      <c r="S250" s="94"/>
      <c r="T250" s="94"/>
      <c r="U250" s="94"/>
      <c r="V250" s="93"/>
      <c r="W250" s="93"/>
      <c r="X250" s="93"/>
      <c r="Y250" s="92"/>
    </row>
    <row r="251" spans="1:25" s="91" customFormat="1" ht="19.5" customHeight="1">
      <c r="A251" s="96"/>
      <c r="B251" s="100"/>
      <c r="C251" s="99"/>
      <c r="D251" s="98"/>
      <c r="E251" s="98"/>
      <c r="F251" s="96"/>
      <c r="G251" s="96"/>
      <c r="H251" s="97"/>
      <c r="I251" s="97"/>
      <c r="J251" s="97"/>
      <c r="K251" s="96"/>
      <c r="L251" s="95"/>
      <c r="M251" s="94"/>
      <c r="N251" s="94"/>
      <c r="O251" s="94"/>
      <c r="P251" s="94"/>
      <c r="Q251" s="94"/>
      <c r="R251" s="94"/>
      <c r="S251" s="94"/>
      <c r="T251" s="94"/>
      <c r="U251" s="94"/>
      <c r="V251" s="93"/>
      <c r="W251" s="93"/>
      <c r="X251" s="93"/>
      <c r="Y251" s="92"/>
    </row>
    <row r="252" spans="1:25" s="91" customFormat="1" ht="19.5" customHeight="1">
      <c r="A252" s="96"/>
      <c r="B252" s="100"/>
      <c r="C252" s="99"/>
      <c r="D252" s="98"/>
      <c r="E252" s="98"/>
      <c r="F252" s="96"/>
      <c r="G252" s="96"/>
      <c r="H252" s="97"/>
      <c r="I252" s="97"/>
      <c r="J252" s="97"/>
      <c r="K252" s="96"/>
      <c r="L252" s="95"/>
      <c r="M252" s="94"/>
      <c r="N252" s="94"/>
      <c r="O252" s="94"/>
      <c r="P252" s="94"/>
      <c r="Q252" s="94"/>
      <c r="R252" s="94"/>
      <c r="S252" s="94"/>
      <c r="T252" s="94"/>
      <c r="U252" s="94"/>
      <c r="V252" s="93"/>
      <c r="W252" s="93"/>
      <c r="X252" s="93"/>
      <c r="Y252" s="92"/>
    </row>
    <row r="253" spans="1:25" s="91" customFormat="1" ht="19.5" customHeight="1">
      <c r="A253" s="96"/>
      <c r="B253" s="100"/>
      <c r="C253" s="99"/>
      <c r="D253" s="98"/>
      <c r="E253" s="98"/>
      <c r="F253" s="96"/>
      <c r="G253" s="96"/>
      <c r="H253" s="97"/>
      <c r="I253" s="97"/>
      <c r="J253" s="97"/>
      <c r="K253" s="96"/>
      <c r="L253" s="95"/>
      <c r="M253" s="94"/>
      <c r="N253" s="94"/>
      <c r="O253" s="94"/>
      <c r="P253" s="94"/>
      <c r="Q253" s="94"/>
      <c r="R253" s="94"/>
      <c r="S253" s="94"/>
      <c r="T253" s="94"/>
      <c r="U253" s="94"/>
      <c r="V253" s="93"/>
      <c r="W253" s="93"/>
      <c r="X253" s="93"/>
      <c r="Y253" s="92"/>
    </row>
    <row r="254" spans="1:25" s="91" customFormat="1" ht="19.5" customHeight="1">
      <c r="A254" s="96"/>
      <c r="B254" s="100"/>
      <c r="C254" s="99"/>
      <c r="D254" s="98"/>
      <c r="E254" s="98"/>
      <c r="F254" s="96"/>
      <c r="G254" s="96"/>
      <c r="H254" s="97"/>
      <c r="I254" s="97"/>
      <c r="J254" s="97"/>
      <c r="K254" s="96"/>
      <c r="L254" s="95"/>
      <c r="M254" s="94"/>
      <c r="N254" s="94"/>
      <c r="O254" s="94"/>
      <c r="P254" s="94"/>
      <c r="Q254" s="94"/>
      <c r="R254" s="94"/>
      <c r="S254" s="94"/>
      <c r="T254" s="94"/>
      <c r="U254" s="94"/>
      <c r="V254" s="93"/>
      <c r="W254" s="93"/>
      <c r="X254" s="93"/>
      <c r="Y254" s="92"/>
    </row>
    <row r="255" spans="1:25" s="91" customFormat="1" ht="19.5" customHeight="1">
      <c r="A255" s="96"/>
      <c r="B255" s="100"/>
      <c r="C255" s="99"/>
      <c r="D255" s="98"/>
      <c r="E255" s="98"/>
      <c r="F255" s="96"/>
      <c r="G255" s="96"/>
      <c r="H255" s="97"/>
      <c r="I255" s="97"/>
      <c r="J255" s="97"/>
      <c r="K255" s="96"/>
      <c r="L255" s="95"/>
      <c r="M255" s="94"/>
      <c r="N255" s="94"/>
      <c r="O255" s="94"/>
      <c r="P255" s="94"/>
      <c r="Q255" s="94"/>
      <c r="R255" s="94"/>
      <c r="S255" s="94"/>
      <c r="T255" s="94"/>
      <c r="U255" s="94"/>
      <c r="V255" s="93"/>
      <c r="W255" s="93"/>
      <c r="X255" s="93"/>
      <c r="Y255" s="92"/>
    </row>
    <row r="256" spans="1:25" s="91" customFormat="1" ht="19.5" customHeight="1">
      <c r="A256" s="96"/>
      <c r="B256" s="100"/>
      <c r="C256" s="99"/>
      <c r="D256" s="98"/>
      <c r="E256" s="98"/>
      <c r="F256" s="96"/>
      <c r="G256" s="96"/>
      <c r="H256" s="97"/>
      <c r="I256" s="97"/>
      <c r="J256" s="97"/>
      <c r="K256" s="96"/>
      <c r="L256" s="95"/>
      <c r="M256" s="94"/>
      <c r="N256" s="94"/>
      <c r="O256" s="94"/>
      <c r="P256" s="94"/>
      <c r="Q256" s="94"/>
      <c r="R256" s="94"/>
      <c r="S256" s="94"/>
      <c r="T256" s="94"/>
      <c r="U256" s="94"/>
      <c r="V256" s="93"/>
      <c r="W256" s="93"/>
      <c r="X256" s="93"/>
      <c r="Y256" s="92"/>
    </row>
    <row r="257" spans="1:25" s="91" customFormat="1" ht="19.5" customHeight="1">
      <c r="A257" s="96"/>
      <c r="B257" s="100"/>
      <c r="C257" s="99"/>
      <c r="D257" s="98"/>
      <c r="E257" s="98"/>
      <c r="F257" s="96"/>
      <c r="G257" s="96"/>
      <c r="H257" s="97"/>
      <c r="I257" s="97"/>
      <c r="J257" s="97"/>
      <c r="K257" s="96"/>
      <c r="L257" s="95"/>
      <c r="M257" s="94"/>
      <c r="N257" s="94"/>
      <c r="O257" s="94"/>
      <c r="P257" s="94"/>
      <c r="Q257" s="94"/>
      <c r="R257" s="94"/>
      <c r="S257" s="94"/>
      <c r="T257" s="94"/>
      <c r="U257" s="94"/>
      <c r="V257" s="93"/>
      <c r="W257" s="93"/>
      <c r="X257" s="93"/>
      <c r="Y257" s="92"/>
    </row>
    <row r="258" spans="1:25" s="91" customFormat="1" ht="19.5" customHeight="1">
      <c r="A258" s="96"/>
      <c r="B258" s="100"/>
      <c r="C258" s="99"/>
      <c r="D258" s="98"/>
      <c r="E258" s="98"/>
      <c r="F258" s="96"/>
      <c r="G258" s="96"/>
      <c r="H258" s="97"/>
      <c r="I258" s="97"/>
      <c r="J258" s="97"/>
      <c r="K258" s="96"/>
      <c r="L258" s="95"/>
      <c r="M258" s="94"/>
      <c r="N258" s="94"/>
      <c r="O258" s="94"/>
      <c r="P258" s="94"/>
      <c r="Q258" s="94"/>
      <c r="R258" s="94"/>
      <c r="S258" s="94"/>
      <c r="T258" s="94"/>
      <c r="U258" s="94"/>
      <c r="V258" s="93"/>
      <c r="W258" s="93"/>
      <c r="X258" s="93"/>
      <c r="Y258" s="92"/>
    </row>
    <row r="259" spans="1:25" s="91" customFormat="1" ht="19.5" customHeight="1">
      <c r="A259" s="96"/>
      <c r="B259" s="100"/>
      <c r="C259" s="99"/>
      <c r="D259" s="98"/>
      <c r="E259" s="98"/>
      <c r="F259" s="96"/>
      <c r="G259" s="96"/>
      <c r="H259" s="97"/>
      <c r="I259" s="97"/>
      <c r="J259" s="97"/>
      <c r="K259" s="96"/>
      <c r="L259" s="95"/>
      <c r="M259" s="94"/>
      <c r="N259" s="94"/>
      <c r="O259" s="94"/>
      <c r="P259" s="94"/>
      <c r="Q259" s="94"/>
      <c r="R259" s="94"/>
      <c r="S259" s="94"/>
      <c r="T259" s="94"/>
      <c r="U259" s="94"/>
      <c r="V259" s="93"/>
      <c r="W259" s="93"/>
      <c r="X259" s="93"/>
      <c r="Y259" s="92"/>
    </row>
    <row r="260" spans="1:25" s="91" customFormat="1" ht="19.5" customHeight="1">
      <c r="A260" s="96"/>
      <c r="B260" s="100"/>
      <c r="C260" s="99"/>
      <c r="D260" s="98"/>
      <c r="E260" s="98"/>
      <c r="F260" s="96"/>
      <c r="G260" s="96"/>
      <c r="H260" s="97"/>
      <c r="I260" s="97"/>
      <c r="J260" s="97"/>
      <c r="K260" s="96"/>
      <c r="L260" s="95"/>
      <c r="M260" s="94"/>
      <c r="N260" s="94"/>
      <c r="O260" s="94"/>
      <c r="P260" s="94"/>
      <c r="Q260" s="94"/>
      <c r="R260" s="94"/>
      <c r="S260" s="94"/>
      <c r="T260" s="94"/>
      <c r="U260" s="94"/>
      <c r="V260" s="93"/>
      <c r="W260" s="93"/>
      <c r="X260" s="93"/>
      <c r="Y260" s="92"/>
    </row>
    <row r="261" spans="1:25" s="91" customFormat="1" ht="19.5" customHeight="1">
      <c r="A261" s="96"/>
      <c r="B261" s="100"/>
      <c r="C261" s="99"/>
      <c r="D261" s="98"/>
      <c r="E261" s="98"/>
      <c r="F261" s="96"/>
      <c r="G261" s="96"/>
      <c r="H261" s="97"/>
      <c r="I261" s="97"/>
      <c r="J261" s="97"/>
      <c r="K261" s="96"/>
      <c r="L261" s="95"/>
      <c r="M261" s="94"/>
      <c r="N261" s="94"/>
      <c r="O261" s="94"/>
      <c r="P261" s="94"/>
      <c r="Q261" s="94"/>
      <c r="R261" s="94"/>
      <c r="S261" s="94"/>
      <c r="T261" s="94"/>
      <c r="U261" s="94"/>
      <c r="V261" s="93"/>
      <c r="W261" s="93"/>
      <c r="X261" s="93"/>
      <c r="Y261" s="92"/>
    </row>
    <row r="262" spans="1:25" s="91" customFormat="1" ht="19.5" customHeight="1">
      <c r="A262" s="96"/>
      <c r="B262" s="100"/>
      <c r="C262" s="99"/>
      <c r="D262" s="98"/>
      <c r="E262" s="98"/>
      <c r="F262" s="96"/>
      <c r="G262" s="96"/>
      <c r="H262" s="97"/>
      <c r="I262" s="97"/>
      <c r="J262" s="97"/>
      <c r="K262" s="96"/>
      <c r="L262" s="95"/>
      <c r="M262" s="94"/>
      <c r="N262" s="94"/>
      <c r="O262" s="94"/>
      <c r="P262" s="94"/>
      <c r="Q262" s="94"/>
      <c r="R262" s="94"/>
      <c r="S262" s="94"/>
      <c r="T262" s="94"/>
      <c r="U262" s="94"/>
      <c r="V262" s="93"/>
      <c r="W262" s="93"/>
      <c r="X262" s="93"/>
      <c r="Y262" s="92"/>
    </row>
    <row r="263" spans="1:25" s="91" customFormat="1" ht="19.5" customHeight="1">
      <c r="A263" s="96"/>
      <c r="B263" s="100"/>
      <c r="C263" s="99"/>
      <c r="D263" s="98"/>
      <c r="E263" s="98"/>
      <c r="F263" s="96"/>
      <c r="G263" s="96"/>
      <c r="H263" s="97"/>
      <c r="I263" s="97"/>
      <c r="J263" s="97"/>
      <c r="K263" s="96"/>
      <c r="L263" s="95"/>
      <c r="M263" s="94"/>
      <c r="N263" s="94"/>
      <c r="O263" s="94"/>
      <c r="P263" s="94"/>
      <c r="Q263" s="94"/>
      <c r="R263" s="94"/>
      <c r="S263" s="94"/>
      <c r="T263" s="94"/>
      <c r="U263" s="94"/>
      <c r="V263" s="93"/>
      <c r="W263" s="93"/>
      <c r="X263" s="93"/>
      <c r="Y263" s="92"/>
    </row>
    <row r="264" spans="1:25" s="91" customFormat="1" ht="19.5" customHeight="1">
      <c r="A264" s="96"/>
      <c r="B264" s="100"/>
      <c r="C264" s="99"/>
      <c r="D264" s="98"/>
      <c r="E264" s="98"/>
      <c r="F264" s="96"/>
      <c r="G264" s="96"/>
      <c r="H264" s="97"/>
      <c r="I264" s="97"/>
      <c r="J264" s="97"/>
      <c r="K264" s="96"/>
      <c r="L264" s="95"/>
      <c r="M264" s="94"/>
      <c r="N264" s="94"/>
      <c r="O264" s="94"/>
      <c r="P264" s="94"/>
      <c r="Q264" s="94"/>
      <c r="R264" s="94"/>
      <c r="S264" s="94"/>
      <c r="T264" s="94"/>
      <c r="U264" s="94"/>
      <c r="V264" s="93"/>
      <c r="W264" s="93"/>
      <c r="X264" s="93"/>
      <c r="Y264" s="92"/>
    </row>
    <row r="265" spans="1:25" s="91" customFormat="1" ht="19.5" customHeight="1">
      <c r="A265" s="96"/>
      <c r="B265" s="100"/>
      <c r="C265" s="99"/>
      <c r="D265" s="98"/>
      <c r="E265" s="98"/>
      <c r="F265" s="96"/>
      <c r="G265" s="96"/>
      <c r="H265" s="97"/>
      <c r="I265" s="97"/>
      <c r="J265" s="97"/>
      <c r="K265" s="96"/>
      <c r="L265" s="95"/>
      <c r="M265" s="94"/>
      <c r="N265" s="94"/>
      <c r="O265" s="94"/>
      <c r="P265" s="94"/>
      <c r="Q265" s="94"/>
      <c r="R265" s="94"/>
      <c r="S265" s="94"/>
      <c r="T265" s="94"/>
      <c r="U265" s="94"/>
      <c r="V265" s="93"/>
      <c r="W265" s="93"/>
      <c r="X265" s="93"/>
      <c r="Y265" s="92"/>
    </row>
    <row r="266" spans="1:25" s="91" customFormat="1" ht="19.5" customHeight="1">
      <c r="A266" s="96"/>
      <c r="B266" s="100"/>
      <c r="C266" s="99"/>
      <c r="D266" s="98"/>
      <c r="E266" s="98"/>
      <c r="F266" s="96"/>
      <c r="G266" s="96"/>
      <c r="H266" s="97"/>
      <c r="I266" s="97"/>
      <c r="J266" s="97"/>
      <c r="K266" s="96"/>
      <c r="L266" s="95"/>
      <c r="M266" s="94"/>
      <c r="N266" s="94"/>
      <c r="O266" s="94"/>
      <c r="P266" s="94"/>
      <c r="Q266" s="94"/>
      <c r="R266" s="94"/>
      <c r="S266" s="94"/>
      <c r="T266" s="94"/>
      <c r="U266" s="94"/>
      <c r="V266" s="93"/>
      <c r="W266" s="93"/>
      <c r="X266" s="93"/>
      <c r="Y266" s="92"/>
    </row>
    <row r="267" spans="1:25" s="91" customFormat="1" ht="19.5" customHeight="1">
      <c r="A267" s="96"/>
      <c r="B267" s="100"/>
      <c r="C267" s="99"/>
      <c r="D267" s="98"/>
      <c r="E267" s="98"/>
      <c r="F267" s="96"/>
      <c r="G267" s="96"/>
      <c r="H267" s="97"/>
      <c r="I267" s="97"/>
      <c r="J267" s="97"/>
      <c r="K267" s="96"/>
      <c r="L267" s="95"/>
      <c r="M267" s="94"/>
      <c r="N267" s="94"/>
      <c r="O267" s="94"/>
      <c r="P267" s="94"/>
      <c r="Q267" s="94"/>
      <c r="R267" s="94"/>
      <c r="S267" s="94"/>
      <c r="T267" s="94"/>
      <c r="U267" s="94"/>
      <c r="V267" s="93"/>
      <c r="W267" s="93"/>
      <c r="X267" s="93"/>
      <c r="Y267" s="92"/>
    </row>
    <row r="268" spans="1:25" s="91" customFormat="1" ht="19.5" customHeight="1">
      <c r="A268" s="96"/>
      <c r="B268" s="100"/>
      <c r="C268" s="99"/>
      <c r="D268" s="98"/>
      <c r="E268" s="98"/>
      <c r="F268" s="96"/>
      <c r="G268" s="96"/>
      <c r="H268" s="97"/>
      <c r="I268" s="97"/>
      <c r="J268" s="97"/>
      <c r="K268" s="96"/>
      <c r="L268" s="95"/>
      <c r="M268" s="94"/>
      <c r="N268" s="94"/>
      <c r="O268" s="94"/>
      <c r="P268" s="94"/>
      <c r="Q268" s="94"/>
      <c r="R268" s="94"/>
      <c r="S268" s="94"/>
      <c r="T268" s="94"/>
      <c r="U268" s="94"/>
      <c r="V268" s="93"/>
      <c r="W268" s="93"/>
      <c r="X268" s="93"/>
      <c r="Y268" s="92"/>
    </row>
    <row r="269" spans="1:25" s="91" customFormat="1" ht="19.5" customHeight="1">
      <c r="A269" s="96"/>
      <c r="B269" s="100"/>
      <c r="C269" s="99"/>
      <c r="D269" s="98"/>
      <c r="E269" s="98"/>
      <c r="F269" s="96"/>
      <c r="G269" s="96"/>
      <c r="H269" s="97"/>
      <c r="I269" s="97"/>
      <c r="J269" s="97"/>
      <c r="K269" s="96"/>
      <c r="L269" s="95"/>
      <c r="M269" s="94"/>
      <c r="N269" s="94"/>
      <c r="O269" s="94"/>
      <c r="P269" s="94"/>
      <c r="Q269" s="94"/>
      <c r="R269" s="94"/>
      <c r="S269" s="94"/>
      <c r="T269" s="94"/>
      <c r="U269" s="94"/>
      <c r="V269" s="93"/>
      <c r="W269" s="93"/>
      <c r="X269" s="93"/>
      <c r="Y269" s="92"/>
    </row>
    <row r="270" spans="1:25" s="91" customFormat="1" ht="19.5" customHeight="1">
      <c r="A270" s="96"/>
      <c r="B270" s="100"/>
      <c r="C270" s="99"/>
      <c r="D270" s="98"/>
      <c r="E270" s="98"/>
      <c r="F270" s="96"/>
      <c r="G270" s="96"/>
      <c r="H270" s="97"/>
      <c r="I270" s="97"/>
      <c r="J270" s="97"/>
      <c r="K270" s="96"/>
      <c r="L270" s="95"/>
      <c r="M270" s="94"/>
      <c r="N270" s="94"/>
      <c r="O270" s="94"/>
      <c r="P270" s="94"/>
      <c r="Q270" s="94"/>
      <c r="R270" s="94"/>
      <c r="S270" s="94"/>
      <c r="T270" s="94"/>
      <c r="U270" s="94"/>
      <c r="V270" s="93"/>
      <c r="W270" s="93"/>
      <c r="X270" s="93"/>
      <c r="Y270" s="92"/>
    </row>
    <row r="271" spans="1:25" s="91" customFormat="1" ht="19.5" customHeight="1">
      <c r="A271" s="96"/>
      <c r="B271" s="100"/>
      <c r="C271" s="99"/>
      <c r="D271" s="98"/>
      <c r="E271" s="98"/>
      <c r="F271" s="96"/>
      <c r="G271" s="96"/>
      <c r="H271" s="97"/>
      <c r="I271" s="97"/>
      <c r="J271" s="97"/>
      <c r="K271" s="96"/>
      <c r="L271" s="95"/>
      <c r="M271" s="94"/>
      <c r="N271" s="94"/>
      <c r="O271" s="94"/>
      <c r="P271" s="94"/>
      <c r="Q271" s="94"/>
      <c r="R271" s="94"/>
      <c r="S271" s="94"/>
      <c r="T271" s="94"/>
      <c r="U271" s="94"/>
      <c r="V271" s="93"/>
      <c r="W271" s="93"/>
      <c r="X271" s="93"/>
      <c r="Y271" s="92"/>
    </row>
    <row r="272" spans="1:25" s="91" customFormat="1" ht="19.5" customHeight="1">
      <c r="A272" s="96"/>
      <c r="B272" s="100"/>
      <c r="C272" s="99"/>
      <c r="D272" s="98"/>
      <c r="E272" s="98"/>
      <c r="F272" s="96"/>
      <c r="G272" s="96"/>
      <c r="H272" s="97"/>
      <c r="I272" s="97"/>
      <c r="J272" s="97"/>
      <c r="K272" s="96"/>
      <c r="L272" s="95"/>
      <c r="M272" s="94"/>
      <c r="N272" s="94"/>
      <c r="O272" s="94"/>
      <c r="P272" s="94"/>
      <c r="Q272" s="94"/>
      <c r="R272" s="94"/>
      <c r="S272" s="94"/>
      <c r="T272" s="94"/>
      <c r="U272" s="94"/>
      <c r="V272" s="93"/>
      <c r="W272" s="93"/>
      <c r="X272" s="93"/>
      <c r="Y272" s="92"/>
    </row>
    <row r="273" spans="1:25" s="91" customFormat="1" ht="19.5" customHeight="1">
      <c r="A273" s="96"/>
      <c r="B273" s="100"/>
      <c r="C273" s="99"/>
      <c r="D273" s="98"/>
      <c r="E273" s="98"/>
      <c r="F273" s="96"/>
      <c r="G273" s="96"/>
      <c r="H273" s="97"/>
      <c r="I273" s="97"/>
      <c r="J273" s="97"/>
      <c r="K273" s="96"/>
      <c r="L273" s="95"/>
      <c r="M273" s="94"/>
      <c r="N273" s="94"/>
      <c r="O273" s="94"/>
      <c r="P273" s="94"/>
      <c r="Q273" s="94"/>
      <c r="R273" s="94"/>
      <c r="S273" s="94"/>
      <c r="T273" s="94"/>
      <c r="U273" s="94"/>
      <c r="V273" s="93"/>
      <c r="W273" s="93"/>
      <c r="X273" s="93"/>
      <c r="Y273" s="92"/>
    </row>
    <row r="274" spans="1:25" s="91" customFormat="1" ht="19.5" customHeight="1">
      <c r="A274" s="96"/>
      <c r="B274" s="100"/>
      <c r="C274" s="99"/>
      <c r="D274" s="98"/>
      <c r="E274" s="98"/>
      <c r="F274" s="96"/>
      <c r="G274" s="96"/>
      <c r="H274" s="97"/>
      <c r="I274" s="97"/>
      <c r="J274" s="97"/>
      <c r="K274" s="96"/>
      <c r="L274" s="95"/>
      <c r="M274" s="94"/>
      <c r="N274" s="94"/>
      <c r="O274" s="94"/>
      <c r="P274" s="94"/>
      <c r="Q274" s="94"/>
      <c r="R274" s="94"/>
      <c r="S274" s="94"/>
      <c r="T274" s="94"/>
      <c r="U274" s="94"/>
      <c r="V274" s="93"/>
      <c r="W274" s="93"/>
      <c r="X274" s="93"/>
      <c r="Y274" s="92"/>
    </row>
    <row r="275" spans="1:25" s="91" customFormat="1" ht="19.5" customHeight="1">
      <c r="A275" s="96"/>
      <c r="B275" s="100"/>
      <c r="C275" s="99"/>
      <c r="D275" s="98"/>
      <c r="E275" s="98"/>
      <c r="F275" s="96"/>
      <c r="G275" s="96"/>
      <c r="H275" s="97"/>
      <c r="I275" s="97"/>
      <c r="J275" s="97"/>
      <c r="K275" s="96"/>
      <c r="L275" s="95"/>
      <c r="M275" s="94"/>
      <c r="N275" s="94"/>
      <c r="O275" s="94"/>
      <c r="P275" s="94"/>
      <c r="Q275" s="94"/>
      <c r="R275" s="94"/>
      <c r="S275" s="94"/>
      <c r="T275" s="94"/>
      <c r="U275" s="94"/>
      <c r="V275" s="93"/>
      <c r="W275" s="93"/>
      <c r="X275" s="93"/>
      <c r="Y275" s="92"/>
    </row>
    <row r="276" spans="1:25" s="91" customFormat="1" ht="19.5" customHeight="1">
      <c r="A276" s="96"/>
      <c r="B276" s="100"/>
      <c r="C276" s="99"/>
      <c r="D276" s="98"/>
      <c r="E276" s="98"/>
      <c r="F276" s="96"/>
      <c r="G276" s="96"/>
      <c r="H276" s="97"/>
      <c r="I276" s="97"/>
      <c r="J276" s="97"/>
      <c r="K276" s="96"/>
      <c r="L276" s="95"/>
      <c r="M276" s="94"/>
      <c r="N276" s="94"/>
      <c r="O276" s="94"/>
      <c r="P276" s="94"/>
      <c r="Q276" s="94"/>
      <c r="R276" s="94"/>
      <c r="S276" s="94"/>
      <c r="T276" s="94"/>
      <c r="U276" s="94"/>
      <c r="V276" s="93"/>
      <c r="W276" s="93"/>
      <c r="X276" s="93"/>
      <c r="Y276" s="92"/>
    </row>
    <row r="277" spans="1:25" s="91" customFormat="1" ht="19.5" customHeight="1">
      <c r="A277" s="96"/>
      <c r="B277" s="100"/>
      <c r="C277" s="99"/>
      <c r="D277" s="98"/>
      <c r="E277" s="98"/>
      <c r="F277" s="96"/>
      <c r="G277" s="96"/>
      <c r="H277" s="97"/>
      <c r="I277" s="97"/>
      <c r="J277" s="97"/>
      <c r="K277" s="96"/>
      <c r="L277" s="95"/>
      <c r="M277" s="94"/>
      <c r="N277" s="94"/>
      <c r="O277" s="94"/>
      <c r="P277" s="94"/>
      <c r="Q277" s="94"/>
      <c r="R277" s="94"/>
      <c r="S277" s="94"/>
      <c r="T277" s="94"/>
      <c r="U277" s="94"/>
      <c r="V277" s="93"/>
      <c r="W277" s="93"/>
      <c r="X277" s="93"/>
      <c r="Y277" s="92"/>
    </row>
    <row r="278" spans="1:25" s="91" customFormat="1" ht="19.5" customHeight="1">
      <c r="A278" s="96"/>
      <c r="B278" s="100"/>
      <c r="C278" s="99"/>
      <c r="D278" s="98"/>
      <c r="E278" s="98"/>
      <c r="F278" s="96"/>
      <c r="G278" s="96"/>
      <c r="H278" s="97"/>
      <c r="I278" s="97"/>
      <c r="J278" s="97"/>
      <c r="K278" s="96"/>
      <c r="L278" s="95"/>
      <c r="M278" s="94"/>
      <c r="N278" s="94"/>
      <c r="O278" s="94"/>
      <c r="P278" s="94"/>
      <c r="Q278" s="94"/>
      <c r="R278" s="94"/>
      <c r="S278" s="94"/>
      <c r="T278" s="94"/>
      <c r="U278" s="94"/>
      <c r="V278" s="93"/>
      <c r="W278" s="93"/>
      <c r="X278" s="93"/>
      <c r="Y278" s="92"/>
    </row>
    <row r="279" spans="1:25" s="91" customFormat="1" ht="19.5" customHeight="1">
      <c r="A279" s="96"/>
      <c r="B279" s="100"/>
      <c r="C279" s="99"/>
      <c r="D279" s="98"/>
      <c r="E279" s="98"/>
      <c r="F279" s="96"/>
      <c r="G279" s="96"/>
      <c r="H279" s="97"/>
      <c r="I279" s="97"/>
      <c r="J279" s="97"/>
      <c r="K279" s="96"/>
      <c r="L279" s="95"/>
      <c r="M279" s="94"/>
      <c r="N279" s="94"/>
      <c r="O279" s="94"/>
      <c r="P279" s="94"/>
      <c r="Q279" s="94"/>
      <c r="R279" s="94"/>
      <c r="S279" s="94"/>
      <c r="T279" s="94"/>
      <c r="U279" s="94"/>
      <c r="V279" s="93"/>
      <c r="W279" s="93"/>
      <c r="X279" s="93"/>
      <c r="Y279" s="92"/>
    </row>
    <row r="280" spans="1:25" s="91" customFormat="1" ht="19.5" customHeight="1">
      <c r="A280" s="96"/>
      <c r="B280" s="100"/>
      <c r="C280" s="99"/>
      <c r="D280" s="98"/>
      <c r="E280" s="98"/>
      <c r="F280" s="96"/>
      <c r="G280" s="96"/>
      <c r="H280" s="97"/>
      <c r="I280" s="97"/>
      <c r="J280" s="97"/>
      <c r="K280" s="96"/>
      <c r="L280" s="95"/>
      <c r="M280" s="94"/>
      <c r="N280" s="94"/>
      <c r="O280" s="94"/>
      <c r="P280" s="94"/>
      <c r="Q280" s="94"/>
      <c r="R280" s="94"/>
      <c r="S280" s="94"/>
      <c r="T280" s="94"/>
      <c r="U280" s="94"/>
      <c r="V280" s="93"/>
      <c r="W280" s="93"/>
      <c r="X280" s="93"/>
      <c r="Y280" s="92"/>
    </row>
    <row r="281" spans="1:25" s="91" customFormat="1" ht="19.5" customHeight="1">
      <c r="A281" s="96"/>
      <c r="B281" s="100"/>
      <c r="C281" s="99"/>
      <c r="D281" s="98"/>
      <c r="E281" s="98"/>
      <c r="F281" s="96"/>
      <c r="G281" s="96"/>
      <c r="H281" s="97"/>
      <c r="I281" s="97"/>
      <c r="J281" s="97"/>
      <c r="K281" s="96"/>
      <c r="L281" s="95"/>
      <c r="M281" s="94"/>
      <c r="N281" s="94"/>
      <c r="O281" s="94"/>
      <c r="P281" s="94"/>
      <c r="Q281" s="94"/>
      <c r="R281" s="94"/>
      <c r="S281" s="94"/>
      <c r="T281" s="94"/>
      <c r="U281" s="94"/>
      <c r="V281" s="93"/>
      <c r="W281" s="93"/>
      <c r="X281" s="93"/>
      <c r="Y281" s="92"/>
    </row>
    <row r="282" spans="1:25" s="91" customFormat="1" ht="19.5" customHeight="1">
      <c r="A282" s="96"/>
      <c r="B282" s="100"/>
      <c r="C282" s="99"/>
      <c r="D282" s="98"/>
      <c r="E282" s="98"/>
      <c r="F282" s="96"/>
      <c r="G282" s="96"/>
      <c r="H282" s="97"/>
      <c r="I282" s="97"/>
      <c r="J282" s="97"/>
      <c r="K282" s="96"/>
      <c r="L282" s="95"/>
      <c r="M282" s="94"/>
      <c r="N282" s="94"/>
      <c r="O282" s="94"/>
      <c r="P282" s="94"/>
      <c r="Q282" s="94"/>
      <c r="R282" s="94"/>
      <c r="S282" s="94"/>
      <c r="T282" s="94"/>
      <c r="U282" s="94"/>
      <c r="V282" s="93"/>
      <c r="W282" s="93"/>
      <c r="X282" s="93"/>
      <c r="Y282" s="92"/>
    </row>
    <row r="283" spans="1:25" s="91" customFormat="1" ht="19.5" customHeight="1">
      <c r="A283" s="96"/>
      <c r="B283" s="100"/>
      <c r="C283" s="99"/>
      <c r="D283" s="98"/>
      <c r="E283" s="98"/>
      <c r="F283" s="96"/>
      <c r="G283" s="96"/>
      <c r="H283" s="97"/>
      <c r="I283" s="97"/>
      <c r="J283" s="97"/>
      <c r="K283" s="96"/>
      <c r="L283" s="95"/>
      <c r="M283" s="94"/>
      <c r="N283" s="94"/>
      <c r="O283" s="94"/>
      <c r="P283" s="94"/>
      <c r="Q283" s="94"/>
      <c r="R283" s="94"/>
      <c r="S283" s="94"/>
      <c r="T283" s="94"/>
      <c r="U283" s="94"/>
      <c r="V283" s="93"/>
      <c r="W283" s="93"/>
      <c r="X283" s="93"/>
      <c r="Y283" s="92"/>
    </row>
    <row r="284" spans="1:25" s="91" customFormat="1" ht="19.5" customHeight="1">
      <c r="A284" s="96"/>
      <c r="B284" s="100"/>
      <c r="C284" s="99"/>
      <c r="D284" s="98"/>
      <c r="E284" s="98"/>
      <c r="F284" s="96"/>
      <c r="G284" s="96"/>
      <c r="H284" s="97"/>
      <c r="I284" s="97"/>
      <c r="J284" s="97"/>
      <c r="K284" s="96"/>
      <c r="L284" s="95"/>
      <c r="M284" s="94"/>
      <c r="N284" s="94"/>
      <c r="O284" s="94"/>
      <c r="P284" s="94"/>
      <c r="Q284" s="94"/>
      <c r="R284" s="94"/>
      <c r="S284" s="94"/>
      <c r="T284" s="94"/>
      <c r="U284" s="94"/>
      <c r="V284" s="93"/>
      <c r="W284" s="93"/>
      <c r="X284" s="93"/>
      <c r="Y284" s="92"/>
    </row>
    <row r="285" spans="1:25" s="91" customFormat="1" ht="19.5" customHeight="1">
      <c r="A285" s="96"/>
      <c r="B285" s="100"/>
      <c r="C285" s="99"/>
      <c r="D285" s="98"/>
      <c r="E285" s="98"/>
      <c r="F285" s="96"/>
      <c r="G285" s="96"/>
      <c r="H285" s="97"/>
      <c r="I285" s="97"/>
      <c r="J285" s="97"/>
      <c r="K285" s="96"/>
      <c r="L285" s="95"/>
      <c r="M285" s="94"/>
      <c r="N285" s="94"/>
      <c r="O285" s="94"/>
      <c r="P285" s="94"/>
      <c r="Q285" s="94"/>
      <c r="R285" s="94"/>
      <c r="S285" s="94"/>
      <c r="T285" s="94"/>
      <c r="U285" s="94"/>
      <c r="V285" s="93"/>
      <c r="W285" s="93"/>
      <c r="X285" s="93"/>
      <c r="Y285" s="92"/>
    </row>
    <row r="286" spans="1:25" s="91" customFormat="1" ht="19.5" customHeight="1">
      <c r="A286" s="96"/>
      <c r="B286" s="100"/>
      <c r="C286" s="99"/>
      <c r="D286" s="98"/>
      <c r="E286" s="98"/>
      <c r="F286" s="96"/>
      <c r="G286" s="96"/>
      <c r="H286" s="97"/>
      <c r="I286" s="97"/>
      <c r="J286" s="97"/>
      <c r="K286" s="96"/>
      <c r="L286" s="95"/>
      <c r="M286" s="94"/>
      <c r="N286" s="94"/>
      <c r="O286" s="94"/>
      <c r="P286" s="94"/>
      <c r="Q286" s="94"/>
      <c r="R286" s="94"/>
      <c r="S286" s="94"/>
      <c r="T286" s="94"/>
      <c r="U286" s="94"/>
      <c r="V286" s="93"/>
      <c r="W286" s="93"/>
      <c r="X286" s="93"/>
      <c r="Y286" s="92"/>
    </row>
    <row r="287" spans="1:25" s="91" customFormat="1" ht="19.5" customHeight="1">
      <c r="A287" s="96"/>
      <c r="B287" s="100"/>
      <c r="C287" s="99"/>
      <c r="D287" s="98"/>
      <c r="E287" s="98"/>
      <c r="F287" s="96"/>
      <c r="G287" s="96"/>
      <c r="H287" s="97"/>
      <c r="I287" s="97"/>
      <c r="J287" s="97"/>
      <c r="K287" s="96"/>
      <c r="L287" s="95"/>
      <c r="M287" s="94"/>
      <c r="N287" s="94"/>
      <c r="O287" s="94"/>
      <c r="P287" s="94"/>
      <c r="Q287" s="94"/>
      <c r="R287" s="94"/>
      <c r="S287" s="94"/>
      <c r="T287" s="94"/>
      <c r="U287" s="94"/>
      <c r="V287" s="93"/>
      <c r="W287" s="93"/>
      <c r="X287" s="93"/>
      <c r="Y287" s="92"/>
    </row>
    <row r="288" spans="1:25" s="91" customFormat="1" ht="19.5" customHeight="1">
      <c r="A288" s="96"/>
      <c r="B288" s="100"/>
      <c r="C288" s="99"/>
      <c r="D288" s="98"/>
      <c r="E288" s="98"/>
      <c r="F288" s="96"/>
      <c r="G288" s="96"/>
      <c r="H288" s="97"/>
      <c r="I288" s="97"/>
      <c r="J288" s="97"/>
      <c r="K288" s="96"/>
      <c r="L288" s="95"/>
      <c r="M288" s="94"/>
      <c r="N288" s="94"/>
      <c r="O288" s="94"/>
      <c r="P288" s="94"/>
      <c r="Q288" s="94"/>
      <c r="R288" s="94"/>
      <c r="S288" s="94"/>
      <c r="T288" s="94"/>
      <c r="U288" s="94"/>
      <c r="V288" s="93"/>
      <c r="W288" s="93"/>
      <c r="X288" s="93"/>
      <c r="Y288" s="92"/>
    </row>
    <row r="289" spans="1:25" s="91" customFormat="1" ht="19.5" customHeight="1">
      <c r="A289" s="96"/>
      <c r="B289" s="100"/>
      <c r="C289" s="99"/>
      <c r="D289" s="98"/>
      <c r="E289" s="98"/>
      <c r="F289" s="96"/>
      <c r="G289" s="96"/>
      <c r="H289" s="97"/>
      <c r="I289" s="97"/>
      <c r="J289" s="97"/>
      <c r="K289" s="96"/>
      <c r="L289" s="95"/>
      <c r="M289" s="94"/>
      <c r="N289" s="94"/>
      <c r="O289" s="94"/>
      <c r="P289" s="94"/>
      <c r="Q289" s="94"/>
      <c r="R289" s="94"/>
      <c r="S289" s="94"/>
      <c r="T289" s="94"/>
      <c r="U289" s="94"/>
      <c r="V289" s="93"/>
      <c r="W289" s="93"/>
      <c r="X289" s="93"/>
      <c r="Y289" s="92"/>
    </row>
    <row r="290" spans="1:25" s="91" customFormat="1" ht="19.5" customHeight="1">
      <c r="A290" s="96"/>
      <c r="B290" s="100"/>
      <c r="C290" s="99"/>
      <c r="D290" s="98"/>
      <c r="E290" s="98"/>
      <c r="F290" s="96"/>
      <c r="G290" s="96"/>
      <c r="H290" s="97"/>
      <c r="I290" s="97"/>
      <c r="J290" s="97"/>
      <c r="K290" s="96"/>
      <c r="L290" s="95"/>
      <c r="M290" s="94"/>
      <c r="N290" s="94"/>
      <c r="O290" s="94"/>
      <c r="P290" s="94"/>
      <c r="Q290" s="94"/>
      <c r="R290" s="94"/>
      <c r="S290" s="94"/>
      <c r="T290" s="94"/>
      <c r="U290" s="94"/>
      <c r="V290" s="93"/>
      <c r="W290" s="93"/>
      <c r="X290" s="93"/>
      <c r="Y290" s="92"/>
    </row>
    <row r="291" spans="1:25" s="91" customFormat="1" ht="19.5" customHeight="1">
      <c r="A291" s="96"/>
      <c r="B291" s="100"/>
      <c r="C291" s="99"/>
      <c r="D291" s="98"/>
      <c r="E291" s="98"/>
      <c r="F291" s="96"/>
      <c r="G291" s="96"/>
      <c r="H291" s="97"/>
      <c r="I291" s="97"/>
      <c r="J291" s="97"/>
      <c r="K291" s="96"/>
      <c r="L291" s="95"/>
      <c r="M291" s="94"/>
      <c r="N291" s="94"/>
      <c r="O291" s="94"/>
      <c r="P291" s="94"/>
      <c r="Q291" s="94"/>
      <c r="R291" s="94"/>
      <c r="S291" s="94"/>
      <c r="T291" s="94"/>
      <c r="U291" s="94"/>
      <c r="V291" s="93"/>
      <c r="W291" s="93"/>
      <c r="X291" s="93"/>
      <c r="Y291" s="92"/>
    </row>
    <row r="292" spans="1:25" s="91" customFormat="1" ht="19.5" customHeight="1">
      <c r="A292" s="96"/>
      <c r="B292" s="100"/>
      <c r="C292" s="99"/>
      <c r="D292" s="98"/>
      <c r="E292" s="98"/>
      <c r="F292" s="96"/>
      <c r="G292" s="96"/>
      <c r="H292" s="97"/>
      <c r="I292" s="97"/>
      <c r="J292" s="97"/>
      <c r="K292" s="96"/>
      <c r="L292" s="95"/>
      <c r="M292" s="94"/>
      <c r="N292" s="94"/>
      <c r="O292" s="94"/>
      <c r="P292" s="94"/>
      <c r="Q292" s="94"/>
      <c r="R292" s="94"/>
      <c r="S292" s="94"/>
      <c r="T292" s="94"/>
      <c r="U292" s="94"/>
      <c r="V292" s="93"/>
      <c r="W292" s="93"/>
      <c r="X292" s="93"/>
      <c r="Y292" s="92"/>
    </row>
    <row r="293" spans="1:25" s="91" customFormat="1" ht="19.5" customHeight="1">
      <c r="A293" s="96"/>
      <c r="B293" s="100"/>
      <c r="C293" s="99"/>
      <c r="D293" s="98"/>
      <c r="E293" s="98"/>
      <c r="F293" s="96"/>
      <c r="G293" s="96"/>
      <c r="H293" s="97"/>
      <c r="I293" s="97"/>
      <c r="J293" s="97"/>
      <c r="K293" s="96"/>
      <c r="L293" s="95"/>
      <c r="M293" s="94"/>
      <c r="N293" s="94"/>
      <c r="O293" s="94"/>
      <c r="P293" s="94"/>
      <c r="Q293" s="94"/>
      <c r="R293" s="94"/>
      <c r="S293" s="94"/>
      <c r="T293" s="94"/>
      <c r="U293" s="94"/>
      <c r="V293" s="93"/>
      <c r="W293" s="93"/>
      <c r="X293" s="93"/>
      <c r="Y293" s="92"/>
    </row>
    <row r="294" spans="1:25" s="91" customFormat="1" ht="19.5" customHeight="1">
      <c r="A294" s="96"/>
      <c r="B294" s="100"/>
      <c r="C294" s="99"/>
      <c r="D294" s="98"/>
      <c r="E294" s="98"/>
      <c r="F294" s="96"/>
      <c r="G294" s="96"/>
      <c r="H294" s="97"/>
      <c r="I294" s="97"/>
      <c r="J294" s="97"/>
      <c r="K294" s="96"/>
      <c r="L294" s="95"/>
      <c r="M294" s="94"/>
      <c r="N294" s="94"/>
      <c r="O294" s="94"/>
      <c r="P294" s="94"/>
      <c r="Q294" s="94"/>
      <c r="R294" s="94"/>
      <c r="S294" s="94"/>
      <c r="T294" s="94"/>
      <c r="U294" s="94"/>
      <c r="V294" s="93"/>
      <c r="W294" s="93"/>
      <c r="X294" s="93"/>
      <c r="Y294" s="92"/>
    </row>
    <row r="295" spans="1:25" s="91" customFormat="1" ht="19.5" customHeight="1">
      <c r="A295" s="96"/>
      <c r="B295" s="100"/>
      <c r="C295" s="99"/>
      <c r="D295" s="98"/>
      <c r="E295" s="98"/>
      <c r="F295" s="96"/>
      <c r="G295" s="96"/>
      <c r="H295" s="97"/>
      <c r="I295" s="97"/>
      <c r="J295" s="97"/>
      <c r="K295" s="96"/>
      <c r="L295" s="95"/>
      <c r="M295" s="94"/>
      <c r="N295" s="94"/>
      <c r="O295" s="94"/>
      <c r="P295" s="94"/>
      <c r="Q295" s="94"/>
      <c r="R295" s="94"/>
      <c r="S295" s="94"/>
      <c r="T295" s="94"/>
      <c r="U295" s="94"/>
      <c r="V295" s="93"/>
      <c r="W295" s="93"/>
      <c r="X295" s="93"/>
      <c r="Y295" s="92"/>
    </row>
    <row r="296" spans="1:25" s="91" customFormat="1" ht="19.5" customHeight="1">
      <c r="A296" s="96"/>
      <c r="B296" s="100"/>
      <c r="C296" s="99"/>
      <c r="D296" s="98"/>
      <c r="E296" s="98"/>
      <c r="F296" s="96"/>
      <c r="G296" s="96"/>
      <c r="H296" s="97"/>
      <c r="I296" s="97"/>
      <c r="J296" s="97"/>
      <c r="K296" s="96"/>
      <c r="L296" s="95"/>
      <c r="M296" s="94"/>
      <c r="N296" s="94"/>
      <c r="O296" s="94"/>
      <c r="P296" s="94"/>
      <c r="Q296" s="94"/>
      <c r="R296" s="94"/>
      <c r="S296" s="94"/>
      <c r="T296" s="94"/>
      <c r="U296" s="94"/>
      <c r="V296" s="93"/>
      <c r="W296" s="93"/>
      <c r="X296" s="93"/>
      <c r="Y296" s="92"/>
    </row>
    <row r="297" spans="1:25" s="91" customFormat="1" ht="19.5" customHeight="1">
      <c r="A297" s="96"/>
      <c r="B297" s="100"/>
      <c r="C297" s="99"/>
      <c r="D297" s="98"/>
      <c r="E297" s="98"/>
      <c r="F297" s="96"/>
      <c r="G297" s="96"/>
      <c r="H297" s="97"/>
      <c r="I297" s="97"/>
      <c r="J297" s="97"/>
      <c r="K297" s="96"/>
      <c r="L297" s="95"/>
      <c r="M297" s="94"/>
      <c r="N297" s="94"/>
      <c r="O297" s="94"/>
      <c r="P297" s="94"/>
      <c r="Q297" s="94"/>
      <c r="R297" s="94"/>
      <c r="S297" s="94"/>
      <c r="T297" s="94"/>
      <c r="U297" s="94"/>
      <c r="V297" s="93"/>
      <c r="W297" s="93"/>
      <c r="X297" s="93"/>
      <c r="Y297" s="92"/>
    </row>
    <row r="298" spans="1:25" s="91" customFormat="1" ht="19.5" customHeight="1">
      <c r="A298" s="96"/>
      <c r="B298" s="100"/>
      <c r="C298" s="99"/>
      <c r="D298" s="98"/>
      <c r="E298" s="98"/>
      <c r="F298" s="96"/>
      <c r="G298" s="96"/>
      <c r="H298" s="97"/>
      <c r="I298" s="97"/>
      <c r="J298" s="97"/>
      <c r="K298" s="96"/>
      <c r="L298" s="95"/>
      <c r="M298" s="94"/>
      <c r="N298" s="94"/>
      <c r="O298" s="94"/>
      <c r="P298" s="94"/>
      <c r="Q298" s="94"/>
      <c r="R298" s="94"/>
      <c r="S298" s="94"/>
      <c r="T298" s="94"/>
      <c r="U298" s="94"/>
      <c r="V298" s="93"/>
      <c r="W298" s="93"/>
      <c r="X298" s="93"/>
      <c r="Y298" s="92"/>
    </row>
    <row r="299" spans="1:25" s="91" customFormat="1" ht="19.5" customHeight="1">
      <c r="A299" s="96"/>
      <c r="B299" s="100"/>
      <c r="C299" s="99"/>
      <c r="D299" s="98"/>
      <c r="E299" s="98"/>
      <c r="F299" s="96"/>
      <c r="G299" s="96"/>
      <c r="H299" s="97"/>
      <c r="I299" s="97"/>
      <c r="J299" s="97"/>
      <c r="K299" s="96"/>
      <c r="L299" s="95"/>
      <c r="M299" s="94"/>
      <c r="N299" s="94"/>
      <c r="O299" s="94"/>
      <c r="P299" s="94"/>
      <c r="Q299" s="94"/>
      <c r="R299" s="94"/>
      <c r="S299" s="94"/>
      <c r="T299" s="94"/>
      <c r="U299" s="94"/>
      <c r="V299" s="93"/>
      <c r="W299" s="93"/>
      <c r="X299" s="93"/>
      <c r="Y299" s="92"/>
    </row>
    <row r="300" spans="1:25" s="91" customFormat="1" ht="19.5" customHeight="1">
      <c r="A300" s="96"/>
      <c r="B300" s="100"/>
      <c r="C300" s="99"/>
      <c r="D300" s="98"/>
      <c r="E300" s="98"/>
      <c r="F300" s="96"/>
      <c r="G300" s="96"/>
      <c r="H300" s="97"/>
      <c r="I300" s="97"/>
      <c r="J300" s="97"/>
      <c r="K300" s="96"/>
      <c r="L300" s="95"/>
      <c r="M300" s="94"/>
      <c r="N300" s="94"/>
      <c r="O300" s="94"/>
      <c r="P300" s="94"/>
      <c r="Q300" s="94"/>
      <c r="R300" s="94"/>
      <c r="S300" s="94"/>
      <c r="T300" s="94"/>
      <c r="U300" s="94"/>
      <c r="V300" s="93"/>
      <c r="W300" s="93"/>
      <c r="X300" s="93"/>
      <c r="Y300" s="92"/>
    </row>
    <row r="301" spans="1:25" s="91" customFormat="1" ht="19.5" customHeight="1">
      <c r="A301" s="96"/>
      <c r="B301" s="100"/>
      <c r="C301" s="99"/>
      <c r="D301" s="98"/>
      <c r="E301" s="98"/>
      <c r="F301" s="96"/>
      <c r="G301" s="96"/>
      <c r="H301" s="97"/>
      <c r="I301" s="97"/>
      <c r="J301" s="97"/>
      <c r="K301" s="96"/>
      <c r="L301" s="95"/>
      <c r="M301" s="94"/>
      <c r="N301" s="94"/>
      <c r="O301" s="94"/>
      <c r="P301" s="94"/>
      <c r="Q301" s="94"/>
      <c r="R301" s="94"/>
      <c r="S301" s="94"/>
      <c r="T301" s="94"/>
      <c r="U301" s="94"/>
      <c r="V301" s="93"/>
      <c r="W301" s="93"/>
      <c r="X301" s="93"/>
      <c r="Y301" s="92"/>
    </row>
    <row r="302" spans="1:25" s="91" customFormat="1" ht="19.5" customHeight="1">
      <c r="A302" s="96"/>
      <c r="B302" s="100"/>
      <c r="C302" s="99"/>
      <c r="D302" s="98"/>
      <c r="E302" s="98"/>
      <c r="F302" s="96"/>
      <c r="G302" s="96"/>
      <c r="H302" s="97"/>
      <c r="I302" s="97"/>
      <c r="J302" s="97"/>
      <c r="K302" s="96"/>
      <c r="L302" s="95"/>
      <c r="M302" s="94"/>
      <c r="N302" s="94"/>
      <c r="O302" s="94"/>
      <c r="P302" s="94"/>
      <c r="Q302" s="94"/>
      <c r="R302" s="94"/>
      <c r="S302" s="94"/>
      <c r="T302" s="94"/>
      <c r="U302" s="94"/>
      <c r="V302" s="93"/>
      <c r="W302" s="93"/>
      <c r="X302" s="93"/>
      <c r="Y302" s="92"/>
    </row>
    <row r="303" spans="1:25" s="91" customFormat="1" ht="19.5" customHeight="1">
      <c r="A303" s="96"/>
      <c r="B303" s="100"/>
      <c r="C303" s="99"/>
      <c r="D303" s="98"/>
      <c r="E303" s="98"/>
      <c r="F303" s="96"/>
      <c r="G303" s="96"/>
      <c r="H303" s="97"/>
      <c r="I303" s="97"/>
      <c r="J303" s="97"/>
      <c r="K303" s="96"/>
      <c r="L303" s="95"/>
      <c r="M303" s="94"/>
      <c r="N303" s="94"/>
      <c r="O303" s="94"/>
      <c r="P303" s="94"/>
      <c r="Q303" s="94"/>
      <c r="R303" s="94"/>
      <c r="S303" s="94"/>
      <c r="T303" s="94"/>
      <c r="U303" s="94"/>
      <c r="V303" s="93"/>
      <c r="W303" s="93"/>
      <c r="X303" s="93"/>
      <c r="Y303" s="92"/>
    </row>
    <row r="304" spans="1:25" s="91" customFormat="1" ht="19.5" customHeight="1">
      <c r="A304" s="96"/>
      <c r="B304" s="100"/>
      <c r="C304" s="99"/>
      <c r="D304" s="98"/>
      <c r="E304" s="98"/>
      <c r="F304" s="96"/>
      <c r="G304" s="96"/>
      <c r="H304" s="97"/>
      <c r="I304" s="97"/>
      <c r="J304" s="97"/>
      <c r="K304" s="96"/>
      <c r="L304" s="95"/>
      <c r="M304" s="94"/>
      <c r="N304" s="94"/>
      <c r="O304" s="94"/>
      <c r="P304" s="94"/>
      <c r="Q304" s="94"/>
      <c r="R304" s="94"/>
      <c r="S304" s="94"/>
      <c r="T304" s="94"/>
      <c r="U304" s="94"/>
      <c r="V304" s="93"/>
      <c r="W304" s="93"/>
      <c r="X304" s="93"/>
      <c r="Y304" s="92"/>
    </row>
    <row r="305" spans="1:25" s="91" customFormat="1" ht="19.5" customHeight="1">
      <c r="A305" s="96"/>
      <c r="B305" s="100"/>
      <c r="C305" s="99"/>
      <c r="D305" s="98"/>
      <c r="E305" s="98"/>
      <c r="F305" s="96"/>
      <c r="G305" s="96"/>
      <c r="H305" s="97"/>
      <c r="I305" s="97"/>
      <c r="J305" s="97"/>
      <c r="K305" s="96"/>
      <c r="L305" s="95"/>
      <c r="M305" s="94"/>
      <c r="N305" s="94"/>
      <c r="O305" s="94"/>
      <c r="P305" s="94"/>
      <c r="Q305" s="94"/>
      <c r="R305" s="94"/>
      <c r="S305" s="94"/>
      <c r="T305" s="94"/>
      <c r="U305" s="94"/>
      <c r="V305" s="93"/>
      <c r="W305" s="93"/>
      <c r="X305" s="93"/>
      <c r="Y305" s="92"/>
    </row>
    <row r="306" spans="1:25" s="91" customFormat="1" ht="19.5" customHeight="1">
      <c r="A306" s="96"/>
      <c r="B306" s="100"/>
      <c r="C306" s="99"/>
      <c r="D306" s="98"/>
      <c r="E306" s="98"/>
      <c r="F306" s="96"/>
      <c r="G306" s="96"/>
      <c r="H306" s="97"/>
      <c r="I306" s="97"/>
      <c r="J306" s="97"/>
      <c r="K306" s="96"/>
      <c r="L306" s="95"/>
      <c r="M306" s="94"/>
      <c r="N306" s="94"/>
      <c r="O306" s="94"/>
      <c r="P306" s="94"/>
      <c r="Q306" s="94"/>
      <c r="R306" s="94"/>
      <c r="S306" s="94"/>
      <c r="T306" s="94"/>
      <c r="U306" s="94"/>
      <c r="V306" s="93"/>
      <c r="W306" s="93"/>
      <c r="X306" s="93"/>
      <c r="Y306" s="92"/>
    </row>
    <row r="307" spans="1:25" s="91" customFormat="1" ht="19.5" customHeight="1">
      <c r="A307" s="96"/>
      <c r="B307" s="100"/>
      <c r="C307" s="99"/>
      <c r="D307" s="98"/>
      <c r="E307" s="98"/>
      <c r="F307" s="96"/>
      <c r="G307" s="96"/>
      <c r="H307" s="97"/>
      <c r="I307" s="97"/>
      <c r="J307" s="97"/>
      <c r="K307" s="96"/>
      <c r="L307" s="95"/>
      <c r="M307" s="94"/>
      <c r="N307" s="94"/>
      <c r="O307" s="94"/>
      <c r="P307" s="94"/>
      <c r="Q307" s="94"/>
      <c r="R307" s="94"/>
      <c r="S307" s="94"/>
      <c r="T307" s="94"/>
      <c r="U307" s="94"/>
      <c r="V307" s="93"/>
      <c r="W307" s="93"/>
      <c r="X307" s="93"/>
      <c r="Y307" s="92"/>
    </row>
    <row r="308" spans="1:25" s="91" customFormat="1" ht="19.5" customHeight="1">
      <c r="A308" s="96"/>
      <c r="B308" s="100"/>
      <c r="C308" s="99"/>
      <c r="D308" s="98"/>
      <c r="E308" s="98"/>
      <c r="F308" s="96"/>
      <c r="G308" s="96"/>
      <c r="H308" s="97"/>
      <c r="I308" s="97"/>
      <c r="J308" s="97"/>
      <c r="K308" s="96"/>
      <c r="L308" s="95"/>
      <c r="M308" s="94"/>
      <c r="N308" s="94"/>
      <c r="O308" s="94"/>
      <c r="P308" s="94"/>
      <c r="Q308" s="94"/>
      <c r="R308" s="94"/>
      <c r="S308" s="94"/>
      <c r="T308" s="94"/>
      <c r="U308" s="94"/>
      <c r="V308" s="93"/>
      <c r="W308" s="93"/>
      <c r="X308" s="93"/>
      <c r="Y308" s="92"/>
    </row>
    <row r="309" spans="1:25" s="91" customFormat="1" ht="19.5" customHeight="1">
      <c r="A309" s="96"/>
      <c r="B309" s="100"/>
      <c r="C309" s="99"/>
      <c r="D309" s="98"/>
      <c r="E309" s="98"/>
      <c r="F309" s="96"/>
      <c r="G309" s="96"/>
      <c r="H309" s="97"/>
      <c r="I309" s="97"/>
      <c r="J309" s="97"/>
      <c r="K309" s="96"/>
      <c r="L309" s="95"/>
      <c r="M309" s="94"/>
      <c r="N309" s="94"/>
      <c r="O309" s="94"/>
      <c r="P309" s="94"/>
      <c r="Q309" s="94"/>
      <c r="R309" s="94"/>
      <c r="S309" s="94"/>
      <c r="T309" s="94"/>
      <c r="U309" s="94"/>
      <c r="V309" s="93"/>
      <c r="W309" s="93"/>
      <c r="X309" s="93"/>
      <c r="Y309" s="92"/>
    </row>
    <row r="310" spans="1:25" s="91" customFormat="1" ht="19.5" customHeight="1">
      <c r="A310" s="96"/>
      <c r="B310" s="100"/>
      <c r="C310" s="99"/>
      <c r="D310" s="98"/>
      <c r="E310" s="98"/>
      <c r="F310" s="96"/>
      <c r="G310" s="96"/>
      <c r="H310" s="97"/>
      <c r="I310" s="97"/>
      <c r="J310" s="97"/>
      <c r="K310" s="96"/>
      <c r="L310" s="95"/>
      <c r="M310" s="94"/>
      <c r="N310" s="94"/>
      <c r="O310" s="94"/>
      <c r="P310" s="94"/>
      <c r="Q310" s="94"/>
      <c r="R310" s="94"/>
      <c r="S310" s="94"/>
      <c r="T310" s="94"/>
      <c r="U310" s="94"/>
      <c r="V310" s="93"/>
      <c r="W310" s="93"/>
      <c r="X310" s="93"/>
      <c r="Y310" s="92"/>
    </row>
    <row r="311" spans="1:25" s="91" customFormat="1" ht="19.5" customHeight="1">
      <c r="A311" s="96"/>
      <c r="B311" s="100"/>
      <c r="C311" s="99"/>
      <c r="D311" s="98"/>
      <c r="E311" s="98"/>
      <c r="F311" s="96"/>
      <c r="G311" s="96"/>
      <c r="H311" s="97"/>
      <c r="I311" s="97"/>
      <c r="J311" s="97"/>
      <c r="K311" s="96"/>
      <c r="L311" s="95"/>
      <c r="M311" s="94"/>
      <c r="N311" s="94"/>
      <c r="O311" s="94"/>
      <c r="P311" s="94"/>
      <c r="Q311" s="94"/>
      <c r="R311" s="94"/>
      <c r="S311" s="94"/>
      <c r="T311" s="94"/>
      <c r="U311" s="94"/>
      <c r="V311" s="93"/>
      <c r="W311" s="93"/>
      <c r="X311" s="93"/>
      <c r="Y311" s="92"/>
    </row>
    <row r="312" spans="1:25" s="91" customFormat="1" ht="19.5" customHeight="1">
      <c r="A312" s="96"/>
      <c r="B312" s="100"/>
      <c r="C312" s="99"/>
      <c r="D312" s="98"/>
      <c r="E312" s="98"/>
      <c r="F312" s="96"/>
      <c r="G312" s="96"/>
      <c r="H312" s="97"/>
      <c r="I312" s="97"/>
      <c r="J312" s="97"/>
      <c r="K312" s="96"/>
      <c r="L312" s="95"/>
      <c r="M312" s="94"/>
      <c r="N312" s="94"/>
      <c r="O312" s="94"/>
      <c r="P312" s="94"/>
      <c r="Q312" s="94"/>
      <c r="R312" s="94"/>
      <c r="S312" s="94"/>
      <c r="T312" s="94"/>
      <c r="U312" s="94"/>
      <c r="V312" s="93"/>
      <c r="W312" s="93"/>
      <c r="X312" s="93"/>
      <c r="Y312" s="92"/>
    </row>
    <row r="313" spans="1:25" s="91" customFormat="1" ht="19.5" customHeight="1">
      <c r="A313" s="96"/>
      <c r="B313" s="100"/>
      <c r="C313" s="99"/>
      <c r="D313" s="98"/>
      <c r="E313" s="98"/>
      <c r="F313" s="96"/>
      <c r="G313" s="96"/>
      <c r="H313" s="97"/>
      <c r="I313" s="97"/>
      <c r="J313" s="97"/>
      <c r="K313" s="96"/>
      <c r="L313" s="95"/>
      <c r="M313" s="94"/>
      <c r="N313" s="94"/>
      <c r="O313" s="94"/>
      <c r="P313" s="94"/>
      <c r="Q313" s="94"/>
      <c r="R313" s="94"/>
      <c r="S313" s="94"/>
      <c r="T313" s="94"/>
      <c r="U313" s="94"/>
      <c r="V313" s="93"/>
      <c r="W313" s="93"/>
      <c r="X313" s="93"/>
      <c r="Y313" s="92"/>
    </row>
    <row r="314" spans="1:25" s="91" customFormat="1" ht="19.5" customHeight="1">
      <c r="A314" s="96"/>
      <c r="B314" s="100"/>
      <c r="C314" s="99"/>
      <c r="D314" s="98"/>
      <c r="E314" s="98"/>
      <c r="F314" s="96"/>
      <c r="G314" s="96"/>
      <c r="H314" s="97"/>
      <c r="I314" s="97"/>
      <c r="J314" s="97"/>
      <c r="K314" s="96"/>
      <c r="L314" s="95"/>
      <c r="M314" s="94"/>
      <c r="N314" s="94"/>
      <c r="O314" s="94"/>
      <c r="P314" s="94"/>
      <c r="Q314" s="94"/>
      <c r="R314" s="94"/>
      <c r="S314" s="94"/>
      <c r="T314" s="94"/>
      <c r="U314" s="94"/>
      <c r="V314" s="93"/>
      <c r="W314" s="93"/>
      <c r="X314" s="93"/>
      <c r="Y314" s="92"/>
    </row>
    <row r="315" spans="1:25" s="91" customFormat="1" ht="19.5" customHeight="1">
      <c r="A315" s="96"/>
      <c r="B315" s="100"/>
      <c r="C315" s="99"/>
      <c r="D315" s="98"/>
      <c r="E315" s="98"/>
      <c r="F315" s="96"/>
      <c r="G315" s="96"/>
      <c r="H315" s="97"/>
      <c r="I315" s="97"/>
      <c r="J315" s="97"/>
      <c r="K315" s="96"/>
      <c r="L315" s="95"/>
      <c r="M315" s="94"/>
      <c r="N315" s="94"/>
      <c r="O315" s="94"/>
      <c r="P315" s="94"/>
      <c r="Q315" s="94"/>
      <c r="R315" s="94"/>
      <c r="S315" s="94"/>
      <c r="T315" s="94"/>
      <c r="U315" s="94"/>
      <c r="V315" s="93"/>
      <c r="W315" s="93"/>
      <c r="X315" s="93"/>
      <c r="Y315" s="92"/>
    </row>
    <row r="316" spans="1:25" s="91" customFormat="1" ht="19.5" customHeight="1">
      <c r="A316" s="96"/>
      <c r="B316" s="100"/>
      <c r="C316" s="99"/>
      <c r="D316" s="98"/>
      <c r="E316" s="98"/>
      <c r="F316" s="96"/>
      <c r="G316" s="96"/>
      <c r="H316" s="97"/>
      <c r="I316" s="97"/>
      <c r="J316" s="97"/>
      <c r="K316" s="96"/>
      <c r="L316" s="95"/>
      <c r="M316" s="94"/>
      <c r="N316" s="94"/>
      <c r="O316" s="94"/>
      <c r="P316" s="94"/>
      <c r="Q316" s="94"/>
      <c r="R316" s="94"/>
      <c r="S316" s="94"/>
      <c r="T316" s="94"/>
      <c r="U316" s="94"/>
      <c r="V316" s="93"/>
      <c r="W316" s="93"/>
      <c r="X316" s="93"/>
      <c r="Y316" s="92"/>
    </row>
    <row r="317" spans="1:25" s="91" customFormat="1" ht="19.5" customHeight="1">
      <c r="A317" s="96"/>
      <c r="B317" s="100"/>
      <c r="C317" s="99"/>
      <c r="D317" s="98"/>
      <c r="E317" s="98"/>
      <c r="F317" s="96"/>
      <c r="G317" s="96"/>
      <c r="H317" s="97"/>
      <c r="I317" s="97"/>
      <c r="J317" s="97"/>
      <c r="K317" s="96"/>
      <c r="L317" s="95"/>
      <c r="M317" s="94"/>
      <c r="N317" s="94"/>
      <c r="O317" s="94"/>
      <c r="P317" s="94"/>
      <c r="Q317" s="94"/>
      <c r="R317" s="94"/>
      <c r="S317" s="94"/>
      <c r="T317" s="94"/>
      <c r="U317" s="94"/>
      <c r="V317" s="93"/>
      <c r="W317" s="93"/>
      <c r="X317" s="93"/>
      <c r="Y317" s="92"/>
    </row>
    <row r="318" spans="1:25" s="91" customFormat="1" ht="19.5" customHeight="1">
      <c r="A318" s="96"/>
      <c r="B318" s="100"/>
      <c r="C318" s="99"/>
      <c r="D318" s="98"/>
      <c r="E318" s="98"/>
      <c r="F318" s="96"/>
      <c r="G318" s="96"/>
      <c r="H318" s="97"/>
      <c r="I318" s="97"/>
      <c r="J318" s="97"/>
      <c r="K318" s="96"/>
      <c r="L318" s="95"/>
      <c r="M318" s="94"/>
      <c r="N318" s="94"/>
      <c r="O318" s="94"/>
      <c r="P318" s="94"/>
      <c r="Q318" s="94"/>
      <c r="R318" s="94"/>
      <c r="S318" s="94"/>
      <c r="T318" s="94"/>
      <c r="U318" s="94"/>
      <c r="V318" s="93"/>
      <c r="W318" s="93"/>
      <c r="X318" s="93"/>
      <c r="Y318" s="92"/>
    </row>
    <row r="319" spans="1:25" s="91" customFormat="1" ht="19.5" customHeight="1">
      <c r="A319" s="96"/>
      <c r="B319" s="100"/>
      <c r="C319" s="99"/>
      <c r="D319" s="98"/>
      <c r="E319" s="98"/>
      <c r="F319" s="96"/>
      <c r="G319" s="96"/>
      <c r="H319" s="97"/>
      <c r="I319" s="97"/>
      <c r="J319" s="97"/>
      <c r="K319" s="96"/>
      <c r="L319" s="95"/>
      <c r="M319" s="94"/>
      <c r="N319" s="94"/>
      <c r="O319" s="94"/>
      <c r="P319" s="94"/>
      <c r="Q319" s="94"/>
      <c r="R319" s="94"/>
      <c r="S319" s="94"/>
      <c r="T319" s="94"/>
      <c r="U319" s="94"/>
      <c r="V319" s="93"/>
      <c r="W319" s="93"/>
      <c r="X319" s="93"/>
      <c r="Y319" s="92"/>
    </row>
    <row r="320" spans="1:25" s="91" customFormat="1" ht="19.5" customHeight="1">
      <c r="A320" s="96"/>
      <c r="B320" s="100"/>
      <c r="C320" s="99"/>
      <c r="D320" s="98"/>
      <c r="E320" s="98"/>
      <c r="F320" s="96"/>
      <c r="G320" s="96"/>
      <c r="H320" s="97"/>
      <c r="I320" s="97"/>
      <c r="J320" s="97"/>
      <c r="K320" s="96"/>
      <c r="L320" s="95"/>
      <c r="M320" s="94"/>
      <c r="N320" s="94"/>
      <c r="O320" s="94"/>
      <c r="P320" s="94"/>
      <c r="Q320" s="94"/>
      <c r="R320" s="94"/>
      <c r="S320" s="94"/>
      <c r="T320" s="94"/>
      <c r="U320" s="94"/>
      <c r="V320" s="93"/>
      <c r="W320" s="93"/>
      <c r="X320" s="93"/>
      <c r="Y320" s="92"/>
    </row>
    <row r="321" spans="1:25" s="91" customFormat="1" ht="19.5" customHeight="1">
      <c r="A321" s="96"/>
      <c r="B321" s="100"/>
      <c r="C321" s="99"/>
      <c r="D321" s="98"/>
      <c r="E321" s="98"/>
      <c r="F321" s="96"/>
      <c r="G321" s="96"/>
      <c r="H321" s="97"/>
      <c r="I321" s="97"/>
      <c r="J321" s="97"/>
      <c r="K321" s="96"/>
      <c r="L321" s="95"/>
      <c r="M321" s="94"/>
      <c r="N321" s="94"/>
      <c r="O321" s="94"/>
      <c r="P321" s="94"/>
      <c r="Q321" s="94"/>
      <c r="R321" s="94"/>
      <c r="S321" s="94"/>
      <c r="T321" s="94"/>
      <c r="U321" s="94"/>
      <c r="V321" s="93"/>
      <c r="W321" s="93"/>
      <c r="X321" s="93"/>
      <c r="Y321" s="92"/>
    </row>
    <row r="322" spans="1:25" s="91" customFormat="1" ht="19.5" customHeight="1">
      <c r="A322" s="96"/>
      <c r="B322" s="100"/>
      <c r="C322" s="99"/>
      <c r="D322" s="98"/>
      <c r="E322" s="98"/>
      <c r="F322" s="96"/>
      <c r="G322" s="96"/>
      <c r="H322" s="97"/>
      <c r="I322" s="97"/>
      <c r="J322" s="97"/>
      <c r="K322" s="96"/>
      <c r="L322" s="95"/>
      <c r="M322" s="94"/>
      <c r="N322" s="94"/>
      <c r="O322" s="94"/>
      <c r="P322" s="94"/>
      <c r="Q322" s="94"/>
      <c r="R322" s="94"/>
      <c r="S322" s="94"/>
      <c r="T322" s="94"/>
      <c r="U322" s="94"/>
      <c r="V322" s="93"/>
      <c r="W322" s="93"/>
      <c r="X322" s="93"/>
      <c r="Y322" s="92"/>
    </row>
    <row r="323" spans="1:25" s="91" customFormat="1" ht="19.5" customHeight="1">
      <c r="A323" s="96"/>
      <c r="B323" s="100"/>
      <c r="C323" s="99"/>
      <c r="D323" s="98"/>
      <c r="E323" s="98"/>
      <c r="F323" s="96"/>
      <c r="G323" s="96"/>
      <c r="H323" s="97"/>
      <c r="I323" s="97"/>
      <c r="J323" s="97"/>
      <c r="K323" s="96"/>
      <c r="L323" s="95"/>
      <c r="M323" s="94"/>
      <c r="N323" s="94"/>
      <c r="O323" s="94"/>
      <c r="P323" s="94"/>
      <c r="Q323" s="94"/>
      <c r="R323" s="94"/>
      <c r="S323" s="94"/>
      <c r="T323" s="94"/>
      <c r="U323" s="94"/>
      <c r="V323" s="93"/>
      <c r="W323" s="93"/>
      <c r="X323" s="93"/>
      <c r="Y323" s="92"/>
    </row>
    <row r="324" spans="1:25" s="91" customFormat="1" ht="19.5" customHeight="1">
      <c r="A324" s="96"/>
      <c r="B324" s="100"/>
      <c r="C324" s="99"/>
      <c r="D324" s="98"/>
      <c r="E324" s="98"/>
      <c r="F324" s="96"/>
      <c r="G324" s="96"/>
      <c r="H324" s="97"/>
      <c r="I324" s="97"/>
      <c r="J324" s="97"/>
      <c r="K324" s="96"/>
      <c r="L324" s="95"/>
      <c r="M324" s="94"/>
      <c r="N324" s="94"/>
      <c r="O324" s="94"/>
      <c r="P324" s="94"/>
      <c r="Q324" s="94"/>
      <c r="R324" s="94"/>
      <c r="S324" s="94"/>
      <c r="T324" s="94"/>
      <c r="U324" s="94"/>
      <c r="V324" s="93"/>
      <c r="W324" s="93"/>
      <c r="X324" s="93"/>
      <c r="Y324" s="92"/>
    </row>
    <row r="325" spans="1:25" s="91" customFormat="1" ht="19.5" customHeight="1">
      <c r="A325" s="96"/>
      <c r="B325" s="100"/>
      <c r="C325" s="99"/>
      <c r="D325" s="98"/>
      <c r="E325" s="98"/>
      <c r="F325" s="96"/>
      <c r="G325" s="96"/>
      <c r="H325" s="97"/>
      <c r="I325" s="97"/>
      <c r="J325" s="97"/>
      <c r="K325" s="96"/>
      <c r="L325" s="95"/>
      <c r="M325" s="94"/>
      <c r="N325" s="94"/>
      <c r="O325" s="94"/>
      <c r="P325" s="94"/>
      <c r="Q325" s="94"/>
      <c r="R325" s="94"/>
      <c r="S325" s="94"/>
      <c r="T325" s="94"/>
      <c r="U325" s="94"/>
      <c r="V325" s="93"/>
      <c r="W325" s="93"/>
      <c r="X325" s="93"/>
      <c r="Y325" s="92"/>
    </row>
    <row r="326" spans="1:25" s="91" customFormat="1" ht="19.5" customHeight="1">
      <c r="A326" s="96"/>
      <c r="B326" s="100"/>
      <c r="C326" s="99"/>
      <c r="D326" s="98"/>
      <c r="E326" s="98"/>
      <c r="F326" s="96"/>
      <c r="G326" s="96"/>
      <c r="H326" s="97"/>
      <c r="I326" s="97"/>
      <c r="J326" s="97"/>
      <c r="K326" s="96"/>
      <c r="L326" s="95"/>
      <c r="M326" s="94"/>
      <c r="N326" s="94"/>
      <c r="O326" s="94"/>
      <c r="P326" s="94"/>
      <c r="Q326" s="94"/>
      <c r="R326" s="94"/>
      <c r="S326" s="94"/>
      <c r="T326" s="94"/>
      <c r="U326" s="94"/>
      <c r="V326" s="93"/>
      <c r="W326" s="93"/>
      <c r="X326" s="93"/>
      <c r="Y326" s="92"/>
    </row>
    <row r="327" spans="1:25" s="91" customFormat="1" ht="19.5" customHeight="1">
      <c r="A327" s="96"/>
      <c r="B327" s="100"/>
      <c r="C327" s="99"/>
      <c r="D327" s="98"/>
      <c r="E327" s="98"/>
      <c r="F327" s="96"/>
      <c r="G327" s="96"/>
      <c r="H327" s="97"/>
      <c r="I327" s="97"/>
      <c r="J327" s="97"/>
      <c r="K327" s="96"/>
      <c r="L327" s="95"/>
      <c r="M327" s="94"/>
      <c r="N327" s="94"/>
      <c r="O327" s="94"/>
      <c r="P327" s="94"/>
      <c r="Q327" s="94"/>
      <c r="R327" s="94"/>
      <c r="S327" s="94"/>
      <c r="T327" s="94"/>
      <c r="U327" s="94"/>
      <c r="V327" s="93"/>
      <c r="W327" s="93"/>
      <c r="X327" s="93"/>
      <c r="Y327" s="92"/>
    </row>
    <row r="328" spans="1:25" s="91" customFormat="1" ht="19.5" customHeight="1">
      <c r="A328" s="96"/>
      <c r="B328" s="100"/>
      <c r="C328" s="99"/>
      <c r="D328" s="98"/>
      <c r="E328" s="98"/>
      <c r="F328" s="96"/>
      <c r="G328" s="96"/>
      <c r="H328" s="97"/>
      <c r="I328" s="97"/>
      <c r="J328" s="97"/>
      <c r="K328" s="96"/>
      <c r="L328" s="95"/>
      <c r="M328" s="94"/>
      <c r="N328" s="94"/>
      <c r="O328" s="94"/>
      <c r="P328" s="94"/>
      <c r="Q328" s="94"/>
      <c r="R328" s="94"/>
      <c r="S328" s="94"/>
      <c r="T328" s="94"/>
      <c r="U328" s="94"/>
      <c r="V328" s="93"/>
      <c r="W328" s="93"/>
      <c r="X328" s="93"/>
      <c r="Y328" s="92"/>
    </row>
    <row r="329" spans="1:25" s="91" customFormat="1" ht="19.5" customHeight="1">
      <c r="A329" s="96"/>
      <c r="B329" s="100"/>
      <c r="C329" s="99"/>
      <c r="D329" s="98"/>
      <c r="E329" s="98"/>
      <c r="F329" s="96"/>
      <c r="G329" s="96"/>
      <c r="H329" s="97"/>
      <c r="I329" s="97"/>
      <c r="J329" s="97"/>
      <c r="K329" s="96"/>
      <c r="L329" s="95"/>
      <c r="M329" s="94"/>
      <c r="N329" s="94"/>
      <c r="O329" s="94"/>
      <c r="P329" s="94"/>
      <c r="Q329" s="94"/>
      <c r="R329" s="94"/>
      <c r="S329" s="94"/>
      <c r="T329" s="94"/>
      <c r="U329" s="94"/>
      <c r="V329" s="93"/>
      <c r="W329" s="93"/>
      <c r="X329" s="93"/>
      <c r="Y329" s="92"/>
    </row>
    <row r="330" spans="1:25" s="91" customFormat="1" ht="19.5" customHeight="1">
      <c r="A330" s="96"/>
      <c r="B330" s="100"/>
      <c r="C330" s="99"/>
      <c r="D330" s="98"/>
      <c r="E330" s="98"/>
      <c r="F330" s="96"/>
      <c r="G330" s="96"/>
      <c r="H330" s="97"/>
      <c r="I330" s="97"/>
      <c r="J330" s="97"/>
      <c r="K330" s="96"/>
      <c r="L330" s="95"/>
      <c r="M330" s="94"/>
      <c r="N330" s="94"/>
      <c r="O330" s="94"/>
      <c r="P330" s="94"/>
      <c r="Q330" s="94"/>
      <c r="R330" s="94"/>
      <c r="S330" s="94"/>
      <c r="T330" s="94"/>
      <c r="U330" s="94"/>
      <c r="V330" s="93"/>
      <c r="W330" s="93"/>
      <c r="X330" s="93"/>
      <c r="Y330" s="92"/>
    </row>
    <row r="331" spans="1:25" s="91" customFormat="1" ht="19.5" customHeight="1">
      <c r="A331" s="96"/>
      <c r="B331" s="100"/>
      <c r="C331" s="99"/>
      <c r="D331" s="98"/>
      <c r="E331" s="98"/>
      <c r="F331" s="96"/>
      <c r="G331" s="96"/>
      <c r="H331" s="97"/>
      <c r="I331" s="97"/>
      <c r="J331" s="97"/>
      <c r="K331" s="96"/>
      <c r="L331" s="95"/>
      <c r="M331" s="94"/>
      <c r="N331" s="94"/>
      <c r="O331" s="94"/>
      <c r="P331" s="94"/>
      <c r="Q331" s="94"/>
      <c r="R331" s="94"/>
      <c r="S331" s="94"/>
      <c r="T331" s="94"/>
      <c r="U331" s="94"/>
      <c r="V331" s="93"/>
      <c r="W331" s="93"/>
      <c r="X331" s="93"/>
      <c r="Y331" s="92"/>
    </row>
    <row r="332" spans="1:25" s="91" customFormat="1" ht="19.5" customHeight="1">
      <c r="A332" s="96"/>
      <c r="B332" s="100"/>
      <c r="C332" s="99"/>
      <c r="D332" s="98"/>
      <c r="E332" s="98"/>
      <c r="F332" s="96"/>
      <c r="G332" s="96"/>
      <c r="H332" s="97"/>
      <c r="I332" s="97"/>
      <c r="J332" s="97"/>
      <c r="K332" s="96"/>
      <c r="L332" s="95"/>
      <c r="M332" s="94"/>
      <c r="N332" s="94"/>
      <c r="O332" s="94"/>
      <c r="P332" s="94"/>
      <c r="Q332" s="94"/>
      <c r="R332" s="94"/>
      <c r="S332" s="94"/>
      <c r="T332" s="94"/>
      <c r="U332" s="94"/>
      <c r="V332" s="93"/>
      <c r="W332" s="93"/>
      <c r="X332" s="93"/>
      <c r="Y332" s="92"/>
    </row>
    <row r="333" spans="1:25" s="91" customFormat="1" ht="19.5" customHeight="1">
      <c r="A333" s="96"/>
      <c r="B333" s="100"/>
      <c r="C333" s="99"/>
      <c r="D333" s="98"/>
      <c r="E333" s="98"/>
      <c r="F333" s="96"/>
      <c r="G333" s="96"/>
      <c r="H333" s="97"/>
      <c r="I333" s="97"/>
      <c r="J333" s="97"/>
      <c r="K333" s="96"/>
      <c r="L333" s="95"/>
      <c r="M333" s="94"/>
      <c r="N333" s="94"/>
      <c r="O333" s="94"/>
      <c r="P333" s="94"/>
      <c r="Q333" s="94"/>
      <c r="R333" s="94"/>
      <c r="S333" s="94"/>
      <c r="T333" s="94"/>
      <c r="U333" s="94"/>
      <c r="V333" s="93"/>
      <c r="W333" s="93"/>
      <c r="X333" s="93"/>
      <c r="Y333" s="92"/>
    </row>
    <row r="334" spans="1:25" s="91" customFormat="1" ht="19.5" customHeight="1">
      <c r="A334" s="96"/>
      <c r="B334" s="100"/>
      <c r="C334" s="99"/>
      <c r="D334" s="98"/>
      <c r="E334" s="98"/>
      <c r="F334" s="96"/>
      <c r="G334" s="96"/>
      <c r="H334" s="97"/>
      <c r="I334" s="97"/>
      <c r="J334" s="97"/>
      <c r="K334" s="96"/>
      <c r="L334" s="95"/>
      <c r="M334" s="94"/>
      <c r="N334" s="94"/>
      <c r="O334" s="94"/>
      <c r="P334" s="94"/>
      <c r="Q334" s="94"/>
      <c r="R334" s="94"/>
      <c r="S334" s="94"/>
      <c r="T334" s="94"/>
      <c r="U334" s="94"/>
      <c r="V334" s="93"/>
      <c r="W334" s="93"/>
      <c r="X334" s="93"/>
      <c r="Y334" s="92"/>
    </row>
    <row r="335" spans="1:25" s="91" customFormat="1" ht="19.5" customHeight="1">
      <c r="A335" s="96"/>
      <c r="B335" s="100"/>
      <c r="C335" s="99"/>
      <c r="D335" s="98"/>
      <c r="E335" s="98"/>
      <c r="F335" s="96"/>
      <c r="G335" s="96"/>
      <c r="H335" s="97"/>
      <c r="I335" s="97"/>
      <c r="J335" s="97"/>
      <c r="K335" s="96"/>
      <c r="L335" s="95"/>
      <c r="M335" s="94"/>
      <c r="N335" s="94"/>
      <c r="O335" s="94"/>
      <c r="P335" s="94"/>
      <c r="Q335" s="94"/>
      <c r="R335" s="94"/>
      <c r="S335" s="94"/>
      <c r="T335" s="94"/>
      <c r="U335" s="94"/>
      <c r="V335" s="93"/>
      <c r="W335" s="93"/>
      <c r="X335" s="93"/>
      <c r="Y335" s="92"/>
    </row>
    <row r="336" spans="1:25" s="91" customFormat="1" ht="19.5" customHeight="1">
      <c r="A336" s="96"/>
      <c r="B336" s="100"/>
      <c r="C336" s="99"/>
      <c r="D336" s="98"/>
      <c r="E336" s="98"/>
      <c r="F336" s="96"/>
      <c r="G336" s="96"/>
      <c r="H336" s="97"/>
      <c r="I336" s="97"/>
      <c r="J336" s="97"/>
      <c r="K336" s="96"/>
      <c r="L336" s="95"/>
      <c r="M336" s="94"/>
      <c r="N336" s="94"/>
      <c r="O336" s="94"/>
      <c r="P336" s="94"/>
      <c r="Q336" s="94"/>
      <c r="R336" s="94"/>
      <c r="S336" s="94"/>
      <c r="T336" s="94"/>
      <c r="U336" s="94"/>
      <c r="V336" s="93"/>
      <c r="W336" s="93"/>
      <c r="X336" s="93"/>
      <c r="Y336" s="92"/>
    </row>
    <row r="337" spans="1:25" s="91" customFormat="1" ht="19.5" customHeight="1">
      <c r="A337" s="96"/>
      <c r="B337" s="100"/>
      <c r="C337" s="99"/>
      <c r="D337" s="98"/>
      <c r="E337" s="98"/>
      <c r="F337" s="96"/>
      <c r="G337" s="96"/>
      <c r="H337" s="97"/>
      <c r="I337" s="97"/>
      <c r="J337" s="97"/>
      <c r="K337" s="96"/>
      <c r="L337" s="95"/>
      <c r="M337" s="94"/>
      <c r="N337" s="94"/>
      <c r="O337" s="94"/>
      <c r="P337" s="94"/>
      <c r="Q337" s="94"/>
      <c r="R337" s="94"/>
      <c r="S337" s="94"/>
      <c r="T337" s="94"/>
      <c r="U337" s="94"/>
      <c r="V337" s="93"/>
      <c r="W337" s="93"/>
      <c r="X337" s="93"/>
      <c r="Y337" s="92"/>
    </row>
    <row r="338" spans="1:25" s="91" customFormat="1" ht="19.5" customHeight="1">
      <c r="A338" s="96"/>
      <c r="B338" s="100"/>
      <c r="C338" s="99"/>
      <c r="D338" s="98"/>
      <c r="E338" s="98"/>
      <c r="F338" s="96"/>
      <c r="G338" s="96"/>
      <c r="H338" s="97"/>
      <c r="I338" s="97"/>
      <c r="J338" s="97"/>
      <c r="K338" s="96"/>
      <c r="L338" s="95"/>
      <c r="M338" s="94"/>
      <c r="N338" s="94"/>
      <c r="O338" s="94"/>
      <c r="P338" s="94"/>
      <c r="Q338" s="94"/>
      <c r="R338" s="94"/>
      <c r="S338" s="94"/>
      <c r="T338" s="94"/>
      <c r="U338" s="94"/>
      <c r="V338" s="93"/>
      <c r="W338" s="93"/>
      <c r="X338" s="93"/>
      <c r="Y338" s="92"/>
    </row>
    <row r="339" spans="1:25" s="91" customFormat="1" ht="19.5" customHeight="1">
      <c r="A339" s="96"/>
      <c r="B339" s="100"/>
      <c r="C339" s="99"/>
      <c r="D339" s="98"/>
      <c r="E339" s="98"/>
      <c r="F339" s="96"/>
      <c r="G339" s="96"/>
      <c r="H339" s="97"/>
      <c r="I339" s="97"/>
      <c r="J339" s="97"/>
      <c r="K339" s="96"/>
      <c r="L339" s="95"/>
      <c r="M339" s="94"/>
      <c r="N339" s="94"/>
      <c r="O339" s="94"/>
      <c r="P339" s="94"/>
      <c r="Q339" s="94"/>
      <c r="R339" s="94"/>
      <c r="S339" s="94"/>
      <c r="T339" s="94"/>
      <c r="U339" s="94"/>
      <c r="V339" s="93"/>
      <c r="W339" s="93"/>
      <c r="X339" s="93"/>
      <c r="Y339" s="92"/>
    </row>
    <row r="340" spans="1:25" s="91" customFormat="1" ht="19.5" customHeight="1">
      <c r="A340" s="96"/>
      <c r="B340" s="100"/>
      <c r="C340" s="99"/>
      <c r="D340" s="98"/>
      <c r="E340" s="98"/>
      <c r="F340" s="96"/>
      <c r="G340" s="96"/>
      <c r="H340" s="97"/>
      <c r="I340" s="97"/>
      <c r="J340" s="97"/>
      <c r="K340" s="96"/>
      <c r="L340" s="95"/>
      <c r="M340" s="94"/>
      <c r="N340" s="94"/>
      <c r="O340" s="94"/>
      <c r="P340" s="94"/>
      <c r="Q340" s="94"/>
      <c r="R340" s="94"/>
      <c r="S340" s="94"/>
      <c r="T340" s="94"/>
      <c r="U340" s="94"/>
      <c r="V340" s="93"/>
      <c r="W340" s="93"/>
      <c r="X340" s="93"/>
      <c r="Y340" s="92"/>
    </row>
    <row r="341" spans="1:25" s="91" customFormat="1" ht="19.5" customHeight="1">
      <c r="A341" s="96"/>
      <c r="B341" s="100"/>
      <c r="C341" s="99"/>
      <c r="D341" s="98"/>
      <c r="E341" s="98"/>
      <c r="F341" s="96"/>
      <c r="G341" s="96"/>
      <c r="H341" s="97"/>
      <c r="I341" s="97"/>
      <c r="J341" s="97"/>
      <c r="K341" s="96"/>
      <c r="L341" s="95"/>
      <c r="M341" s="94"/>
      <c r="N341" s="94"/>
      <c r="O341" s="94"/>
      <c r="P341" s="94"/>
      <c r="Q341" s="94"/>
      <c r="R341" s="94"/>
      <c r="S341" s="94"/>
      <c r="T341" s="94"/>
      <c r="U341" s="94"/>
      <c r="V341" s="93"/>
      <c r="W341" s="93"/>
      <c r="X341" s="93"/>
      <c r="Y341" s="92"/>
    </row>
    <row r="342" spans="1:25" s="91" customFormat="1" ht="19.5" customHeight="1">
      <c r="A342" s="96"/>
      <c r="B342" s="100"/>
      <c r="C342" s="99"/>
      <c r="D342" s="98"/>
      <c r="E342" s="98"/>
      <c r="F342" s="96"/>
      <c r="G342" s="96"/>
      <c r="H342" s="97"/>
      <c r="I342" s="97"/>
      <c r="J342" s="97"/>
      <c r="K342" s="96"/>
      <c r="L342" s="95"/>
      <c r="M342" s="94"/>
      <c r="N342" s="94"/>
      <c r="O342" s="94"/>
      <c r="P342" s="94"/>
      <c r="Q342" s="94"/>
      <c r="R342" s="94"/>
      <c r="S342" s="94"/>
      <c r="T342" s="94"/>
      <c r="U342" s="94"/>
      <c r="V342" s="93"/>
      <c r="W342" s="93"/>
      <c r="X342" s="93"/>
      <c r="Y342" s="92"/>
    </row>
    <row r="343" spans="1:25" s="91" customFormat="1" ht="19.5" customHeight="1">
      <c r="A343" s="96"/>
      <c r="B343" s="100"/>
      <c r="C343" s="99"/>
      <c r="D343" s="98"/>
      <c r="E343" s="98"/>
      <c r="F343" s="96"/>
      <c r="G343" s="96"/>
      <c r="H343" s="97"/>
      <c r="I343" s="97"/>
      <c r="J343" s="97"/>
      <c r="K343" s="96"/>
      <c r="L343" s="95"/>
      <c r="M343" s="94"/>
      <c r="N343" s="94"/>
      <c r="O343" s="94"/>
      <c r="P343" s="94"/>
      <c r="Q343" s="94"/>
      <c r="R343" s="94"/>
      <c r="S343" s="94"/>
      <c r="T343" s="94"/>
      <c r="U343" s="94"/>
      <c r="V343" s="93"/>
      <c r="W343" s="93"/>
      <c r="X343" s="93"/>
      <c r="Y343" s="92"/>
    </row>
    <row r="344" spans="1:25" s="91" customFormat="1" ht="19.5" customHeight="1">
      <c r="A344" s="96"/>
      <c r="B344" s="100"/>
      <c r="C344" s="99"/>
      <c r="D344" s="98"/>
      <c r="E344" s="98"/>
      <c r="F344" s="96"/>
      <c r="G344" s="96"/>
      <c r="H344" s="97"/>
      <c r="I344" s="97"/>
      <c r="J344" s="97"/>
      <c r="K344" s="96"/>
      <c r="L344" s="95"/>
      <c r="M344" s="94"/>
      <c r="N344" s="94"/>
      <c r="O344" s="94"/>
      <c r="P344" s="94"/>
      <c r="Q344" s="94"/>
      <c r="R344" s="94"/>
      <c r="S344" s="94"/>
      <c r="T344" s="94"/>
      <c r="U344" s="94"/>
      <c r="V344" s="93"/>
      <c r="W344" s="93"/>
      <c r="X344" s="93"/>
      <c r="Y344" s="92"/>
    </row>
    <row r="345" spans="1:25" s="91" customFormat="1" ht="19.5" customHeight="1">
      <c r="A345" s="96"/>
      <c r="B345" s="100"/>
      <c r="C345" s="99"/>
      <c r="D345" s="98"/>
      <c r="E345" s="98"/>
      <c r="F345" s="96"/>
      <c r="G345" s="96"/>
      <c r="H345" s="97"/>
      <c r="I345" s="97"/>
      <c r="J345" s="97"/>
      <c r="K345" s="96"/>
      <c r="L345" s="95"/>
      <c r="M345" s="94"/>
      <c r="N345" s="94"/>
      <c r="O345" s="94"/>
      <c r="P345" s="94"/>
      <c r="Q345" s="94"/>
      <c r="R345" s="94"/>
      <c r="S345" s="94"/>
      <c r="T345" s="94"/>
      <c r="U345" s="94"/>
      <c r="V345" s="93"/>
      <c r="W345" s="93"/>
      <c r="X345" s="93"/>
      <c r="Y345" s="92"/>
    </row>
    <row r="346" spans="1:25" s="91" customFormat="1" ht="19.5" customHeight="1">
      <c r="A346" s="96"/>
      <c r="B346" s="100"/>
      <c r="C346" s="99"/>
      <c r="D346" s="98"/>
      <c r="E346" s="98"/>
      <c r="F346" s="96"/>
      <c r="G346" s="96"/>
      <c r="H346" s="97"/>
      <c r="I346" s="97"/>
      <c r="J346" s="97"/>
      <c r="K346" s="96"/>
      <c r="L346" s="95"/>
      <c r="M346" s="94"/>
      <c r="N346" s="94"/>
      <c r="O346" s="94"/>
      <c r="P346" s="94"/>
      <c r="Q346" s="94"/>
      <c r="R346" s="94"/>
      <c r="S346" s="94"/>
      <c r="T346" s="94"/>
      <c r="U346" s="94"/>
      <c r="V346" s="93"/>
      <c r="W346" s="93"/>
      <c r="X346" s="93"/>
      <c r="Y346" s="92"/>
    </row>
    <row r="347" spans="1:25" s="91" customFormat="1" ht="19.5" customHeight="1">
      <c r="A347" s="96"/>
      <c r="B347" s="100"/>
      <c r="C347" s="99"/>
      <c r="D347" s="98"/>
      <c r="E347" s="98"/>
      <c r="F347" s="96"/>
      <c r="G347" s="96"/>
      <c r="H347" s="97"/>
      <c r="I347" s="97"/>
      <c r="J347" s="97"/>
      <c r="K347" s="96"/>
      <c r="L347" s="95"/>
      <c r="M347" s="94"/>
      <c r="N347" s="94"/>
      <c r="O347" s="94"/>
      <c r="P347" s="94"/>
      <c r="Q347" s="94"/>
      <c r="R347" s="94"/>
      <c r="S347" s="94"/>
      <c r="T347" s="94"/>
      <c r="U347" s="94"/>
      <c r="V347" s="93"/>
      <c r="W347" s="93"/>
      <c r="X347" s="93"/>
      <c r="Y347" s="92"/>
    </row>
    <row r="348" spans="1:25" s="91" customFormat="1" ht="19.5" customHeight="1">
      <c r="A348" s="96"/>
      <c r="B348" s="100"/>
      <c r="C348" s="99"/>
      <c r="D348" s="98"/>
      <c r="E348" s="98"/>
      <c r="F348" s="96"/>
      <c r="G348" s="96"/>
      <c r="H348" s="97"/>
      <c r="I348" s="97"/>
      <c r="J348" s="97"/>
      <c r="K348" s="96"/>
      <c r="L348" s="95"/>
      <c r="M348" s="94"/>
      <c r="N348" s="94"/>
      <c r="O348" s="94"/>
      <c r="P348" s="94"/>
      <c r="Q348" s="94"/>
      <c r="R348" s="94"/>
      <c r="S348" s="94"/>
      <c r="T348" s="94"/>
      <c r="U348" s="94"/>
      <c r="V348" s="93"/>
      <c r="W348" s="93"/>
      <c r="X348" s="93"/>
      <c r="Y348" s="92"/>
    </row>
    <row r="349" spans="1:25" s="91" customFormat="1" ht="19.5" customHeight="1">
      <c r="A349" s="96"/>
      <c r="B349" s="100"/>
      <c r="C349" s="99"/>
      <c r="D349" s="98"/>
      <c r="E349" s="98"/>
      <c r="F349" s="96"/>
      <c r="G349" s="96"/>
      <c r="H349" s="97"/>
      <c r="I349" s="97"/>
      <c r="J349" s="97"/>
      <c r="K349" s="96"/>
      <c r="L349" s="95"/>
      <c r="M349" s="94"/>
      <c r="N349" s="94"/>
      <c r="O349" s="94"/>
      <c r="P349" s="94"/>
      <c r="Q349" s="94"/>
      <c r="R349" s="94"/>
      <c r="S349" s="94"/>
      <c r="T349" s="94"/>
      <c r="U349" s="94"/>
      <c r="V349" s="93"/>
      <c r="W349" s="93"/>
      <c r="X349" s="93"/>
      <c r="Y349" s="92"/>
    </row>
    <row r="350" spans="1:25" s="91" customFormat="1" ht="19.5" customHeight="1">
      <c r="A350" s="96"/>
      <c r="B350" s="100"/>
      <c r="C350" s="99"/>
      <c r="D350" s="98"/>
      <c r="E350" s="98"/>
      <c r="F350" s="96"/>
      <c r="G350" s="96"/>
      <c r="H350" s="97"/>
      <c r="I350" s="97"/>
      <c r="J350" s="97"/>
      <c r="K350" s="96"/>
      <c r="L350" s="95"/>
      <c r="M350" s="94"/>
      <c r="N350" s="94"/>
      <c r="O350" s="94"/>
      <c r="P350" s="94"/>
      <c r="Q350" s="94"/>
      <c r="R350" s="94"/>
      <c r="S350" s="94"/>
      <c r="T350" s="94"/>
      <c r="U350" s="94"/>
      <c r="V350" s="93"/>
      <c r="W350" s="93"/>
      <c r="X350" s="93"/>
      <c r="Y350" s="92"/>
    </row>
    <row r="351" spans="1:25" s="91" customFormat="1" ht="19.5" customHeight="1">
      <c r="A351" s="96"/>
      <c r="B351" s="100"/>
      <c r="C351" s="99"/>
      <c r="D351" s="98"/>
      <c r="E351" s="98"/>
      <c r="F351" s="96"/>
      <c r="G351" s="96"/>
      <c r="H351" s="97"/>
      <c r="I351" s="97"/>
      <c r="J351" s="97"/>
      <c r="K351" s="96"/>
      <c r="L351" s="95"/>
      <c r="M351" s="94"/>
      <c r="N351" s="94"/>
      <c r="O351" s="94"/>
      <c r="P351" s="94"/>
      <c r="Q351" s="94"/>
      <c r="R351" s="94"/>
      <c r="S351" s="94"/>
      <c r="T351" s="94"/>
      <c r="U351" s="94"/>
      <c r="V351" s="93"/>
      <c r="W351" s="93"/>
      <c r="X351" s="93"/>
      <c r="Y351" s="92"/>
    </row>
    <row r="352" spans="1:25" s="91" customFormat="1" ht="19.5" customHeight="1">
      <c r="A352" s="96"/>
      <c r="B352" s="100"/>
      <c r="C352" s="99"/>
      <c r="D352" s="98"/>
      <c r="E352" s="98"/>
      <c r="F352" s="96"/>
      <c r="G352" s="96"/>
      <c r="H352" s="97"/>
      <c r="I352" s="97"/>
      <c r="J352" s="97"/>
      <c r="K352" s="96"/>
      <c r="L352" s="95"/>
      <c r="M352" s="94"/>
      <c r="N352" s="94"/>
      <c r="O352" s="94"/>
      <c r="P352" s="94"/>
      <c r="Q352" s="94"/>
      <c r="R352" s="94"/>
      <c r="S352" s="94"/>
      <c r="T352" s="94"/>
      <c r="U352" s="94"/>
      <c r="V352" s="93"/>
      <c r="W352" s="93"/>
      <c r="X352" s="93"/>
      <c r="Y352" s="92"/>
    </row>
    <row r="353" spans="1:25" s="91" customFormat="1" ht="19.5" customHeight="1">
      <c r="A353" s="96"/>
      <c r="B353" s="100"/>
      <c r="C353" s="99"/>
      <c r="D353" s="98"/>
      <c r="E353" s="98"/>
      <c r="F353" s="96"/>
      <c r="G353" s="96"/>
      <c r="H353" s="97"/>
      <c r="I353" s="97"/>
      <c r="J353" s="97"/>
      <c r="K353" s="96"/>
      <c r="L353" s="95"/>
      <c r="M353" s="94"/>
      <c r="N353" s="94"/>
      <c r="O353" s="94"/>
      <c r="P353" s="94"/>
      <c r="Q353" s="94"/>
      <c r="R353" s="94"/>
      <c r="S353" s="94"/>
      <c r="T353" s="94"/>
      <c r="U353" s="94"/>
      <c r="V353" s="93"/>
      <c r="W353" s="93"/>
      <c r="X353" s="93"/>
      <c r="Y353" s="92"/>
    </row>
    <row r="354" spans="1:25" s="91" customFormat="1" ht="19.5" customHeight="1">
      <c r="A354" s="96"/>
      <c r="B354" s="100"/>
      <c r="C354" s="99"/>
      <c r="D354" s="98"/>
      <c r="E354" s="98"/>
      <c r="F354" s="96"/>
      <c r="G354" s="96"/>
      <c r="H354" s="97"/>
      <c r="I354" s="97"/>
      <c r="J354" s="97"/>
      <c r="K354" s="96"/>
      <c r="L354" s="95"/>
      <c r="M354" s="94"/>
      <c r="N354" s="94"/>
      <c r="O354" s="94"/>
      <c r="P354" s="94"/>
      <c r="Q354" s="94"/>
      <c r="R354" s="94"/>
      <c r="S354" s="94"/>
      <c r="T354" s="94"/>
      <c r="U354" s="94"/>
      <c r="V354" s="93"/>
      <c r="W354" s="93"/>
      <c r="X354" s="93"/>
      <c r="Y354" s="92"/>
    </row>
    <row r="355" spans="1:25" s="91" customFormat="1" ht="19.5" customHeight="1">
      <c r="A355" s="96"/>
      <c r="B355" s="100"/>
      <c r="C355" s="99"/>
      <c r="D355" s="98"/>
      <c r="E355" s="98"/>
      <c r="F355" s="96"/>
      <c r="G355" s="96"/>
      <c r="H355" s="97"/>
      <c r="I355" s="97"/>
      <c r="J355" s="97"/>
      <c r="K355" s="96"/>
      <c r="L355" s="95"/>
      <c r="M355" s="94"/>
      <c r="N355" s="94"/>
      <c r="O355" s="94"/>
      <c r="P355" s="94"/>
      <c r="Q355" s="94"/>
      <c r="R355" s="94"/>
      <c r="S355" s="94"/>
      <c r="T355" s="94"/>
      <c r="U355" s="94"/>
      <c r="V355" s="93"/>
      <c r="W355" s="93"/>
      <c r="X355" s="93"/>
      <c r="Y355" s="92"/>
    </row>
    <row r="356" spans="1:25" s="91" customFormat="1" ht="19.5" customHeight="1">
      <c r="A356" s="96"/>
      <c r="B356" s="100"/>
      <c r="C356" s="99"/>
      <c r="D356" s="98"/>
      <c r="E356" s="98"/>
      <c r="F356" s="96"/>
      <c r="G356" s="96"/>
      <c r="H356" s="97"/>
      <c r="I356" s="97"/>
      <c r="J356" s="97"/>
      <c r="K356" s="96"/>
      <c r="L356" s="95"/>
      <c r="M356" s="94"/>
      <c r="N356" s="94"/>
      <c r="O356" s="94"/>
      <c r="P356" s="94"/>
      <c r="Q356" s="94"/>
      <c r="R356" s="94"/>
      <c r="S356" s="94"/>
      <c r="T356" s="94"/>
      <c r="U356" s="94"/>
      <c r="V356" s="93"/>
      <c r="W356" s="93"/>
      <c r="X356" s="93"/>
      <c r="Y356" s="92"/>
    </row>
    <row r="357" spans="1:25" s="91" customFormat="1" ht="19.5" customHeight="1">
      <c r="A357" s="96"/>
      <c r="B357" s="100"/>
      <c r="C357" s="99"/>
      <c r="D357" s="98"/>
      <c r="E357" s="98"/>
      <c r="F357" s="96"/>
      <c r="G357" s="96"/>
      <c r="H357" s="97"/>
      <c r="I357" s="97"/>
      <c r="J357" s="97"/>
      <c r="K357" s="96"/>
      <c r="L357" s="95"/>
      <c r="M357" s="94"/>
      <c r="N357" s="94"/>
      <c r="O357" s="94"/>
      <c r="P357" s="94"/>
      <c r="Q357" s="94"/>
      <c r="R357" s="94"/>
      <c r="S357" s="94"/>
      <c r="T357" s="94"/>
      <c r="U357" s="94"/>
      <c r="V357" s="93"/>
      <c r="W357" s="93"/>
      <c r="X357" s="93"/>
      <c r="Y357" s="92"/>
    </row>
    <row r="358" spans="1:25" s="91" customFormat="1" ht="19.5" customHeight="1">
      <c r="A358" s="96"/>
      <c r="B358" s="100"/>
      <c r="C358" s="99"/>
      <c r="D358" s="98"/>
      <c r="E358" s="98"/>
      <c r="F358" s="96"/>
      <c r="G358" s="96"/>
      <c r="H358" s="97"/>
      <c r="I358" s="97"/>
      <c r="J358" s="97"/>
      <c r="K358" s="96"/>
      <c r="L358" s="95"/>
      <c r="M358" s="94"/>
      <c r="N358" s="94"/>
      <c r="O358" s="94"/>
      <c r="P358" s="94"/>
      <c r="Q358" s="94"/>
      <c r="R358" s="94"/>
      <c r="S358" s="94"/>
      <c r="T358" s="94"/>
      <c r="U358" s="94"/>
      <c r="V358" s="93"/>
      <c r="W358" s="93"/>
      <c r="X358" s="93"/>
      <c r="Y358" s="92"/>
    </row>
    <row r="359" spans="1:25" s="91" customFormat="1" ht="19.5" customHeight="1">
      <c r="A359" s="96"/>
      <c r="B359" s="100"/>
      <c r="C359" s="99"/>
      <c r="D359" s="98"/>
      <c r="E359" s="98"/>
      <c r="F359" s="96"/>
      <c r="G359" s="96"/>
      <c r="H359" s="97"/>
      <c r="I359" s="97"/>
      <c r="J359" s="97"/>
      <c r="K359" s="96"/>
      <c r="L359" s="95"/>
      <c r="M359" s="94"/>
      <c r="N359" s="94"/>
      <c r="O359" s="94"/>
      <c r="P359" s="94"/>
      <c r="Q359" s="94"/>
      <c r="R359" s="94"/>
      <c r="S359" s="94"/>
      <c r="T359" s="94"/>
      <c r="U359" s="94"/>
      <c r="V359" s="93"/>
      <c r="W359" s="93"/>
      <c r="X359" s="93"/>
      <c r="Y359" s="92"/>
    </row>
    <row r="360" spans="1:25" s="91" customFormat="1" ht="19.5" customHeight="1">
      <c r="A360" s="96"/>
      <c r="B360" s="100"/>
      <c r="C360" s="99"/>
      <c r="D360" s="98"/>
      <c r="E360" s="98"/>
      <c r="F360" s="96"/>
      <c r="G360" s="96"/>
      <c r="H360" s="97"/>
      <c r="I360" s="97"/>
      <c r="J360" s="97"/>
      <c r="K360" s="96"/>
      <c r="L360" s="95"/>
      <c r="M360" s="94"/>
      <c r="N360" s="94"/>
      <c r="O360" s="94"/>
      <c r="P360" s="94"/>
      <c r="Q360" s="94"/>
      <c r="R360" s="94"/>
      <c r="S360" s="94"/>
      <c r="T360" s="94"/>
      <c r="U360" s="94"/>
      <c r="V360" s="93"/>
      <c r="W360" s="93"/>
      <c r="X360" s="93"/>
      <c r="Y360" s="92"/>
    </row>
    <row r="361" spans="1:25" s="91" customFormat="1" ht="19.5" customHeight="1">
      <c r="A361" s="96"/>
      <c r="B361" s="100"/>
      <c r="C361" s="99"/>
      <c r="D361" s="98"/>
      <c r="E361" s="98"/>
      <c r="F361" s="96"/>
      <c r="G361" s="96"/>
      <c r="H361" s="97"/>
      <c r="I361" s="97"/>
      <c r="J361" s="97"/>
      <c r="K361" s="96"/>
      <c r="L361" s="95"/>
      <c r="M361" s="94"/>
      <c r="N361" s="94"/>
      <c r="O361" s="94"/>
      <c r="P361" s="94"/>
      <c r="Q361" s="94"/>
      <c r="R361" s="94"/>
      <c r="S361" s="94"/>
      <c r="T361" s="94"/>
      <c r="U361" s="94"/>
      <c r="V361" s="93"/>
      <c r="W361" s="93"/>
      <c r="X361" s="93"/>
      <c r="Y361" s="92"/>
    </row>
    <row r="362" spans="1:25" s="91" customFormat="1" ht="19.5" customHeight="1">
      <c r="A362" s="96"/>
      <c r="B362" s="100"/>
      <c r="C362" s="99"/>
      <c r="D362" s="98"/>
      <c r="E362" s="98"/>
      <c r="F362" s="96"/>
      <c r="G362" s="96"/>
      <c r="H362" s="97"/>
      <c r="I362" s="97"/>
      <c r="J362" s="97"/>
      <c r="K362" s="96"/>
      <c r="L362" s="95"/>
      <c r="M362" s="94"/>
      <c r="N362" s="94"/>
      <c r="O362" s="94"/>
      <c r="P362" s="94"/>
      <c r="Q362" s="94"/>
      <c r="R362" s="94"/>
      <c r="S362" s="94"/>
      <c r="T362" s="94"/>
      <c r="U362" s="94"/>
      <c r="V362" s="93"/>
      <c r="W362" s="93"/>
      <c r="X362" s="93"/>
      <c r="Y362" s="92"/>
    </row>
    <row r="363" spans="1:25" s="91" customFormat="1" ht="19.5" customHeight="1">
      <c r="A363" s="96"/>
      <c r="B363" s="100"/>
      <c r="C363" s="99"/>
      <c r="D363" s="98"/>
      <c r="E363" s="98"/>
      <c r="F363" s="96"/>
      <c r="G363" s="96"/>
      <c r="H363" s="97"/>
      <c r="I363" s="97"/>
      <c r="J363" s="97"/>
      <c r="K363" s="96"/>
      <c r="L363" s="95"/>
      <c r="M363" s="94"/>
      <c r="N363" s="94"/>
      <c r="O363" s="94"/>
      <c r="P363" s="94"/>
      <c r="Q363" s="94"/>
      <c r="R363" s="94"/>
      <c r="S363" s="94"/>
      <c r="T363" s="94"/>
      <c r="U363" s="94"/>
      <c r="V363" s="93"/>
      <c r="W363" s="93"/>
      <c r="X363" s="93"/>
      <c r="Y363" s="92"/>
    </row>
    <row r="364" spans="1:25" s="91" customFormat="1" ht="19.5" customHeight="1">
      <c r="A364" s="96"/>
      <c r="B364" s="100"/>
      <c r="C364" s="99"/>
      <c r="D364" s="98"/>
      <c r="E364" s="98"/>
      <c r="F364" s="96"/>
      <c r="G364" s="96"/>
      <c r="H364" s="97"/>
      <c r="I364" s="97"/>
      <c r="J364" s="97"/>
      <c r="K364" s="96"/>
      <c r="L364" s="95"/>
      <c r="M364" s="94"/>
      <c r="N364" s="94"/>
      <c r="O364" s="94"/>
      <c r="P364" s="94"/>
      <c r="Q364" s="94"/>
      <c r="R364" s="94"/>
      <c r="S364" s="94"/>
      <c r="T364" s="94"/>
      <c r="U364" s="94"/>
      <c r="V364" s="93"/>
      <c r="W364" s="93"/>
      <c r="X364" s="93"/>
      <c r="Y364" s="92"/>
    </row>
    <row r="365" spans="1:25" s="91" customFormat="1" ht="19.5" customHeight="1">
      <c r="A365" s="96"/>
      <c r="B365" s="100"/>
      <c r="C365" s="99"/>
      <c r="D365" s="98"/>
      <c r="E365" s="98"/>
      <c r="F365" s="96"/>
      <c r="G365" s="96"/>
      <c r="H365" s="97"/>
      <c r="I365" s="97"/>
      <c r="J365" s="97"/>
      <c r="K365" s="96"/>
      <c r="L365" s="95"/>
      <c r="M365" s="94"/>
      <c r="N365" s="94"/>
      <c r="O365" s="94"/>
      <c r="P365" s="94"/>
      <c r="Q365" s="94"/>
      <c r="R365" s="94"/>
      <c r="S365" s="94"/>
      <c r="T365" s="94"/>
      <c r="U365" s="94"/>
      <c r="V365" s="93"/>
      <c r="W365" s="93"/>
      <c r="X365" s="93"/>
      <c r="Y365" s="92"/>
    </row>
    <row r="366" spans="1:25" s="91" customFormat="1" ht="19.5" customHeight="1">
      <c r="A366" s="96"/>
      <c r="B366" s="100"/>
      <c r="C366" s="99"/>
      <c r="D366" s="98"/>
      <c r="E366" s="98"/>
      <c r="F366" s="96"/>
      <c r="G366" s="96"/>
      <c r="H366" s="97"/>
      <c r="I366" s="97"/>
      <c r="J366" s="97"/>
      <c r="K366" s="96"/>
      <c r="L366" s="95"/>
      <c r="M366" s="94"/>
      <c r="N366" s="94"/>
      <c r="O366" s="94"/>
      <c r="P366" s="94"/>
      <c r="Q366" s="94"/>
      <c r="R366" s="94"/>
      <c r="S366" s="94"/>
      <c r="T366" s="94"/>
      <c r="U366" s="94"/>
      <c r="V366" s="93"/>
      <c r="W366" s="93"/>
      <c r="X366" s="93"/>
      <c r="Y366" s="92"/>
    </row>
    <row r="367" spans="1:25" s="91" customFormat="1" ht="19.5" customHeight="1">
      <c r="A367" s="96"/>
      <c r="B367" s="100"/>
      <c r="C367" s="99"/>
      <c r="D367" s="98"/>
      <c r="E367" s="98"/>
      <c r="F367" s="96"/>
      <c r="G367" s="96"/>
      <c r="H367" s="97"/>
      <c r="I367" s="97"/>
      <c r="J367" s="97"/>
      <c r="K367" s="96"/>
      <c r="L367" s="95"/>
      <c r="M367" s="94"/>
      <c r="N367" s="94"/>
      <c r="O367" s="94"/>
      <c r="P367" s="94"/>
      <c r="Q367" s="94"/>
      <c r="R367" s="94"/>
      <c r="S367" s="94"/>
      <c r="T367" s="94"/>
      <c r="U367" s="94"/>
      <c r="V367" s="93"/>
      <c r="W367" s="93"/>
      <c r="X367" s="93"/>
      <c r="Y367" s="92"/>
    </row>
    <row r="368" spans="1:25" s="91" customFormat="1" ht="19.5" customHeight="1">
      <c r="A368" s="96"/>
      <c r="B368" s="100"/>
      <c r="C368" s="99"/>
      <c r="D368" s="98"/>
      <c r="E368" s="98"/>
      <c r="F368" s="96"/>
      <c r="G368" s="96"/>
      <c r="H368" s="97"/>
      <c r="I368" s="97"/>
      <c r="J368" s="97"/>
      <c r="K368" s="96"/>
      <c r="L368" s="95"/>
      <c r="M368" s="94"/>
      <c r="N368" s="94"/>
      <c r="O368" s="94"/>
      <c r="P368" s="94"/>
      <c r="Q368" s="94"/>
      <c r="R368" s="94"/>
      <c r="S368" s="94"/>
      <c r="T368" s="94"/>
      <c r="U368" s="94"/>
      <c r="V368" s="93"/>
      <c r="W368" s="93"/>
      <c r="X368" s="93"/>
      <c r="Y368" s="92"/>
    </row>
    <row r="369" spans="1:25" s="91" customFormat="1" ht="19.5" customHeight="1">
      <c r="A369" s="96"/>
      <c r="B369" s="100"/>
      <c r="C369" s="99"/>
      <c r="D369" s="98"/>
      <c r="E369" s="98"/>
      <c r="F369" s="96"/>
      <c r="G369" s="96"/>
      <c r="H369" s="97"/>
      <c r="I369" s="97"/>
      <c r="J369" s="97"/>
      <c r="K369" s="96"/>
      <c r="L369" s="95"/>
      <c r="M369" s="94"/>
      <c r="N369" s="94"/>
      <c r="O369" s="94"/>
      <c r="P369" s="94"/>
      <c r="Q369" s="94"/>
      <c r="R369" s="94"/>
      <c r="S369" s="94"/>
      <c r="T369" s="94"/>
      <c r="U369" s="94"/>
      <c r="V369" s="93"/>
      <c r="W369" s="93"/>
      <c r="X369" s="93"/>
      <c r="Y369" s="92"/>
    </row>
    <row r="370" spans="1:25" s="91" customFormat="1" ht="19.5" customHeight="1">
      <c r="A370" s="96"/>
      <c r="B370" s="100"/>
      <c r="C370" s="99"/>
      <c r="D370" s="98"/>
      <c r="E370" s="98"/>
      <c r="F370" s="96"/>
      <c r="G370" s="96"/>
      <c r="H370" s="97"/>
      <c r="I370" s="97"/>
      <c r="J370" s="97"/>
      <c r="K370" s="96"/>
      <c r="L370" s="95"/>
      <c r="M370" s="94"/>
      <c r="N370" s="94"/>
      <c r="O370" s="94"/>
      <c r="P370" s="94"/>
      <c r="Q370" s="94"/>
      <c r="R370" s="94"/>
      <c r="S370" s="94"/>
      <c r="T370" s="94"/>
      <c r="U370" s="94"/>
      <c r="V370" s="93"/>
      <c r="W370" s="93"/>
      <c r="X370" s="93"/>
      <c r="Y370" s="92"/>
    </row>
    <row r="371" spans="1:25" s="91" customFormat="1" ht="19.5" customHeight="1">
      <c r="A371" s="96"/>
      <c r="B371" s="100"/>
      <c r="C371" s="99"/>
      <c r="D371" s="98"/>
      <c r="E371" s="98"/>
      <c r="F371" s="96"/>
      <c r="G371" s="96"/>
      <c r="H371" s="97"/>
      <c r="I371" s="97"/>
      <c r="J371" s="97"/>
      <c r="K371" s="96"/>
      <c r="L371" s="95"/>
      <c r="M371" s="94"/>
      <c r="N371" s="94"/>
      <c r="O371" s="94"/>
      <c r="P371" s="94"/>
      <c r="Q371" s="94"/>
      <c r="R371" s="94"/>
      <c r="S371" s="94"/>
      <c r="T371" s="94"/>
      <c r="U371" s="94"/>
      <c r="V371" s="93"/>
      <c r="W371" s="93"/>
      <c r="X371" s="93"/>
      <c r="Y371" s="92"/>
    </row>
    <row r="372" spans="1:25" s="91" customFormat="1" ht="19.5" customHeight="1">
      <c r="A372" s="96"/>
      <c r="B372" s="100"/>
      <c r="C372" s="99"/>
      <c r="D372" s="98"/>
      <c r="E372" s="98"/>
      <c r="F372" s="96"/>
      <c r="G372" s="96"/>
      <c r="H372" s="97"/>
      <c r="I372" s="97"/>
      <c r="J372" s="97"/>
      <c r="K372" s="96"/>
      <c r="L372" s="95"/>
      <c r="M372" s="94"/>
      <c r="N372" s="94"/>
      <c r="O372" s="94"/>
      <c r="P372" s="94"/>
      <c r="Q372" s="94"/>
      <c r="R372" s="94"/>
      <c r="S372" s="94"/>
      <c r="T372" s="94"/>
      <c r="U372" s="94"/>
      <c r="V372" s="93"/>
      <c r="W372" s="93"/>
      <c r="X372" s="93"/>
      <c r="Y372" s="92"/>
    </row>
    <row r="373" spans="1:25" s="91" customFormat="1" ht="19.5" customHeight="1">
      <c r="A373" s="96"/>
      <c r="B373" s="100"/>
      <c r="C373" s="99"/>
      <c r="D373" s="98"/>
      <c r="E373" s="98"/>
      <c r="F373" s="96"/>
      <c r="G373" s="96"/>
      <c r="H373" s="97"/>
      <c r="I373" s="97"/>
      <c r="J373" s="97"/>
      <c r="K373" s="96"/>
      <c r="L373" s="95"/>
      <c r="M373" s="94"/>
      <c r="N373" s="94"/>
      <c r="O373" s="94"/>
      <c r="P373" s="94"/>
      <c r="Q373" s="94"/>
      <c r="R373" s="94"/>
      <c r="S373" s="94"/>
      <c r="T373" s="94"/>
      <c r="U373" s="94"/>
      <c r="V373" s="93"/>
      <c r="W373" s="93"/>
      <c r="X373" s="93"/>
      <c r="Y373" s="92"/>
    </row>
    <row r="374" spans="1:25" s="91" customFormat="1" ht="19.5" customHeight="1">
      <c r="A374" s="96"/>
      <c r="B374" s="100"/>
      <c r="C374" s="99"/>
      <c r="D374" s="98"/>
      <c r="E374" s="98"/>
      <c r="F374" s="96"/>
      <c r="G374" s="96"/>
      <c r="H374" s="97"/>
      <c r="I374" s="97"/>
      <c r="J374" s="97"/>
      <c r="K374" s="96"/>
      <c r="L374" s="95"/>
      <c r="M374" s="94"/>
      <c r="N374" s="94"/>
      <c r="O374" s="94"/>
      <c r="P374" s="94"/>
      <c r="Q374" s="94"/>
      <c r="R374" s="94"/>
      <c r="S374" s="94"/>
      <c r="T374" s="94"/>
      <c r="U374" s="94"/>
      <c r="V374" s="93"/>
      <c r="W374" s="93"/>
      <c r="X374" s="93"/>
      <c r="Y374" s="92"/>
    </row>
    <row r="375" spans="1:25" s="91" customFormat="1" ht="19.5" customHeight="1">
      <c r="A375" s="96"/>
      <c r="B375" s="100"/>
      <c r="C375" s="99"/>
      <c r="D375" s="98"/>
      <c r="E375" s="98"/>
      <c r="F375" s="96"/>
      <c r="G375" s="96"/>
      <c r="H375" s="97"/>
      <c r="I375" s="97"/>
      <c r="J375" s="97"/>
      <c r="K375" s="96"/>
      <c r="L375" s="95"/>
      <c r="M375" s="94"/>
      <c r="N375" s="94"/>
      <c r="O375" s="94"/>
      <c r="P375" s="94"/>
      <c r="Q375" s="94"/>
      <c r="R375" s="94"/>
      <c r="S375" s="94"/>
      <c r="T375" s="94"/>
      <c r="U375" s="94"/>
      <c r="V375" s="93"/>
      <c r="W375" s="93"/>
      <c r="X375" s="93"/>
      <c r="Y375" s="92"/>
    </row>
    <row r="376" spans="1:25" s="91" customFormat="1" ht="19.5" customHeight="1">
      <c r="A376" s="96"/>
      <c r="B376" s="100"/>
      <c r="C376" s="99"/>
      <c r="D376" s="98"/>
      <c r="E376" s="98"/>
      <c r="F376" s="96"/>
      <c r="G376" s="96"/>
      <c r="H376" s="97"/>
      <c r="I376" s="97"/>
      <c r="J376" s="97"/>
      <c r="K376" s="96"/>
      <c r="L376" s="95"/>
      <c r="M376" s="94"/>
      <c r="N376" s="94"/>
      <c r="O376" s="94"/>
      <c r="P376" s="94"/>
      <c r="Q376" s="94"/>
      <c r="R376" s="94"/>
      <c r="S376" s="94"/>
      <c r="T376" s="94"/>
      <c r="U376" s="94"/>
      <c r="V376" s="93"/>
      <c r="W376" s="93"/>
      <c r="X376" s="93"/>
      <c r="Y376" s="92"/>
    </row>
    <row r="377" spans="1:25" s="91" customFormat="1" ht="19.5" customHeight="1">
      <c r="A377" s="96"/>
      <c r="B377" s="100"/>
      <c r="C377" s="99"/>
      <c r="D377" s="98"/>
      <c r="E377" s="98"/>
      <c r="F377" s="96"/>
      <c r="G377" s="96"/>
      <c r="H377" s="97"/>
      <c r="I377" s="97"/>
      <c r="J377" s="97"/>
      <c r="K377" s="96"/>
      <c r="L377" s="95"/>
      <c r="M377" s="94"/>
      <c r="N377" s="94"/>
      <c r="O377" s="94"/>
      <c r="P377" s="94"/>
      <c r="Q377" s="94"/>
      <c r="R377" s="94"/>
      <c r="S377" s="94"/>
      <c r="T377" s="94"/>
      <c r="U377" s="94"/>
      <c r="V377" s="93"/>
      <c r="W377" s="93"/>
      <c r="X377" s="93"/>
      <c r="Y377" s="92"/>
    </row>
    <row r="378" spans="1:25" s="91" customFormat="1" ht="19.5" customHeight="1">
      <c r="A378" s="96"/>
      <c r="B378" s="100"/>
      <c r="C378" s="99"/>
      <c r="D378" s="98"/>
      <c r="E378" s="98"/>
      <c r="F378" s="96"/>
      <c r="G378" s="96"/>
      <c r="H378" s="97"/>
      <c r="I378" s="97"/>
      <c r="J378" s="97"/>
      <c r="K378" s="96"/>
      <c r="L378" s="95"/>
      <c r="M378" s="94"/>
      <c r="N378" s="94"/>
      <c r="O378" s="94"/>
      <c r="P378" s="94"/>
      <c r="Q378" s="94"/>
      <c r="R378" s="94"/>
      <c r="S378" s="94"/>
      <c r="T378" s="94"/>
      <c r="U378" s="94"/>
      <c r="V378" s="93"/>
      <c r="W378" s="93"/>
      <c r="X378" s="93"/>
      <c r="Y378" s="92"/>
    </row>
    <row r="379" spans="1:25" s="91" customFormat="1" ht="19.5" customHeight="1">
      <c r="A379" s="96"/>
      <c r="B379" s="100"/>
      <c r="C379" s="99"/>
      <c r="D379" s="98"/>
      <c r="E379" s="98"/>
      <c r="F379" s="96"/>
      <c r="G379" s="96"/>
      <c r="H379" s="97"/>
      <c r="I379" s="97"/>
      <c r="J379" s="97"/>
      <c r="K379" s="96"/>
      <c r="L379" s="95"/>
      <c r="M379" s="94"/>
      <c r="N379" s="94"/>
      <c r="O379" s="94"/>
      <c r="P379" s="94"/>
      <c r="Q379" s="94"/>
      <c r="R379" s="94"/>
      <c r="S379" s="94"/>
      <c r="T379" s="94"/>
      <c r="U379" s="94"/>
      <c r="V379" s="93"/>
      <c r="W379" s="93"/>
      <c r="X379" s="93"/>
      <c r="Y379" s="92"/>
    </row>
    <row r="380" spans="1:25" s="91" customFormat="1" ht="19.5" customHeight="1">
      <c r="A380" s="96"/>
      <c r="B380" s="100"/>
      <c r="C380" s="99"/>
      <c r="D380" s="98"/>
      <c r="E380" s="98"/>
      <c r="F380" s="96"/>
      <c r="G380" s="96"/>
      <c r="H380" s="97"/>
      <c r="I380" s="97"/>
      <c r="J380" s="97"/>
      <c r="K380" s="96"/>
      <c r="L380" s="95"/>
      <c r="M380" s="94"/>
      <c r="N380" s="94"/>
      <c r="O380" s="94"/>
      <c r="P380" s="94"/>
      <c r="Q380" s="94"/>
      <c r="R380" s="94"/>
      <c r="S380" s="94"/>
      <c r="T380" s="94"/>
      <c r="U380" s="94"/>
      <c r="V380" s="93"/>
      <c r="W380" s="93"/>
      <c r="X380" s="93"/>
      <c r="Y380" s="92"/>
    </row>
    <row r="381" spans="1:25" s="91" customFormat="1" ht="19.5" customHeight="1">
      <c r="A381" s="96"/>
      <c r="B381" s="100"/>
      <c r="C381" s="99"/>
      <c r="D381" s="98"/>
      <c r="E381" s="98"/>
      <c r="F381" s="96"/>
      <c r="G381" s="96"/>
      <c r="H381" s="97"/>
      <c r="I381" s="97"/>
      <c r="J381" s="97"/>
      <c r="K381" s="96"/>
      <c r="L381" s="95"/>
      <c r="M381" s="94"/>
      <c r="N381" s="94"/>
      <c r="O381" s="94"/>
      <c r="P381" s="94"/>
      <c r="Q381" s="94"/>
      <c r="R381" s="94"/>
      <c r="S381" s="94"/>
      <c r="T381" s="94"/>
      <c r="U381" s="94"/>
      <c r="V381" s="93"/>
      <c r="W381" s="93"/>
      <c r="X381" s="93"/>
      <c r="Y381" s="92"/>
    </row>
    <row r="382" spans="1:25" s="91" customFormat="1" ht="19.5" customHeight="1">
      <c r="A382" s="96"/>
      <c r="B382" s="100"/>
      <c r="C382" s="99"/>
      <c r="D382" s="98"/>
      <c r="E382" s="98"/>
      <c r="F382" s="96"/>
      <c r="G382" s="96"/>
      <c r="H382" s="97"/>
      <c r="I382" s="97"/>
      <c r="J382" s="97"/>
      <c r="K382" s="96"/>
      <c r="L382" s="95"/>
      <c r="M382" s="94"/>
      <c r="N382" s="94"/>
      <c r="O382" s="94"/>
      <c r="P382" s="94"/>
      <c r="Q382" s="94"/>
      <c r="R382" s="94"/>
      <c r="S382" s="94"/>
      <c r="T382" s="94"/>
      <c r="U382" s="94"/>
      <c r="V382" s="93"/>
      <c r="W382" s="93"/>
      <c r="X382" s="93"/>
      <c r="Y382" s="92"/>
    </row>
    <row r="383" spans="1:25" s="91" customFormat="1" ht="19.5" customHeight="1">
      <c r="A383" s="96"/>
      <c r="B383" s="100"/>
      <c r="C383" s="99"/>
      <c r="D383" s="98"/>
      <c r="E383" s="98"/>
      <c r="F383" s="96"/>
      <c r="G383" s="96"/>
      <c r="H383" s="97"/>
      <c r="I383" s="97"/>
      <c r="J383" s="97"/>
      <c r="K383" s="96"/>
      <c r="L383" s="95"/>
      <c r="M383" s="94"/>
      <c r="N383" s="94"/>
      <c r="O383" s="94"/>
      <c r="P383" s="94"/>
      <c r="Q383" s="94"/>
      <c r="R383" s="94"/>
      <c r="S383" s="94"/>
      <c r="T383" s="94"/>
      <c r="U383" s="94"/>
      <c r="V383" s="93"/>
      <c r="W383" s="93"/>
      <c r="X383" s="93"/>
      <c r="Y383" s="92"/>
    </row>
    <row r="384" spans="1:25" s="91" customFormat="1" ht="19.5" customHeight="1">
      <c r="A384" s="96"/>
      <c r="B384" s="100"/>
      <c r="C384" s="99"/>
      <c r="D384" s="98"/>
      <c r="E384" s="98"/>
      <c r="F384" s="96"/>
      <c r="G384" s="96"/>
      <c r="H384" s="97"/>
      <c r="I384" s="97"/>
      <c r="J384" s="97"/>
      <c r="K384" s="96"/>
      <c r="L384" s="95"/>
      <c r="M384" s="94"/>
      <c r="N384" s="94"/>
      <c r="O384" s="94"/>
      <c r="P384" s="94"/>
      <c r="Q384" s="94"/>
      <c r="R384" s="94"/>
      <c r="S384" s="94"/>
      <c r="T384" s="94"/>
      <c r="U384" s="94"/>
      <c r="V384" s="93"/>
      <c r="W384" s="93"/>
      <c r="X384" s="93"/>
      <c r="Y384" s="92"/>
    </row>
    <row r="385" spans="1:25" s="91" customFormat="1" ht="19.5" customHeight="1">
      <c r="A385" s="96"/>
      <c r="B385" s="100"/>
      <c r="C385" s="99"/>
      <c r="D385" s="98"/>
      <c r="E385" s="98"/>
      <c r="F385" s="96"/>
      <c r="G385" s="96"/>
      <c r="H385" s="97"/>
      <c r="I385" s="97"/>
      <c r="J385" s="97"/>
      <c r="K385" s="96"/>
      <c r="L385" s="95"/>
      <c r="M385" s="94"/>
      <c r="N385" s="94"/>
      <c r="O385" s="94"/>
      <c r="P385" s="94"/>
      <c r="Q385" s="94"/>
      <c r="R385" s="94"/>
      <c r="S385" s="94"/>
      <c r="T385" s="94"/>
      <c r="U385" s="94"/>
      <c r="V385" s="93"/>
      <c r="W385" s="93"/>
      <c r="X385" s="93"/>
      <c r="Y385" s="92"/>
    </row>
    <row r="386" spans="1:25" s="91" customFormat="1" ht="19.5" customHeight="1">
      <c r="A386" s="96"/>
      <c r="B386" s="100"/>
      <c r="C386" s="99"/>
      <c r="D386" s="98"/>
      <c r="E386" s="98"/>
      <c r="F386" s="96"/>
      <c r="G386" s="96"/>
      <c r="H386" s="97"/>
      <c r="I386" s="97"/>
      <c r="J386" s="97"/>
      <c r="K386" s="96"/>
      <c r="L386" s="95"/>
      <c r="M386" s="94"/>
      <c r="N386" s="94"/>
      <c r="O386" s="94"/>
      <c r="P386" s="94"/>
      <c r="Q386" s="94"/>
      <c r="R386" s="94"/>
      <c r="S386" s="94"/>
      <c r="T386" s="94"/>
      <c r="U386" s="94"/>
      <c r="V386" s="93"/>
      <c r="W386" s="93"/>
      <c r="X386" s="93"/>
      <c r="Y386" s="92"/>
    </row>
    <row r="387" spans="1:25" s="91" customFormat="1" ht="19.5" customHeight="1">
      <c r="A387" s="96"/>
      <c r="B387" s="100"/>
      <c r="C387" s="99"/>
      <c r="D387" s="98"/>
      <c r="E387" s="98"/>
      <c r="F387" s="96"/>
      <c r="G387" s="96"/>
      <c r="H387" s="97"/>
      <c r="I387" s="97"/>
      <c r="J387" s="97"/>
      <c r="K387" s="96"/>
      <c r="L387" s="95"/>
      <c r="M387" s="94"/>
      <c r="N387" s="94"/>
      <c r="O387" s="94"/>
      <c r="P387" s="94"/>
      <c r="Q387" s="94"/>
      <c r="R387" s="94"/>
      <c r="S387" s="94"/>
      <c r="T387" s="94"/>
      <c r="U387" s="94"/>
      <c r="V387" s="93"/>
      <c r="W387" s="93"/>
      <c r="X387" s="93"/>
      <c r="Y387" s="92"/>
    </row>
    <row r="388" spans="1:25" s="91" customFormat="1" ht="19.5" customHeight="1">
      <c r="A388" s="96"/>
      <c r="B388" s="100"/>
      <c r="C388" s="99"/>
      <c r="D388" s="98"/>
      <c r="E388" s="98"/>
      <c r="F388" s="96"/>
      <c r="G388" s="96"/>
      <c r="H388" s="97"/>
      <c r="I388" s="97"/>
      <c r="J388" s="97"/>
      <c r="K388" s="96"/>
      <c r="L388" s="95"/>
      <c r="M388" s="94"/>
      <c r="N388" s="94"/>
      <c r="O388" s="94"/>
      <c r="P388" s="94"/>
      <c r="Q388" s="94"/>
      <c r="R388" s="94"/>
      <c r="S388" s="94"/>
      <c r="T388" s="94"/>
      <c r="U388" s="94"/>
      <c r="V388" s="93"/>
      <c r="W388" s="93"/>
      <c r="X388" s="93"/>
      <c r="Y388" s="92"/>
    </row>
    <row r="389" spans="1:25" s="91" customFormat="1" ht="19.5" customHeight="1">
      <c r="A389" s="96"/>
      <c r="B389" s="100"/>
      <c r="C389" s="99"/>
      <c r="D389" s="98"/>
      <c r="E389" s="98"/>
      <c r="F389" s="96"/>
      <c r="G389" s="96"/>
      <c r="H389" s="97"/>
      <c r="I389" s="97"/>
      <c r="J389" s="97"/>
      <c r="K389" s="96"/>
      <c r="L389" s="95"/>
      <c r="M389" s="94"/>
      <c r="N389" s="94"/>
      <c r="O389" s="94"/>
      <c r="P389" s="94"/>
      <c r="Q389" s="94"/>
      <c r="R389" s="94"/>
      <c r="S389" s="94"/>
      <c r="T389" s="94"/>
      <c r="U389" s="94"/>
      <c r="V389" s="93"/>
      <c r="W389" s="93"/>
      <c r="X389" s="93"/>
      <c r="Y389" s="92"/>
    </row>
    <row r="390" spans="1:25" s="91" customFormat="1" ht="19.5" customHeight="1">
      <c r="A390" s="96"/>
      <c r="B390" s="100"/>
      <c r="C390" s="99"/>
      <c r="D390" s="98"/>
      <c r="E390" s="98"/>
      <c r="F390" s="96"/>
      <c r="G390" s="96"/>
      <c r="H390" s="97"/>
      <c r="I390" s="97"/>
      <c r="J390" s="97"/>
      <c r="K390" s="96"/>
      <c r="L390" s="95"/>
      <c r="M390" s="94"/>
      <c r="N390" s="94"/>
      <c r="O390" s="94"/>
      <c r="P390" s="94"/>
      <c r="Q390" s="94"/>
      <c r="R390" s="94"/>
      <c r="S390" s="94"/>
      <c r="T390" s="94"/>
      <c r="U390" s="94"/>
      <c r="V390" s="93"/>
      <c r="W390" s="93"/>
      <c r="X390" s="93"/>
      <c r="Y390" s="92"/>
    </row>
    <row r="391" spans="1:25" s="91" customFormat="1" ht="19.5" customHeight="1">
      <c r="A391" s="96"/>
      <c r="B391" s="100"/>
      <c r="C391" s="99"/>
      <c r="D391" s="98"/>
      <c r="E391" s="98"/>
      <c r="F391" s="96"/>
      <c r="G391" s="96"/>
      <c r="H391" s="97"/>
      <c r="I391" s="97"/>
      <c r="J391" s="97"/>
      <c r="K391" s="96"/>
      <c r="L391" s="95"/>
      <c r="M391" s="94"/>
      <c r="N391" s="94"/>
      <c r="O391" s="94"/>
      <c r="P391" s="94"/>
      <c r="Q391" s="94"/>
      <c r="R391" s="94"/>
      <c r="S391" s="94"/>
      <c r="T391" s="94"/>
      <c r="U391" s="94"/>
      <c r="V391" s="93"/>
      <c r="W391" s="93"/>
      <c r="X391" s="93"/>
      <c r="Y391" s="92"/>
    </row>
    <row r="392" spans="1:25" s="91" customFormat="1" ht="19.5" customHeight="1">
      <c r="A392" s="96"/>
      <c r="B392" s="100"/>
      <c r="C392" s="99"/>
      <c r="D392" s="98"/>
      <c r="E392" s="98"/>
      <c r="F392" s="96"/>
      <c r="G392" s="96"/>
      <c r="H392" s="97"/>
      <c r="I392" s="97"/>
      <c r="J392" s="97"/>
      <c r="K392" s="96"/>
      <c r="L392" s="95"/>
      <c r="M392" s="94"/>
      <c r="N392" s="94"/>
      <c r="O392" s="94"/>
      <c r="P392" s="94"/>
      <c r="Q392" s="94"/>
      <c r="R392" s="94"/>
      <c r="S392" s="94"/>
      <c r="T392" s="94"/>
      <c r="U392" s="94"/>
      <c r="V392" s="93"/>
      <c r="W392" s="93"/>
      <c r="X392" s="93"/>
      <c r="Y392" s="92"/>
    </row>
    <row r="393" spans="1:25" s="91" customFormat="1" ht="19.5" customHeight="1">
      <c r="A393" s="96"/>
      <c r="B393" s="100"/>
      <c r="C393" s="99"/>
      <c r="D393" s="98"/>
      <c r="E393" s="98"/>
      <c r="F393" s="96"/>
      <c r="G393" s="96"/>
      <c r="H393" s="97"/>
      <c r="I393" s="97"/>
      <c r="J393" s="97"/>
      <c r="K393" s="96"/>
      <c r="L393" s="95"/>
      <c r="M393" s="94"/>
      <c r="N393" s="94"/>
      <c r="O393" s="94"/>
      <c r="P393" s="94"/>
      <c r="Q393" s="94"/>
      <c r="R393" s="94"/>
      <c r="S393" s="94"/>
      <c r="T393" s="94"/>
      <c r="U393" s="94"/>
      <c r="V393" s="93"/>
      <c r="W393" s="93"/>
      <c r="X393" s="93"/>
      <c r="Y393" s="92"/>
    </row>
    <row r="394" spans="1:25" s="91" customFormat="1" ht="19.5" customHeight="1">
      <c r="A394" s="96"/>
      <c r="B394" s="100"/>
      <c r="C394" s="99"/>
      <c r="D394" s="98"/>
      <c r="E394" s="98"/>
      <c r="F394" s="96"/>
      <c r="G394" s="96"/>
      <c r="H394" s="97"/>
      <c r="I394" s="97"/>
      <c r="J394" s="97"/>
      <c r="K394" s="96"/>
      <c r="L394" s="95"/>
      <c r="M394" s="94"/>
      <c r="N394" s="94"/>
      <c r="O394" s="94"/>
      <c r="P394" s="94"/>
      <c r="Q394" s="94"/>
      <c r="R394" s="94"/>
      <c r="S394" s="94"/>
      <c r="T394" s="94"/>
      <c r="U394" s="94"/>
      <c r="V394" s="93"/>
      <c r="W394" s="93"/>
      <c r="X394" s="93"/>
      <c r="Y394" s="92"/>
    </row>
    <row r="395" spans="1:25" s="91" customFormat="1" ht="19.5" customHeight="1">
      <c r="A395" s="96"/>
      <c r="B395" s="100"/>
      <c r="C395" s="99"/>
      <c r="D395" s="98"/>
      <c r="E395" s="98"/>
      <c r="F395" s="96"/>
      <c r="G395" s="96"/>
      <c r="H395" s="97"/>
      <c r="I395" s="97"/>
      <c r="J395" s="97"/>
      <c r="K395" s="96"/>
      <c r="L395" s="95"/>
      <c r="M395" s="94"/>
      <c r="N395" s="94"/>
      <c r="O395" s="94"/>
      <c r="P395" s="94"/>
      <c r="Q395" s="94"/>
      <c r="R395" s="94"/>
      <c r="S395" s="94"/>
      <c r="T395" s="94"/>
      <c r="U395" s="94"/>
      <c r="V395" s="93"/>
      <c r="W395" s="93"/>
      <c r="X395" s="93"/>
      <c r="Y395" s="92"/>
    </row>
    <row r="396" spans="1:25" s="91" customFormat="1" ht="19.5" customHeight="1">
      <c r="A396" s="96"/>
      <c r="B396" s="100"/>
      <c r="C396" s="99"/>
      <c r="D396" s="98"/>
      <c r="E396" s="98"/>
      <c r="F396" s="96"/>
      <c r="G396" s="96"/>
      <c r="H396" s="97"/>
      <c r="I396" s="97"/>
      <c r="J396" s="97"/>
      <c r="K396" s="96"/>
      <c r="L396" s="95"/>
      <c r="M396" s="94"/>
      <c r="N396" s="94"/>
      <c r="O396" s="94"/>
      <c r="P396" s="94"/>
      <c r="Q396" s="94"/>
      <c r="R396" s="94"/>
      <c r="S396" s="94"/>
      <c r="T396" s="94"/>
      <c r="U396" s="94"/>
      <c r="V396" s="93"/>
      <c r="W396" s="93"/>
      <c r="X396" s="93"/>
      <c r="Y396" s="92"/>
    </row>
    <row r="397" spans="1:25" s="91" customFormat="1" ht="19.5" customHeight="1">
      <c r="A397" s="96"/>
      <c r="B397" s="100"/>
      <c r="C397" s="99"/>
      <c r="D397" s="98"/>
      <c r="E397" s="98"/>
      <c r="F397" s="96"/>
      <c r="G397" s="96"/>
      <c r="H397" s="97"/>
      <c r="I397" s="97"/>
      <c r="J397" s="97"/>
      <c r="K397" s="96"/>
      <c r="L397" s="95"/>
      <c r="M397" s="94"/>
      <c r="N397" s="94"/>
      <c r="O397" s="94"/>
      <c r="P397" s="94"/>
      <c r="Q397" s="94"/>
      <c r="R397" s="94"/>
      <c r="S397" s="94"/>
      <c r="T397" s="94"/>
      <c r="U397" s="94"/>
      <c r="V397" s="93"/>
      <c r="W397" s="93"/>
      <c r="X397" s="93"/>
      <c r="Y397" s="92"/>
    </row>
    <row r="398" spans="1:25" s="91" customFormat="1" ht="19.5" customHeight="1">
      <c r="A398" s="96"/>
      <c r="B398" s="100"/>
      <c r="C398" s="99"/>
      <c r="D398" s="98"/>
      <c r="E398" s="98"/>
      <c r="F398" s="96"/>
      <c r="G398" s="96"/>
      <c r="H398" s="97"/>
      <c r="I398" s="97"/>
      <c r="J398" s="97"/>
      <c r="K398" s="96"/>
      <c r="L398" s="95"/>
      <c r="M398" s="94"/>
      <c r="N398" s="94"/>
      <c r="O398" s="94"/>
      <c r="P398" s="94"/>
      <c r="Q398" s="94"/>
      <c r="R398" s="94"/>
      <c r="S398" s="94"/>
      <c r="T398" s="94"/>
      <c r="U398" s="94"/>
      <c r="V398" s="93"/>
      <c r="W398" s="93"/>
      <c r="X398" s="93"/>
      <c r="Y398" s="92"/>
    </row>
    <row r="399" spans="1:25" s="91" customFormat="1" ht="19.5" customHeight="1">
      <c r="A399" s="96"/>
      <c r="B399" s="100"/>
      <c r="C399" s="99"/>
      <c r="D399" s="98"/>
      <c r="E399" s="98"/>
      <c r="F399" s="96"/>
      <c r="G399" s="96"/>
      <c r="H399" s="97"/>
      <c r="I399" s="97"/>
      <c r="J399" s="97"/>
      <c r="K399" s="96"/>
      <c r="L399" s="95"/>
      <c r="M399" s="94"/>
      <c r="N399" s="94"/>
      <c r="O399" s="94"/>
      <c r="P399" s="94"/>
      <c r="Q399" s="94"/>
      <c r="R399" s="94"/>
      <c r="S399" s="94"/>
      <c r="T399" s="94"/>
      <c r="U399" s="94"/>
      <c r="V399" s="93"/>
      <c r="W399" s="93"/>
      <c r="X399" s="93"/>
      <c r="Y399" s="92"/>
    </row>
    <row r="400" spans="1:25" s="91" customFormat="1" ht="19.5" customHeight="1">
      <c r="A400" s="96"/>
      <c r="B400" s="100"/>
      <c r="C400" s="99"/>
      <c r="D400" s="98"/>
      <c r="E400" s="98"/>
      <c r="F400" s="96"/>
      <c r="G400" s="96"/>
      <c r="H400" s="97"/>
      <c r="I400" s="97"/>
      <c r="J400" s="97"/>
      <c r="K400" s="96"/>
      <c r="L400" s="95"/>
      <c r="M400" s="94"/>
      <c r="N400" s="94"/>
      <c r="O400" s="94"/>
      <c r="P400" s="94"/>
      <c r="Q400" s="94"/>
      <c r="R400" s="94"/>
      <c r="S400" s="94"/>
      <c r="T400" s="94"/>
      <c r="U400" s="94"/>
      <c r="V400" s="93"/>
      <c r="W400" s="93"/>
      <c r="X400" s="93"/>
      <c r="Y400" s="92"/>
    </row>
    <row r="401" spans="1:25" s="91" customFormat="1" ht="19.5" customHeight="1">
      <c r="A401" s="96"/>
      <c r="B401" s="100"/>
      <c r="C401" s="99"/>
      <c r="D401" s="98"/>
      <c r="E401" s="98"/>
      <c r="F401" s="96"/>
      <c r="G401" s="96"/>
      <c r="H401" s="97"/>
      <c r="I401" s="97"/>
      <c r="J401" s="97"/>
      <c r="K401" s="96"/>
      <c r="L401" s="95"/>
      <c r="M401" s="94"/>
      <c r="N401" s="94"/>
      <c r="O401" s="94"/>
      <c r="P401" s="94"/>
      <c r="Q401" s="94"/>
      <c r="R401" s="94"/>
      <c r="S401" s="94"/>
      <c r="T401" s="94"/>
      <c r="U401" s="94"/>
      <c r="V401" s="93"/>
      <c r="W401" s="93"/>
      <c r="X401" s="93"/>
      <c r="Y401" s="92"/>
    </row>
    <row r="402" spans="1:25" s="91" customFormat="1" ht="19.5" customHeight="1">
      <c r="A402" s="96"/>
      <c r="B402" s="100"/>
      <c r="C402" s="99"/>
      <c r="D402" s="98"/>
      <c r="E402" s="98"/>
      <c r="F402" s="96"/>
      <c r="G402" s="96"/>
      <c r="H402" s="97"/>
      <c r="I402" s="97"/>
      <c r="J402" s="97"/>
      <c r="K402" s="96"/>
      <c r="L402" s="95"/>
      <c r="M402" s="94"/>
      <c r="N402" s="94"/>
      <c r="O402" s="94"/>
      <c r="P402" s="94"/>
      <c r="Q402" s="94"/>
      <c r="R402" s="94"/>
      <c r="S402" s="94"/>
      <c r="T402" s="94"/>
      <c r="U402" s="94"/>
      <c r="V402" s="93"/>
      <c r="W402" s="93"/>
      <c r="X402" s="93"/>
      <c r="Y402" s="92"/>
    </row>
    <row r="403" spans="1:25" s="91" customFormat="1" ht="19.5" customHeight="1">
      <c r="A403" s="96"/>
      <c r="B403" s="100"/>
      <c r="C403" s="99"/>
      <c r="D403" s="98"/>
      <c r="E403" s="98"/>
      <c r="F403" s="96"/>
      <c r="G403" s="96"/>
      <c r="H403" s="97"/>
      <c r="I403" s="97"/>
      <c r="J403" s="97"/>
      <c r="K403" s="96"/>
      <c r="L403" s="95"/>
      <c r="M403" s="94"/>
      <c r="N403" s="94"/>
      <c r="O403" s="94"/>
      <c r="P403" s="94"/>
      <c r="Q403" s="94"/>
      <c r="R403" s="94"/>
      <c r="S403" s="94"/>
      <c r="T403" s="94"/>
      <c r="U403" s="94"/>
      <c r="V403" s="93"/>
      <c r="W403" s="93"/>
      <c r="X403" s="93"/>
      <c r="Y403" s="92"/>
    </row>
    <row r="404" spans="1:25" s="91" customFormat="1" ht="19.5" customHeight="1">
      <c r="A404" s="96"/>
      <c r="B404" s="100"/>
      <c r="C404" s="99"/>
      <c r="D404" s="98"/>
      <c r="E404" s="98"/>
      <c r="F404" s="96"/>
      <c r="G404" s="96"/>
      <c r="H404" s="97"/>
      <c r="I404" s="97"/>
      <c r="J404" s="97"/>
      <c r="K404" s="96"/>
      <c r="L404" s="95"/>
      <c r="M404" s="94"/>
      <c r="N404" s="94"/>
      <c r="O404" s="94"/>
      <c r="P404" s="94"/>
      <c r="Q404" s="94"/>
      <c r="R404" s="94"/>
      <c r="S404" s="94"/>
      <c r="T404" s="94"/>
      <c r="U404" s="94"/>
      <c r="V404" s="93"/>
      <c r="W404" s="93"/>
      <c r="X404" s="93"/>
      <c r="Y404" s="92"/>
    </row>
    <row r="405" spans="1:25" s="91" customFormat="1" ht="19.5" customHeight="1">
      <c r="A405" s="96"/>
      <c r="B405" s="100"/>
      <c r="C405" s="99"/>
      <c r="D405" s="98"/>
      <c r="E405" s="98"/>
      <c r="F405" s="96"/>
      <c r="G405" s="96"/>
      <c r="H405" s="97"/>
      <c r="I405" s="97"/>
      <c r="J405" s="97"/>
      <c r="K405" s="96"/>
      <c r="L405" s="95"/>
      <c r="M405" s="94"/>
      <c r="N405" s="94"/>
      <c r="O405" s="94"/>
      <c r="P405" s="94"/>
      <c r="Q405" s="94"/>
      <c r="R405" s="94"/>
      <c r="S405" s="94"/>
      <c r="T405" s="94"/>
      <c r="U405" s="94"/>
      <c r="V405" s="93"/>
      <c r="W405" s="93"/>
      <c r="X405" s="93"/>
      <c r="Y405" s="92"/>
    </row>
    <row r="406" spans="1:25" s="91" customFormat="1" ht="19.5" customHeight="1">
      <c r="A406" s="96"/>
      <c r="B406" s="100"/>
      <c r="C406" s="99"/>
      <c r="D406" s="98"/>
      <c r="E406" s="98"/>
      <c r="F406" s="96"/>
      <c r="G406" s="96"/>
      <c r="H406" s="97"/>
      <c r="I406" s="97"/>
      <c r="J406" s="97"/>
      <c r="K406" s="96"/>
      <c r="L406" s="95"/>
      <c r="M406" s="94"/>
      <c r="N406" s="94"/>
      <c r="O406" s="94"/>
      <c r="P406" s="94"/>
      <c r="Q406" s="94"/>
      <c r="R406" s="94"/>
      <c r="S406" s="94"/>
      <c r="T406" s="94"/>
      <c r="U406" s="94"/>
      <c r="V406" s="93"/>
      <c r="W406" s="93"/>
      <c r="X406" s="93"/>
      <c r="Y406" s="92"/>
    </row>
    <row r="407" spans="1:25" s="91" customFormat="1" ht="19.5" customHeight="1">
      <c r="A407" s="96"/>
      <c r="B407" s="100"/>
      <c r="C407" s="99"/>
      <c r="D407" s="98"/>
      <c r="E407" s="98"/>
      <c r="F407" s="96"/>
      <c r="G407" s="96"/>
      <c r="H407" s="97"/>
      <c r="I407" s="97"/>
      <c r="J407" s="97"/>
      <c r="K407" s="96"/>
      <c r="L407" s="95"/>
      <c r="M407" s="94"/>
      <c r="N407" s="94"/>
      <c r="O407" s="94"/>
      <c r="P407" s="94"/>
      <c r="Q407" s="94"/>
      <c r="R407" s="94"/>
      <c r="S407" s="94"/>
      <c r="T407" s="94"/>
      <c r="U407" s="94"/>
      <c r="V407" s="93"/>
      <c r="W407" s="93"/>
      <c r="X407" s="93"/>
      <c r="Y407" s="92"/>
    </row>
    <row r="408" spans="1:25" s="91" customFormat="1" ht="19.5" customHeight="1">
      <c r="A408" s="96"/>
      <c r="B408" s="100"/>
      <c r="C408" s="99"/>
      <c r="D408" s="98"/>
      <c r="E408" s="98"/>
      <c r="F408" s="96"/>
      <c r="G408" s="96"/>
      <c r="H408" s="97"/>
      <c r="I408" s="97"/>
      <c r="J408" s="97"/>
      <c r="K408" s="96"/>
      <c r="L408" s="95"/>
      <c r="M408" s="94"/>
      <c r="N408" s="94"/>
      <c r="O408" s="94"/>
      <c r="P408" s="94"/>
      <c r="Q408" s="94"/>
      <c r="R408" s="94"/>
      <c r="S408" s="94"/>
      <c r="T408" s="94"/>
      <c r="U408" s="94"/>
      <c r="V408" s="93"/>
      <c r="W408" s="93"/>
      <c r="X408" s="93"/>
      <c r="Y408" s="92"/>
    </row>
    <row r="409" spans="1:25" s="91" customFormat="1" ht="19.5" customHeight="1">
      <c r="A409" s="96"/>
      <c r="B409" s="100"/>
      <c r="C409" s="99"/>
      <c r="D409" s="98"/>
      <c r="E409" s="98"/>
      <c r="F409" s="96"/>
      <c r="G409" s="96"/>
      <c r="H409" s="97"/>
      <c r="I409" s="97"/>
      <c r="J409" s="97"/>
      <c r="K409" s="96"/>
      <c r="L409" s="95"/>
      <c r="M409" s="94"/>
      <c r="N409" s="94"/>
      <c r="O409" s="94"/>
      <c r="P409" s="94"/>
      <c r="Q409" s="94"/>
      <c r="R409" s="94"/>
      <c r="S409" s="94"/>
      <c r="T409" s="94"/>
      <c r="U409" s="94"/>
      <c r="V409" s="93"/>
      <c r="W409" s="93"/>
      <c r="X409" s="93"/>
      <c r="Y409" s="92"/>
    </row>
    <row r="410" spans="1:25" s="91" customFormat="1" ht="19.5" customHeight="1">
      <c r="A410" s="96"/>
      <c r="B410" s="100"/>
      <c r="C410" s="99"/>
      <c r="D410" s="98"/>
      <c r="E410" s="98"/>
      <c r="F410" s="96"/>
      <c r="G410" s="96"/>
      <c r="H410" s="97"/>
      <c r="I410" s="97"/>
      <c r="J410" s="97"/>
      <c r="K410" s="96"/>
      <c r="L410" s="95"/>
      <c r="M410" s="94"/>
      <c r="N410" s="94"/>
      <c r="O410" s="94"/>
      <c r="P410" s="94"/>
      <c r="Q410" s="94"/>
      <c r="R410" s="94"/>
      <c r="S410" s="94"/>
      <c r="T410" s="94"/>
      <c r="U410" s="94"/>
      <c r="V410" s="93"/>
      <c r="W410" s="93"/>
      <c r="X410" s="93"/>
      <c r="Y410" s="92"/>
    </row>
    <row r="411" spans="1:25" s="91" customFormat="1" ht="19.5" customHeight="1">
      <c r="A411" s="96"/>
      <c r="B411" s="100"/>
      <c r="C411" s="99"/>
      <c r="D411" s="98"/>
      <c r="E411" s="98"/>
      <c r="F411" s="96"/>
      <c r="G411" s="96"/>
      <c r="H411" s="97"/>
      <c r="I411" s="97"/>
      <c r="J411" s="97"/>
      <c r="K411" s="96"/>
      <c r="L411" s="95"/>
      <c r="M411" s="94"/>
      <c r="N411" s="94"/>
      <c r="O411" s="94"/>
      <c r="P411" s="94"/>
      <c r="Q411" s="94"/>
      <c r="R411" s="94"/>
      <c r="S411" s="94"/>
      <c r="T411" s="94"/>
      <c r="U411" s="94"/>
      <c r="V411" s="93"/>
      <c r="W411" s="93"/>
      <c r="X411" s="93"/>
      <c r="Y411" s="92"/>
    </row>
    <row r="412" spans="1:25" s="91" customFormat="1" ht="19.5" customHeight="1">
      <c r="A412" s="96"/>
      <c r="B412" s="100"/>
      <c r="C412" s="99"/>
      <c r="D412" s="98"/>
      <c r="E412" s="98"/>
      <c r="F412" s="96"/>
      <c r="G412" s="96"/>
      <c r="H412" s="97"/>
      <c r="I412" s="97"/>
      <c r="J412" s="97"/>
      <c r="K412" s="96"/>
      <c r="L412" s="95"/>
      <c r="M412" s="94"/>
      <c r="N412" s="94"/>
      <c r="O412" s="94"/>
      <c r="P412" s="94"/>
      <c r="Q412" s="94"/>
      <c r="R412" s="94"/>
      <c r="S412" s="94"/>
      <c r="T412" s="94"/>
      <c r="U412" s="94"/>
      <c r="V412" s="93"/>
      <c r="W412" s="93"/>
      <c r="X412" s="93"/>
      <c r="Y412" s="92"/>
    </row>
    <row r="413" spans="1:25" s="91" customFormat="1" ht="19.5" customHeight="1">
      <c r="A413" s="96"/>
      <c r="B413" s="100"/>
      <c r="C413" s="99"/>
      <c r="D413" s="98"/>
      <c r="E413" s="98"/>
      <c r="F413" s="96"/>
      <c r="G413" s="96"/>
      <c r="H413" s="97"/>
      <c r="I413" s="97"/>
      <c r="J413" s="97"/>
      <c r="K413" s="96"/>
      <c r="L413" s="95"/>
      <c r="M413" s="94"/>
      <c r="N413" s="94"/>
      <c r="O413" s="94"/>
      <c r="P413" s="94"/>
      <c r="Q413" s="94"/>
      <c r="R413" s="94"/>
      <c r="S413" s="94"/>
      <c r="T413" s="94"/>
      <c r="U413" s="94"/>
      <c r="V413" s="93"/>
      <c r="W413" s="93"/>
      <c r="X413" s="93"/>
      <c r="Y413" s="92"/>
    </row>
    <row r="414" spans="1:25" s="91" customFormat="1" ht="19.5" customHeight="1">
      <c r="A414" s="96"/>
      <c r="B414" s="100"/>
      <c r="C414" s="99"/>
      <c r="D414" s="98"/>
      <c r="E414" s="98"/>
      <c r="F414" s="96"/>
      <c r="G414" s="96"/>
      <c r="H414" s="97"/>
      <c r="I414" s="97"/>
      <c r="J414" s="97"/>
      <c r="K414" s="96"/>
      <c r="L414" s="95"/>
      <c r="M414" s="94"/>
      <c r="N414" s="94"/>
      <c r="O414" s="94"/>
      <c r="P414" s="94"/>
      <c r="Q414" s="94"/>
      <c r="R414" s="94"/>
      <c r="S414" s="94"/>
      <c r="T414" s="94"/>
      <c r="U414" s="94"/>
      <c r="V414" s="93"/>
      <c r="W414" s="93"/>
      <c r="X414" s="93"/>
      <c r="Y414" s="92"/>
    </row>
    <row r="415" spans="1:25" s="91" customFormat="1" ht="19.5" customHeight="1">
      <c r="A415" s="96"/>
      <c r="B415" s="100"/>
      <c r="C415" s="99"/>
      <c r="D415" s="98"/>
      <c r="E415" s="98"/>
      <c r="F415" s="96"/>
      <c r="G415" s="96"/>
      <c r="H415" s="97"/>
      <c r="I415" s="97"/>
      <c r="J415" s="97"/>
      <c r="K415" s="96"/>
      <c r="L415" s="95"/>
      <c r="M415" s="94"/>
      <c r="N415" s="94"/>
      <c r="O415" s="94"/>
      <c r="P415" s="94"/>
      <c r="Q415" s="94"/>
      <c r="R415" s="94"/>
      <c r="S415" s="94"/>
      <c r="T415" s="94"/>
      <c r="U415" s="94"/>
      <c r="V415" s="93"/>
      <c r="W415" s="93"/>
      <c r="X415" s="93"/>
      <c r="Y415" s="92"/>
    </row>
    <row r="416" spans="1:25" s="91" customFormat="1" ht="19.5" customHeight="1">
      <c r="A416" s="96"/>
      <c r="B416" s="100"/>
      <c r="C416" s="99"/>
      <c r="D416" s="98"/>
      <c r="E416" s="98"/>
      <c r="F416" s="96"/>
      <c r="G416" s="96"/>
      <c r="H416" s="97"/>
      <c r="I416" s="97"/>
      <c r="J416" s="97"/>
      <c r="K416" s="96"/>
      <c r="L416" s="95"/>
      <c r="M416" s="94"/>
      <c r="N416" s="94"/>
      <c r="O416" s="94"/>
      <c r="P416" s="94"/>
      <c r="Q416" s="94"/>
      <c r="R416" s="94"/>
      <c r="S416" s="94"/>
      <c r="T416" s="94"/>
      <c r="U416" s="94"/>
      <c r="V416" s="93"/>
      <c r="W416" s="93"/>
      <c r="X416" s="93"/>
      <c r="Y416" s="92"/>
    </row>
    <row r="417" spans="1:25" s="91" customFormat="1" ht="19.5" customHeight="1">
      <c r="A417" s="96"/>
      <c r="B417" s="100"/>
      <c r="C417" s="99"/>
      <c r="D417" s="98"/>
      <c r="E417" s="98"/>
      <c r="F417" s="96"/>
      <c r="G417" s="96"/>
      <c r="H417" s="97"/>
      <c r="I417" s="97"/>
      <c r="J417" s="97"/>
      <c r="K417" s="96"/>
      <c r="L417" s="95"/>
      <c r="M417" s="94"/>
      <c r="N417" s="94"/>
      <c r="O417" s="94"/>
      <c r="P417" s="94"/>
      <c r="Q417" s="94"/>
      <c r="R417" s="94"/>
      <c r="S417" s="94"/>
      <c r="T417" s="94"/>
      <c r="U417" s="94"/>
      <c r="V417" s="93"/>
      <c r="W417" s="93"/>
      <c r="X417" s="93"/>
      <c r="Y417" s="92"/>
    </row>
    <row r="418" spans="1:25" s="91" customFormat="1" ht="19.5" customHeight="1">
      <c r="A418" s="96"/>
      <c r="B418" s="100"/>
      <c r="C418" s="99"/>
      <c r="D418" s="98"/>
      <c r="E418" s="98"/>
      <c r="F418" s="96"/>
      <c r="G418" s="96"/>
      <c r="H418" s="97"/>
      <c r="I418" s="97"/>
      <c r="J418" s="97"/>
      <c r="K418" s="96"/>
      <c r="L418" s="95"/>
      <c r="M418" s="94"/>
      <c r="N418" s="94"/>
      <c r="O418" s="94"/>
      <c r="P418" s="94"/>
      <c r="Q418" s="94"/>
      <c r="R418" s="94"/>
      <c r="S418" s="94"/>
      <c r="T418" s="94"/>
      <c r="U418" s="94"/>
      <c r="V418" s="93"/>
      <c r="W418" s="93"/>
      <c r="X418" s="93"/>
      <c r="Y418" s="92"/>
    </row>
    <row r="419" spans="1:25" s="91" customFormat="1" ht="19.5" customHeight="1">
      <c r="A419" s="96"/>
      <c r="B419" s="100"/>
      <c r="C419" s="99"/>
      <c r="D419" s="98"/>
      <c r="E419" s="98"/>
      <c r="F419" s="96"/>
      <c r="G419" s="96"/>
      <c r="H419" s="97"/>
      <c r="I419" s="97"/>
      <c r="J419" s="97"/>
      <c r="K419" s="96"/>
      <c r="L419" s="95"/>
      <c r="M419" s="94"/>
      <c r="N419" s="94"/>
      <c r="O419" s="94"/>
      <c r="P419" s="94"/>
      <c r="Q419" s="94"/>
      <c r="R419" s="94"/>
      <c r="S419" s="94"/>
      <c r="T419" s="94"/>
      <c r="U419" s="94"/>
      <c r="V419" s="93"/>
      <c r="W419" s="93"/>
      <c r="X419" s="93"/>
      <c r="Y419" s="92"/>
    </row>
    <row r="420" spans="1:25" s="91" customFormat="1" ht="19.5" customHeight="1">
      <c r="A420" s="96"/>
      <c r="B420" s="100"/>
      <c r="C420" s="99"/>
      <c r="D420" s="98"/>
      <c r="E420" s="98"/>
      <c r="F420" s="96"/>
      <c r="G420" s="96"/>
      <c r="H420" s="97"/>
      <c r="I420" s="97"/>
      <c r="J420" s="97"/>
      <c r="K420" s="96"/>
      <c r="L420" s="95"/>
      <c r="M420" s="94"/>
      <c r="N420" s="94"/>
      <c r="O420" s="94"/>
      <c r="P420" s="94"/>
      <c r="Q420" s="94"/>
      <c r="R420" s="94"/>
      <c r="S420" s="94"/>
      <c r="T420" s="94"/>
      <c r="U420" s="94"/>
      <c r="V420" s="93"/>
      <c r="W420" s="93"/>
      <c r="X420" s="93"/>
      <c r="Y420" s="92"/>
    </row>
    <row r="421" spans="1:25" s="91" customFormat="1" ht="19.5" customHeight="1">
      <c r="A421" s="96"/>
      <c r="B421" s="100"/>
      <c r="C421" s="99"/>
      <c r="D421" s="98"/>
      <c r="E421" s="98"/>
      <c r="F421" s="96"/>
      <c r="G421" s="96"/>
      <c r="H421" s="97"/>
      <c r="I421" s="97"/>
      <c r="J421" s="97"/>
      <c r="K421" s="96"/>
      <c r="L421" s="95"/>
      <c r="M421" s="94"/>
      <c r="N421" s="94"/>
      <c r="O421" s="94"/>
      <c r="P421" s="94"/>
      <c r="Q421" s="94"/>
      <c r="R421" s="94"/>
      <c r="S421" s="94"/>
      <c r="T421" s="94"/>
      <c r="U421" s="94"/>
      <c r="V421" s="93"/>
      <c r="W421" s="93"/>
      <c r="X421" s="93"/>
      <c r="Y421" s="92"/>
    </row>
    <row r="422" spans="1:25" s="91" customFormat="1" ht="19.5" customHeight="1">
      <c r="A422" s="96"/>
      <c r="B422" s="100"/>
      <c r="C422" s="99"/>
      <c r="D422" s="98"/>
      <c r="E422" s="98"/>
      <c r="F422" s="96"/>
      <c r="G422" s="96"/>
      <c r="H422" s="97"/>
      <c r="I422" s="97"/>
      <c r="J422" s="97"/>
      <c r="K422" s="96"/>
      <c r="L422" s="95"/>
      <c r="M422" s="94"/>
      <c r="N422" s="94"/>
      <c r="O422" s="94"/>
      <c r="P422" s="94"/>
      <c r="Q422" s="94"/>
      <c r="R422" s="94"/>
      <c r="S422" s="94"/>
      <c r="T422" s="94"/>
      <c r="U422" s="94"/>
      <c r="V422" s="93"/>
      <c r="W422" s="93"/>
      <c r="X422" s="93"/>
      <c r="Y422" s="92"/>
    </row>
    <row r="423" spans="1:25" s="91" customFormat="1" ht="19.5" customHeight="1">
      <c r="A423" s="96"/>
      <c r="B423" s="100"/>
      <c r="C423" s="99"/>
      <c r="D423" s="98"/>
      <c r="E423" s="98"/>
      <c r="F423" s="96"/>
      <c r="G423" s="96"/>
      <c r="H423" s="97"/>
      <c r="I423" s="97"/>
      <c r="J423" s="97"/>
      <c r="K423" s="96"/>
      <c r="L423" s="95"/>
      <c r="M423" s="94"/>
      <c r="N423" s="94"/>
      <c r="O423" s="94"/>
      <c r="P423" s="94"/>
      <c r="Q423" s="94"/>
      <c r="R423" s="94"/>
      <c r="S423" s="94"/>
      <c r="T423" s="94"/>
      <c r="U423" s="94"/>
      <c r="V423" s="93"/>
      <c r="W423" s="93"/>
      <c r="X423" s="93"/>
      <c r="Y423" s="92"/>
    </row>
    <row r="424" spans="1:25" s="91" customFormat="1" ht="19.5" customHeight="1">
      <c r="A424" s="96"/>
      <c r="B424" s="100"/>
      <c r="C424" s="99"/>
      <c r="D424" s="98"/>
      <c r="E424" s="98"/>
      <c r="F424" s="96"/>
      <c r="G424" s="96"/>
      <c r="H424" s="97"/>
      <c r="I424" s="97"/>
      <c r="J424" s="97"/>
      <c r="K424" s="96"/>
      <c r="L424" s="95"/>
      <c r="M424" s="94"/>
      <c r="N424" s="94"/>
      <c r="O424" s="94"/>
      <c r="P424" s="94"/>
      <c r="Q424" s="94"/>
      <c r="R424" s="94"/>
      <c r="S424" s="94"/>
      <c r="T424" s="94"/>
      <c r="U424" s="94"/>
      <c r="V424" s="93"/>
      <c r="W424" s="93"/>
      <c r="X424" s="93"/>
      <c r="Y424" s="92"/>
    </row>
    <row r="425" spans="1:25" s="91" customFormat="1" ht="19.5" customHeight="1">
      <c r="A425" s="96"/>
      <c r="B425" s="100"/>
      <c r="C425" s="99"/>
      <c r="D425" s="98"/>
      <c r="E425" s="98"/>
      <c r="F425" s="96"/>
      <c r="G425" s="96"/>
      <c r="H425" s="97"/>
      <c r="I425" s="97"/>
      <c r="J425" s="97"/>
      <c r="K425" s="96"/>
      <c r="L425" s="95"/>
      <c r="M425" s="94"/>
      <c r="N425" s="94"/>
      <c r="O425" s="94"/>
      <c r="P425" s="94"/>
      <c r="Q425" s="94"/>
      <c r="R425" s="94"/>
      <c r="S425" s="94"/>
      <c r="T425" s="94"/>
      <c r="U425" s="94"/>
      <c r="V425" s="93"/>
      <c r="W425" s="93"/>
      <c r="X425" s="93"/>
      <c r="Y425" s="92"/>
    </row>
    <row r="426" spans="1:25" s="91" customFormat="1" ht="19.5" customHeight="1">
      <c r="A426" s="96"/>
      <c r="B426" s="100"/>
      <c r="C426" s="99"/>
      <c r="D426" s="98"/>
      <c r="E426" s="98"/>
      <c r="F426" s="96"/>
      <c r="G426" s="96"/>
      <c r="H426" s="97"/>
      <c r="I426" s="97"/>
      <c r="J426" s="97"/>
      <c r="K426" s="96"/>
      <c r="L426" s="95"/>
      <c r="M426" s="94"/>
      <c r="N426" s="94"/>
      <c r="O426" s="94"/>
      <c r="P426" s="94"/>
      <c r="Q426" s="94"/>
      <c r="R426" s="94"/>
      <c r="S426" s="94"/>
      <c r="T426" s="94"/>
      <c r="U426" s="94"/>
      <c r="V426" s="93"/>
      <c r="W426" s="93"/>
      <c r="X426" s="93"/>
      <c r="Y426" s="92"/>
    </row>
    <row r="427" spans="1:25" s="91" customFormat="1" ht="19.5" customHeight="1">
      <c r="A427" s="96"/>
      <c r="B427" s="100"/>
      <c r="C427" s="99"/>
      <c r="D427" s="98"/>
      <c r="E427" s="98"/>
      <c r="F427" s="96"/>
      <c r="G427" s="96"/>
      <c r="H427" s="97"/>
      <c r="I427" s="97"/>
      <c r="J427" s="97"/>
      <c r="K427" s="96"/>
      <c r="L427" s="95"/>
      <c r="M427" s="94"/>
      <c r="N427" s="94"/>
      <c r="O427" s="94"/>
      <c r="P427" s="94"/>
      <c r="Q427" s="94"/>
      <c r="R427" s="94"/>
      <c r="S427" s="94"/>
      <c r="T427" s="94"/>
      <c r="U427" s="94"/>
      <c r="V427" s="93"/>
      <c r="W427" s="93"/>
      <c r="X427" s="93"/>
      <c r="Y427" s="92"/>
    </row>
    <row r="428" spans="1:25" s="91" customFormat="1" ht="19.5" customHeight="1">
      <c r="A428" s="96"/>
      <c r="B428" s="100"/>
      <c r="C428" s="99"/>
      <c r="D428" s="98"/>
      <c r="E428" s="98"/>
      <c r="F428" s="96"/>
      <c r="G428" s="96"/>
      <c r="H428" s="97"/>
      <c r="I428" s="97"/>
      <c r="J428" s="97"/>
      <c r="K428" s="96"/>
      <c r="L428" s="95"/>
      <c r="M428" s="94"/>
      <c r="N428" s="94"/>
      <c r="O428" s="94"/>
      <c r="P428" s="94"/>
      <c r="Q428" s="94"/>
      <c r="R428" s="94"/>
      <c r="S428" s="94"/>
      <c r="T428" s="94"/>
      <c r="U428" s="94"/>
      <c r="V428" s="93"/>
      <c r="W428" s="93"/>
      <c r="X428" s="93"/>
      <c r="Y428" s="92"/>
    </row>
    <row r="429" spans="1:25" s="91" customFormat="1" ht="19.5" customHeight="1">
      <c r="A429" s="96"/>
      <c r="B429" s="100"/>
      <c r="C429" s="99"/>
      <c r="D429" s="98"/>
      <c r="E429" s="98"/>
      <c r="F429" s="96"/>
      <c r="G429" s="96"/>
      <c r="H429" s="97"/>
      <c r="I429" s="97"/>
      <c r="J429" s="97"/>
      <c r="K429" s="96"/>
      <c r="L429" s="95"/>
      <c r="M429" s="94"/>
      <c r="N429" s="94"/>
      <c r="O429" s="94"/>
      <c r="P429" s="94"/>
      <c r="Q429" s="94"/>
      <c r="R429" s="94"/>
      <c r="S429" s="94"/>
      <c r="T429" s="94"/>
      <c r="U429" s="94"/>
      <c r="V429" s="93"/>
      <c r="W429" s="93"/>
      <c r="X429" s="93"/>
      <c r="Y429" s="92"/>
    </row>
    <row r="430" spans="1:25" s="91" customFormat="1" ht="19.5" customHeight="1">
      <c r="A430" s="96"/>
      <c r="B430" s="100"/>
      <c r="C430" s="99"/>
      <c r="D430" s="98"/>
      <c r="E430" s="98"/>
      <c r="F430" s="96"/>
      <c r="G430" s="96"/>
      <c r="H430" s="97"/>
      <c r="I430" s="97"/>
      <c r="J430" s="97"/>
      <c r="K430" s="96"/>
      <c r="L430" s="95"/>
      <c r="M430" s="94"/>
      <c r="N430" s="94"/>
      <c r="O430" s="94"/>
      <c r="P430" s="94"/>
      <c r="Q430" s="94"/>
      <c r="R430" s="94"/>
      <c r="S430" s="94"/>
      <c r="T430" s="94"/>
      <c r="U430" s="94"/>
      <c r="V430" s="93"/>
      <c r="W430" s="93"/>
      <c r="X430" s="93"/>
      <c r="Y430" s="92"/>
    </row>
    <row r="431" spans="1:25" s="91" customFormat="1" ht="19.5" customHeight="1">
      <c r="A431" s="96"/>
      <c r="B431" s="100"/>
      <c r="C431" s="99"/>
      <c r="D431" s="98"/>
      <c r="E431" s="98"/>
      <c r="F431" s="96"/>
      <c r="G431" s="96"/>
      <c r="H431" s="97"/>
      <c r="I431" s="97"/>
      <c r="J431" s="97"/>
      <c r="K431" s="96"/>
      <c r="L431" s="95"/>
      <c r="M431" s="94"/>
      <c r="N431" s="94"/>
      <c r="O431" s="94"/>
      <c r="P431" s="94"/>
      <c r="Q431" s="94"/>
      <c r="R431" s="94"/>
      <c r="S431" s="94"/>
      <c r="T431" s="94"/>
      <c r="U431" s="94"/>
      <c r="V431" s="93"/>
      <c r="W431" s="93"/>
      <c r="X431" s="93"/>
      <c r="Y431" s="92"/>
    </row>
    <row r="432" spans="1:25" s="91" customFormat="1" ht="19.5" customHeight="1">
      <c r="A432" s="96"/>
      <c r="B432" s="100"/>
      <c r="C432" s="99"/>
      <c r="D432" s="98"/>
      <c r="E432" s="98"/>
      <c r="F432" s="96"/>
      <c r="G432" s="96"/>
      <c r="H432" s="97"/>
      <c r="I432" s="97"/>
      <c r="J432" s="97"/>
      <c r="K432" s="96"/>
      <c r="L432" s="95"/>
      <c r="M432" s="94"/>
      <c r="N432" s="94"/>
      <c r="O432" s="94"/>
      <c r="P432" s="94"/>
      <c r="Q432" s="94"/>
      <c r="R432" s="94"/>
      <c r="S432" s="94"/>
      <c r="T432" s="94"/>
      <c r="U432" s="94"/>
      <c r="V432" s="93"/>
      <c r="W432" s="93"/>
      <c r="X432" s="93"/>
      <c r="Y432" s="92"/>
    </row>
    <row r="433" spans="1:25" s="91" customFormat="1" ht="19.5" customHeight="1">
      <c r="A433" s="96"/>
      <c r="B433" s="100"/>
      <c r="C433" s="99"/>
      <c r="D433" s="98"/>
      <c r="E433" s="98"/>
      <c r="F433" s="96"/>
      <c r="G433" s="96"/>
      <c r="H433" s="97"/>
      <c r="I433" s="97"/>
      <c r="J433" s="97"/>
      <c r="K433" s="96"/>
      <c r="L433" s="95"/>
      <c r="M433" s="94"/>
      <c r="N433" s="94"/>
      <c r="O433" s="94"/>
      <c r="P433" s="94"/>
      <c r="Q433" s="94"/>
      <c r="R433" s="94"/>
      <c r="S433" s="94"/>
      <c r="T433" s="94"/>
      <c r="U433" s="94"/>
      <c r="V433" s="93"/>
      <c r="W433" s="93"/>
      <c r="X433" s="93"/>
      <c r="Y433" s="92"/>
    </row>
    <row r="434" spans="1:25" s="91" customFormat="1" ht="19.5" customHeight="1">
      <c r="A434" s="96"/>
      <c r="B434" s="100"/>
      <c r="C434" s="99"/>
      <c r="D434" s="98"/>
      <c r="E434" s="98"/>
      <c r="F434" s="96"/>
      <c r="G434" s="96"/>
      <c r="H434" s="97"/>
      <c r="I434" s="97"/>
      <c r="J434" s="97"/>
      <c r="K434" s="96"/>
      <c r="L434" s="95"/>
      <c r="M434" s="94"/>
      <c r="N434" s="94"/>
      <c r="O434" s="94"/>
      <c r="P434" s="94"/>
      <c r="Q434" s="94"/>
      <c r="R434" s="94"/>
      <c r="S434" s="94"/>
      <c r="T434" s="94"/>
      <c r="U434" s="94"/>
      <c r="V434" s="93"/>
      <c r="W434" s="93"/>
      <c r="X434" s="93"/>
      <c r="Y434" s="92"/>
    </row>
    <row r="435" spans="1:25" s="91" customFormat="1" ht="19.5" customHeight="1">
      <c r="A435" s="96"/>
      <c r="B435" s="100"/>
      <c r="C435" s="99"/>
      <c r="D435" s="98"/>
      <c r="E435" s="98"/>
      <c r="F435" s="96"/>
      <c r="G435" s="96"/>
      <c r="H435" s="97"/>
      <c r="I435" s="97"/>
      <c r="J435" s="97"/>
      <c r="K435" s="96"/>
      <c r="L435" s="95"/>
      <c r="M435" s="94"/>
      <c r="N435" s="94"/>
      <c r="O435" s="94"/>
      <c r="P435" s="94"/>
      <c r="Q435" s="94"/>
      <c r="R435" s="94"/>
      <c r="S435" s="94"/>
      <c r="T435" s="94"/>
      <c r="U435" s="94"/>
      <c r="V435" s="93"/>
      <c r="W435" s="93"/>
      <c r="X435" s="93"/>
      <c r="Y435" s="92"/>
    </row>
    <row r="436" spans="1:25" s="91" customFormat="1" ht="19.5" customHeight="1">
      <c r="A436" s="96"/>
      <c r="B436" s="100"/>
      <c r="C436" s="99"/>
      <c r="D436" s="98"/>
      <c r="E436" s="98"/>
      <c r="F436" s="96"/>
      <c r="G436" s="96"/>
      <c r="H436" s="97"/>
      <c r="I436" s="97"/>
      <c r="J436" s="97"/>
      <c r="K436" s="96"/>
      <c r="L436" s="95"/>
      <c r="M436" s="94"/>
      <c r="N436" s="94"/>
      <c r="O436" s="94"/>
      <c r="P436" s="94"/>
      <c r="Q436" s="94"/>
      <c r="R436" s="94"/>
      <c r="S436" s="94"/>
      <c r="T436" s="94"/>
      <c r="U436" s="94"/>
      <c r="V436" s="93"/>
      <c r="W436" s="93"/>
      <c r="X436" s="93"/>
      <c r="Y436" s="92"/>
    </row>
    <row r="437" spans="1:25" s="91" customFormat="1" ht="19.5" customHeight="1">
      <c r="A437" s="96"/>
      <c r="B437" s="100"/>
      <c r="C437" s="99"/>
      <c r="D437" s="98"/>
      <c r="E437" s="98"/>
      <c r="F437" s="96"/>
      <c r="G437" s="96"/>
      <c r="H437" s="97"/>
      <c r="I437" s="97"/>
      <c r="J437" s="97"/>
      <c r="K437" s="96"/>
      <c r="L437" s="95"/>
      <c r="M437" s="94"/>
      <c r="N437" s="94"/>
      <c r="O437" s="94"/>
      <c r="P437" s="94"/>
      <c r="Q437" s="94"/>
      <c r="R437" s="94"/>
      <c r="S437" s="94"/>
      <c r="T437" s="94"/>
      <c r="U437" s="94"/>
      <c r="V437" s="93"/>
      <c r="W437" s="93"/>
      <c r="X437" s="93"/>
      <c r="Y437" s="92"/>
    </row>
    <row r="438" spans="1:25" s="91" customFormat="1" ht="19.5" customHeight="1">
      <c r="A438" s="96"/>
      <c r="B438" s="100"/>
      <c r="C438" s="99"/>
      <c r="D438" s="98"/>
      <c r="E438" s="98"/>
      <c r="F438" s="96"/>
      <c r="G438" s="96"/>
      <c r="H438" s="97"/>
      <c r="I438" s="97"/>
      <c r="J438" s="97"/>
      <c r="K438" s="96"/>
      <c r="L438" s="95"/>
      <c r="M438" s="94"/>
      <c r="N438" s="94"/>
      <c r="O438" s="94"/>
      <c r="P438" s="94"/>
      <c r="Q438" s="94"/>
      <c r="R438" s="94"/>
      <c r="S438" s="94"/>
      <c r="T438" s="94"/>
      <c r="U438" s="94"/>
      <c r="V438" s="93"/>
      <c r="W438" s="93"/>
      <c r="X438" s="93"/>
      <c r="Y438" s="92"/>
    </row>
    <row r="439" spans="1:25" s="91" customFormat="1" ht="19.5" customHeight="1">
      <c r="A439" s="96"/>
      <c r="B439" s="100"/>
      <c r="C439" s="99"/>
      <c r="D439" s="98"/>
      <c r="E439" s="98"/>
      <c r="F439" s="96"/>
      <c r="G439" s="96"/>
      <c r="H439" s="97"/>
      <c r="I439" s="97"/>
      <c r="J439" s="97"/>
      <c r="K439" s="96"/>
      <c r="L439" s="95"/>
      <c r="M439" s="94"/>
      <c r="N439" s="94"/>
      <c r="O439" s="94"/>
      <c r="P439" s="94"/>
      <c r="Q439" s="94"/>
      <c r="R439" s="94"/>
      <c r="S439" s="94"/>
      <c r="T439" s="94"/>
      <c r="U439" s="94"/>
      <c r="V439" s="93"/>
      <c r="W439" s="93"/>
      <c r="X439" s="93"/>
      <c r="Y439" s="92"/>
    </row>
    <row r="440" spans="1:25" s="91" customFormat="1" ht="19.5" customHeight="1">
      <c r="A440" s="96"/>
      <c r="B440" s="100"/>
      <c r="C440" s="99"/>
      <c r="D440" s="98"/>
      <c r="E440" s="98"/>
      <c r="F440" s="96"/>
      <c r="G440" s="96"/>
      <c r="H440" s="97"/>
      <c r="I440" s="97"/>
      <c r="J440" s="97"/>
      <c r="K440" s="96"/>
      <c r="L440" s="95"/>
      <c r="M440" s="94"/>
      <c r="N440" s="94"/>
      <c r="O440" s="94"/>
      <c r="P440" s="94"/>
      <c r="Q440" s="94"/>
      <c r="R440" s="94"/>
      <c r="S440" s="94"/>
      <c r="T440" s="94"/>
      <c r="U440" s="94"/>
      <c r="V440" s="93"/>
      <c r="W440" s="93"/>
      <c r="X440" s="93"/>
      <c r="Y440" s="92"/>
    </row>
    <row r="441" spans="1:25" s="91" customFormat="1" ht="19.5" customHeight="1">
      <c r="A441" s="96"/>
      <c r="B441" s="100"/>
      <c r="C441" s="99"/>
      <c r="D441" s="98"/>
      <c r="E441" s="98"/>
      <c r="F441" s="96"/>
      <c r="G441" s="96"/>
      <c r="H441" s="97"/>
      <c r="I441" s="97"/>
      <c r="J441" s="97"/>
      <c r="K441" s="96"/>
      <c r="L441" s="95"/>
      <c r="M441" s="94"/>
      <c r="N441" s="94"/>
      <c r="O441" s="94"/>
      <c r="P441" s="94"/>
      <c r="Q441" s="94"/>
      <c r="R441" s="94"/>
      <c r="S441" s="94"/>
      <c r="T441" s="94"/>
      <c r="U441" s="94"/>
      <c r="V441" s="93"/>
      <c r="W441" s="93"/>
      <c r="X441" s="93"/>
      <c r="Y441" s="92"/>
    </row>
    <row r="442" spans="1:25" s="91" customFormat="1" ht="19.5" customHeight="1">
      <c r="A442" s="96"/>
      <c r="B442" s="100"/>
      <c r="C442" s="99"/>
      <c r="D442" s="98"/>
      <c r="E442" s="98"/>
      <c r="F442" s="96"/>
      <c r="G442" s="96"/>
      <c r="H442" s="97"/>
      <c r="I442" s="97"/>
      <c r="J442" s="97"/>
      <c r="K442" s="96"/>
      <c r="L442" s="95"/>
      <c r="M442" s="94"/>
      <c r="N442" s="94"/>
      <c r="O442" s="94"/>
      <c r="P442" s="94"/>
      <c r="Q442" s="94"/>
      <c r="R442" s="94"/>
      <c r="S442" s="94"/>
      <c r="T442" s="94"/>
      <c r="U442" s="94"/>
      <c r="V442" s="93"/>
      <c r="W442" s="93"/>
      <c r="X442" s="93"/>
      <c r="Y442" s="92"/>
    </row>
    <row r="443" spans="1:25" s="91" customFormat="1" ht="19.5" customHeight="1">
      <c r="A443" s="96"/>
      <c r="B443" s="100"/>
      <c r="C443" s="99"/>
      <c r="D443" s="98"/>
      <c r="E443" s="98"/>
      <c r="F443" s="96"/>
      <c r="G443" s="96"/>
      <c r="H443" s="97"/>
      <c r="I443" s="97"/>
      <c r="J443" s="97"/>
      <c r="K443" s="96"/>
      <c r="L443" s="95"/>
      <c r="M443" s="94"/>
      <c r="N443" s="94"/>
      <c r="O443" s="94"/>
      <c r="P443" s="94"/>
      <c r="Q443" s="94"/>
      <c r="R443" s="94"/>
      <c r="S443" s="94"/>
      <c r="T443" s="94"/>
      <c r="U443" s="94"/>
      <c r="V443" s="93"/>
      <c r="W443" s="93"/>
      <c r="X443" s="93"/>
      <c r="Y443" s="92"/>
    </row>
    <row r="444" spans="1:25" s="91" customFormat="1" ht="19.5" customHeight="1">
      <c r="A444" s="96"/>
      <c r="B444" s="100"/>
      <c r="C444" s="99"/>
      <c r="D444" s="98"/>
      <c r="E444" s="98"/>
      <c r="F444" s="96"/>
      <c r="G444" s="96"/>
      <c r="H444" s="97"/>
      <c r="I444" s="97"/>
      <c r="J444" s="97"/>
      <c r="K444" s="96"/>
      <c r="L444" s="95"/>
      <c r="M444" s="94"/>
      <c r="N444" s="94"/>
      <c r="O444" s="94"/>
      <c r="P444" s="94"/>
      <c r="Q444" s="94"/>
      <c r="R444" s="94"/>
      <c r="S444" s="94"/>
      <c r="T444" s="94"/>
      <c r="U444" s="94"/>
      <c r="V444" s="93"/>
      <c r="W444" s="93"/>
      <c r="X444" s="93"/>
      <c r="Y444" s="92"/>
    </row>
    <row r="445" spans="1:25" s="91" customFormat="1" ht="19.5" customHeight="1">
      <c r="A445" s="96"/>
      <c r="B445" s="100"/>
      <c r="C445" s="99"/>
      <c r="D445" s="98"/>
      <c r="E445" s="98"/>
      <c r="F445" s="96"/>
      <c r="G445" s="96"/>
      <c r="H445" s="97"/>
      <c r="I445" s="97"/>
      <c r="J445" s="97"/>
      <c r="K445" s="96"/>
      <c r="L445" s="95"/>
      <c r="M445" s="94"/>
      <c r="N445" s="94"/>
      <c r="O445" s="94"/>
      <c r="P445" s="94"/>
      <c r="Q445" s="94"/>
      <c r="R445" s="94"/>
      <c r="S445" s="94"/>
      <c r="T445" s="94"/>
      <c r="U445" s="94"/>
      <c r="V445" s="93"/>
      <c r="W445" s="93"/>
      <c r="X445" s="93"/>
      <c r="Y445" s="92"/>
    </row>
    <row r="446" spans="1:25" s="91" customFormat="1" ht="19.5" customHeight="1">
      <c r="A446" s="96"/>
      <c r="B446" s="100"/>
      <c r="C446" s="99"/>
      <c r="D446" s="98"/>
      <c r="E446" s="98"/>
      <c r="F446" s="96"/>
      <c r="G446" s="96"/>
      <c r="H446" s="97"/>
      <c r="I446" s="97"/>
      <c r="J446" s="97"/>
      <c r="K446" s="96"/>
      <c r="L446" s="95"/>
      <c r="M446" s="94"/>
      <c r="N446" s="94"/>
      <c r="O446" s="94"/>
      <c r="P446" s="94"/>
      <c r="Q446" s="94"/>
      <c r="R446" s="94"/>
      <c r="S446" s="94"/>
      <c r="T446" s="94"/>
      <c r="U446" s="94"/>
      <c r="V446" s="93"/>
      <c r="W446" s="93"/>
      <c r="X446" s="93"/>
      <c r="Y446" s="92"/>
    </row>
    <row r="447" spans="1:25" s="91" customFormat="1" ht="19.5" customHeight="1">
      <c r="A447" s="96"/>
      <c r="B447" s="100"/>
      <c r="C447" s="99"/>
      <c r="D447" s="98"/>
      <c r="E447" s="98"/>
      <c r="F447" s="96"/>
      <c r="G447" s="96"/>
      <c r="H447" s="97"/>
      <c r="I447" s="97"/>
      <c r="J447" s="97"/>
      <c r="K447" s="96"/>
      <c r="L447" s="95"/>
      <c r="M447" s="94"/>
      <c r="N447" s="94"/>
      <c r="O447" s="94"/>
      <c r="P447" s="94"/>
      <c r="Q447" s="94"/>
      <c r="R447" s="94"/>
      <c r="S447" s="94"/>
      <c r="T447" s="94"/>
      <c r="U447" s="94"/>
      <c r="V447" s="93"/>
      <c r="W447" s="93"/>
      <c r="X447" s="93"/>
      <c r="Y447" s="92"/>
    </row>
    <row r="448" spans="1:25" s="91" customFormat="1" ht="19.5" customHeight="1">
      <c r="A448" s="96"/>
      <c r="B448" s="100"/>
      <c r="C448" s="99"/>
      <c r="D448" s="98"/>
      <c r="E448" s="98"/>
      <c r="F448" s="96"/>
      <c r="G448" s="96"/>
      <c r="H448" s="97"/>
      <c r="I448" s="97"/>
      <c r="J448" s="97"/>
      <c r="K448" s="96"/>
      <c r="L448" s="95"/>
      <c r="M448" s="94"/>
      <c r="N448" s="94"/>
      <c r="O448" s="94"/>
      <c r="P448" s="94"/>
      <c r="Q448" s="94"/>
      <c r="R448" s="94"/>
      <c r="S448" s="94"/>
      <c r="T448" s="94"/>
      <c r="U448" s="94"/>
      <c r="V448" s="93"/>
      <c r="W448" s="93"/>
      <c r="X448" s="93"/>
      <c r="Y448" s="92"/>
    </row>
    <row r="449" spans="1:25" s="91" customFormat="1" ht="19.5" customHeight="1">
      <c r="A449" s="96"/>
      <c r="B449" s="100"/>
      <c r="C449" s="99"/>
      <c r="D449" s="98"/>
      <c r="E449" s="98"/>
      <c r="F449" s="96"/>
      <c r="G449" s="96"/>
      <c r="H449" s="97"/>
      <c r="I449" s="97"/>
      <c r="J449" s="97"/>
      <c r="K449" s="96"/>
      <c r="L449" s="95"/>
      <c r="M449" s="94"/>
      <c r="N449" s="94"/>
      <c r="O449" s="94"/>
      <c r="P449" s="94"/>
      <c r="Q449" s="94"/>
      <c r="R449" s="94"/>
      <c r="S449" s="94"/>
      <c r="T449" s="94"/>
      <c r="U449" s="94"/>
      <c r="V449" s="93"/>
      <c r="W449" s="93"/>
      <c r="X449" s="93"/>
      <c r="Y449" s="92"/>
    </row>
    <row r="450" spans="1:25" s="91" customFormat="1" ht="19.5" customHeight="1">
      <c r="A450" s="96"/>
      <c r="B450" s="100"/>
      <c r="C450" s="99"/>
      <c r="D450" s="98"/>
      <c r="E450" s="98"/>
      <c r="F450" s="96"/>
      <c r="G450" s="96"/>
      <c r="H450" s="97"/>
      <c r="I450" s="97"/>
      <c r="J450" s="97"/>
      <c r="K450" s="96"/>
      <c r="L450" s="95"/>
      <c r="M450" s="94"/>
      <c r="N450" s="94"/>
      <c r="O450" s="94"/>
      <c r="P450" s="94"/>
      <c r="Q450" s="94"/>
      <c r="R450" s="94"/>
      <c r="S450" s="94"/>
      <c r="T450" s="94"/>
      <c r="U450" s="94"/>
      <c r="V450" s="93"/>
      <c r="W450" s="93"/>
      <c r="X450" s="93"/>
      <c r="Y450" s="92"/>
    </row>
    <row r="451" spans="1:25" s="91" customFormat="1" ht="19.5" customHeight="1">
      <c r="A451" s="96"/>
      <c r="B451" s="100"/>
      <c r="C451" s="99"/>
      <c r="D451" s="98"/>
      <c r="E451" s="98"/>
      <c r="F451" s="96"/>
      <c r="G451" s="96"/>
      <c r="H451" s="97"/>
      <c r="I451" s="97"/>
      <c r="J451" s="97"/>
      <c r="K451" s="96"/>
      <c r="L451" s="95"/>
      <c r="M451" s="94"/>
      <c r="N451" s="94"/>
      <c r="O451" s="94"/>
      <c r="P451" s="94"/>
      <c r="Q451" s="94"/>
      <c r="R451" s="94"/>
      <c r="S451" s="94"/>
      <c r="T451" s="94"/>
      <c r="U451" s="94"/>
      <c r="V451" s="93"/>
      <c r="W451" s="93"/>
      <c r="X451" s="93"/>
      <c r="Y451" s="92"/>
    </row>
    <row r="452" spans="1:25" s="91" customFormat="1" ht="19.5" customHeight="1">
      <c r="A452" s="96"/>
      <c r="B452" s="100"/>
      <c r="C452" s="99"/>
      <c r="D452" s="98"/>
      <c r="E452" s="98"/>
      <c r="F452" s="96"/>
      <c r="G452" s="96"/>
      <c r="H452" s="97"/>
      <c r="I452" s="97"/>
      <c r="J452" s="97"/>
      <c r="K452" s="96"/>
      <c r="L452" s="95"/>
      <c r="M452" s="94"/>
      <c r="N452" s="94"/>
      <c r="O452" s="94"/>
      <c r="P452" s="94"/>
      <c r="Q452" s="94"/>
      <c r="R452" s="94"/>
      <c r="S452" s="94"/>
      <c r="T452" s="94"/>
      <c r="U452" s="94"/>
      <c r="V452" s="93"/>
      <c r="W452" s="93"/>
      <c r="X452" s="93"/>
      <c r="Y452" s="92"/>
    </row>
    <row r="453" spans="1:25" s="91" customFormat="1" ht="19.5" customHeight="1">
      <c r="A453" s="96"/>
      <c r="B453" s="100"/>
      <c r="C453" s="99"/>
      <c r="D453" s="98"/>
      <c r="E453" s="98"/>
      <c r="F453" s="96"/>
      <c r="G453" s="96"/>
      <c r="H453" s="97"/>
      <c r="I453" s="97"/>
      <c r="J453" s="97"/>
      <c r="K453" s="96"/>
      <c r="L453" s="95"/>
      <c r="M453" s="94"/>
      <c r="N453" s="94"/>
      <c r="O453" s="94"/>
      <c r="P453" s="94"/>
      <c r="Q453" s="94"/>
      <c r="R453" s="94"/>
      <c r="S453" s="94"/>
      <c r="T453" s="94"/>
      <c r="U453" s="94"/>
      <c r="V453" s="93"/>
      <c r="W453" s="93"/>
      <c r="X453" s="93"/>
      <c r="Y453" s="92"/>
    </row>
    <row r="454" spans="1:25" s="91" customFormat="1" ht="19.5" customHeight="1">
      <c r="A454" s="96"/>
      <c r="B454" s="100"/>
      <c r="C454" s="99"/>
      <c r="D454" s="98"/>
      <c r="E454" s="98"/>
      <c r="F454" s="96"/>
      <c r="G454" s="96"/>
      <c r="H454" s="97"/>
      <c r="I454" s="97"/>
      <c r="J454" s="97"/>
      <c r="K454" s="96"/>
      <c r="L454" s="95"/>
      <c r="M454" s="94"/>
      <c r="N454" s="94"/>
      <c r="O454" s="94"/>
      <c r="P454" s="94"/>
      <c r="Q454" s="94"/>
      <c r="R454" s="94"/>
      <c r="S454" s="94"/>
      <c r="T454" s="94"/>
      <c r="U454" s="94"/>
      <c r="V454" s="93"/>
      <c r="W454" s="93"/>
      <c r="X454" s="93"/>
      <c r="Y454" s="92"/>
    </row>
    <row r="455" spans="1:25" s="91" customFormat="1" ht="19.5" customHeight="1">
      <c r="A455" s="96"/>
      <c r="B455" s="100"/>
      <c r="C455" s="99"/>
      <c r="D455" s="98"/>
      <c r="E455" s="98"/>
      <c r="F455" s="96"/>
      <c r="G455" s="96"/>
      <c r="H455" s="97"/>
      <c r="I455" s="97"/>
      <c r="J455" s="97"/>
      <c r="K455" s="96"/>
      <c r="L455" s="95"/>
      <c r="M455" s="94"/>
      <c r="N455" s="94"/>
      <c r="O455" s="94"/>
      <c r="P455" s="94"/>
      <c r="Q455" s="94"/>
      <c r="R455" s="94"/>
      <c r="S455" s="94"/>
      <c r="T455" s="94"/>
      <c r="U455" s="94"/>
      <c r="V455" s="93"/>
      <c r="W455" s="93"/>
      <c r="X455" s="93"/>
      <c r="Y455" s="92"/>
    </row>
    <row r="456" spans="1:25" s="91" customFormat="1" ht="19.5" customHeight="1">
      <c r="A456" s="96"/>
      <c r="B456" s="100"/>
      <c r="C456" s="99"/>
      <c r="D456" s="98"/>
      <c r="E456" s="98"/>
      <c r="F456" s="96"/>
      <c r="G456" s="96"/>
      <c r="H456" s="97"/>
      <c r="I456" s="97"/>
      <c r="J456" s="97"/>
      <c r="K456" s="96"/>
      <c r="L456" s="95"/>
      <c r="M456" s="94"/>
      <c r="N456" s="94"/>
      <c r="O456" s="94"/>
      <c r="P456" s="94"/>
      <c r="Q456" s="94"/>
      <c r="R456" s="94"/>
      <c r="S456" s="94"/>
      <c r="T456" s="94"/>
      <c r="U456" s="94"/>
      <c r="V456" s="93"/>
      <c r="W456" s="93"/>
      <c r="X456" s="93"/>
      <c r="Y456" s="92"/>
    </row>
    <row r="457" spans="1:25" s="91" customFormat="1" ht="19.5" customHeight="1">
      <c r="A457" s="96"/>
      <c r="B457" s="100"/>
      <c r="C457" s="99"/>
      <c r="D457" s="98"/>
      <c r="E457" s="98"/>
      <c r="F457" s="96"/>
      <c r="G457" s="96"/>
      <c r="H457" s="97"/>
      <c r="I457" s="97"/>
      <c r="J457" s="97"/>
      <c r="K457" s="96"/>
      <c r="L457" s="95"/>
      <c r="M457" s="94"/>
      <c r="N457" s="94"/>
      <c r="O457" s="94"/>
      <c r="P457" s="94"/>
      <c r="Q457" s="94"/>
      <c r="R457" s="94"/>
      <c r="S457" s="94"/>
      <c r="T457" s="94"/>
      <c r="U457" s="94"/>
      <c r="V457" s="93"/>
      <c r="W457" s="93"/>
      <c r="X457" s="93"/>
      <c r="Y457" s="92"/>
    </row>
    <row r="458" spans="1:25" s="91" customFormat="1" ht="19.5" customHeight="1">
      <c r="A458" s="96"/>
      <c r="B458" s="100"/>
      <c r="C458" s="99"/>
      <c r="D458" s="98"/>
      <c r="E458" s="98"/>
      <c r="F458" s="96"/>
      <c r="G458" s="96"/>
      <c r="H458" s="97"/>
      <c r="I458" s="97"/>
      <c r="J458" s="97"/>
      <c r="K458" s="96"/>
      <c r="L458" s="95"/>
      <c r="M458" s="94"/>
      <c r="N458" s="94"/>
      <c r="O458" s="94"/>
      <c r="P458" s="94"/>
      <c r="Q458" s="94"/>
      <c r="R458" s="94"/>
      <c r="S458" s="94"/>
      <c r="T458" s="94"/>
      <c r="U458" s="94"/>
      <c r="V458" s="93"/>
      <c r="W458" s="93"/>
      <c r="X458" s="93"/>
      <c r="Y458" s="92"/>
    </row>
    <row r="459" spans="1:25" s="91" customFormat="1" ht="19.5" customHeight="1">
      <c r="A459" s="96"/>
      <c r="B459" s="100"/>
      <c r="C459" s="99"/>
      <c r="D459" s="98"/>
      <c r="E459" s="98"/>
      <c r="F459" s="96"/>
      <c r="G459" s="96"/>
      <c r="H459" s="97"/>
      <c r="I459" s="97"/>
      <c r="J459" s="97"/>
      <c r="K459" s="96"/>
      <c r="L459" s="95"/>
      <c r="M459" s="94"/>
      <c r="N459" s="94"/>
      <c r="O459" s="94"/>
      <c r="P459" s="94"/>
      <c r="Q459" s="94"/>
      <c r="R459" s="94"/>
      <c r="S459" s="94"/>
      <c r="T459" s="94"/>
      <c r="U459" s="94"/>
      <c r="V459" s="93"/>
      <c r="W459" s="93"/>
      <c r="X459" s="93"/>
      <c r="Y459" s="92"/>
    </row>
    <row r="460" spans="1:25" s="91" customFormat="1" ht="19.5" customHeight="1">
      <c r="A460" s="96"/>
      <c r="B460" s="100"/>
      <c r="C460" s="99"/>
      <c r="D460" s="98"/>
      <c r="E460" s="98"/>
      <c r="F460" s="96"/>
      <c r="G460" s="96"/>
      <c r="H460" s="97"/>
      <c r="I460" s="97"/>
      <c r="J460" s="97"/>
      <c r="K460" s="96"/>
      <c r="L460" s="95"/>
      <c r="M460" s="94"/>
      <c r="N460" s="94"/>
      <c r="O460" s="94"/>
      <c r="P460" s="94"/>
      <c r="Q460" s="94"/>
      <c r="R460" s="94"/>
      <c r="S460" s="94"/>
      <c r="T460" s="94"/>
      <c r="U460" s="94"/>
      <c r="V460" s="93"/>
      <c r="W460" s="93"/>
      <c r="X460" s="93"/>
      <c r="Y460" s="92"/>
    </row>
    <row r="461" spans="1:25" s="91" customFormat="1" ht="19.5" customHeight="1">
      <c r="A461" s="96"/>
      <c r="B461" s="100"/>
      <c r="C461" s="99"/>
      <c r="D461" s="98"/>
      <c r="E461" s="98"/>
      <c r="F461" s="96"/>
      <c r="G461" s="96"/>
      <c r="H461" s="97"/>
      <c r="I461" s="97"/>
      <c r="J461" s="97"/>
      <c r="K461" s="96"/>
      <c r="L461" s="95"/>
      <c r="M461" s="94"/>
      <c r="N461" s="94"/>
      <c r="O461" s="94"/>
      <c r="P461" s="94"/>
      <c r="Q461" s="94"/>
      <c r="R461" s="94"/>
      <c r="S461" s="94"/>
      <c r="T461" s="94"/>
      <c r="U461" s="94"/>
      <c r="V461" s="93"/>
      <c r="W461" s="93"/>
      <c r="X461" s="93"/>
      <c r="Y461" s="92"/>
    </row>
    <row r="462" spans="1:25" s="91" customFormat="1" ht="19.5" customHeight="1">
      <c r="A462" s="96"/>
      <c r="B462" s="100"/>
      <c r="C462" s="99"/>
      <c r="D462" s="98"/>
      <c r="E462" s="98"/>
      <c r="F462" s="96"/>
      <c r="G462" s="96"/>
      <c r="H462" s="97"/>
      <c r="I462" s="97"/>
      <c r="J462" s="97"/>
      <c r="K462" s="96"/>
      <c r="L462" s="95"/>
      <c r="M462" s="94"/>
      <c r="N462" s="94"/>
      <c r="O462" s="94"/>
      <c r="P462" s="94"/>
      <c r="Q462" s="94"/>
      <c r="R462" s="94"/>
      <c r="S462" s="94"/>
      <c r="T462" s="94"/>
      <c r="U462" s="94"/>
      <c r="V462" s="93"/>
      <c r="W462" s="93"/>
      <c r="X462" s="93"/>
      <c r="Y462" s="92"/>
    </row>
    <row r="463" spans="1:25" s="91" customFormat="1" ht="19.5" customHeight="1">
      <c r="A463" s="96"/>
      <c r="B463" s="100"/>
      <c r="C463" s="99"/>
      <c r="D463" s="98"/>
      <c r="E463" s="98"/>
      <c r="F463" s="96"/>
      <c r="G463" s="96"/>
      <c r="H463" s="97"/>
      <c r="I463" s="97"/>
      <c r="J463" s="97"/>
      <c r="K463" s="96"/>
      <c r="L463" s="95"/>
      <c r="M463" s="94"/>
      <c r="N463" s="94"/>
      <c r="O463" s="94"/>
      <c r="P463" s="94"/>
      <c r="Q463" s="94"/>
      <c r="R463" s="94"/>
      <c r="S463" s="94"/>
      <c r="T463" s="94"/>
      <c r="U463" s="94"/>
      <c r="V463" s="93"/>
      <c r="W463" s="93"/>
      <c r="X463" s="93"/>
      <c r="Y463" s="92"/>
    </row>
    <row r="464" spans="1:25" s="91" customFormat="1" ht="19.5" customHeight="1">
      <c r="A464" s="96"/>
      <c r="B464" s="100"/>
      <c r="C464" s="99"/>
      <c r="D464" s="98"/>
      <c r="E464" s="98"/>
      <c r="F464" s="96"/>
      <c r="G464" s="96"/>
      <c r="H464" s="97"/>
      <c r="I464" s="97"/>
      <c r="J464" s="97"/>
      <c r="K464" s="96"/>
      <c r="L464" s="95"/>
      <c r="M464" s="94"/>
      <c r="N464" s="94"/>
      <c r="O464" s="94"/>
      <c r="P464" s="94"/>
      <c r="Q464" s="94"/>
      <c r="R464" s="94"/>
      <c r="S464" s="94"/>
      <c r="T464" s="94"/>
      <c r="U464" s="94"/>
      <c r="V464" s="93"/>
      <c r="W464" s="93"/>
      <c r="X464" s="93"/>
      <c r="Y464" s="92"/>
    </row>
    <row r="465" spans="1:25" s="91" customFormat="1" ht="19.5" customHeight="1">
      <c r="A465" s="96"/>
      <c r="B465" s="100"/>
      <c r="C465" s="99"/>
      <c r="D465" s="98"/>
      <c r="E465" s="98"/>
      <c r="F465" s="96"/>
      <c r="G465" s="96"/>
      <c r="H465" s="97"/>
      <c r="I465" s="97"/>
      <c r="J465" s="97"/>
      <c r="K465" s="96"/>
      <c r="L465" s="95"/>
      <c r="M465" s="94"/>
      <c r="N465" s="94"/>
      <c r="O465" s="94"/>
      <c r="P465" s="94"/>
      <c r="Q465" s="94"/>
      <c r="R465" s="94"/>
      <c r="S465" s="94"/>
      <c r="T465" s="94"/>
      <c r="U465" s="94"/>
      <c r="V465" s="93"/>
      <c r="W465" s="93"/>
      <c r="X465" s="93"/>
      <c r="Y465" s="92"/>
    </row>
    <row r="466" spans="1:25" s="91" customFormat="1" ht="19.5" customHeight="1">
      <c r="A466" s="96"/>
      <c r="B466" s="100"/>
      <c r="C466" s="99"/>
      <c r="D466" s="98"/>
      <c r="E466" s="98"/>
      <c r="F466" s="96"/>
      <c r="G466" s="96"/>
      <c r="H466" s="97"/>
      <c r="I466" s="97"/>
      <c r="J466" s="97"/>
      <c r="K466" s="96"/>
      <c r="L466" s="95"/>
      <c r="M466" s="94"/>
      <c r="N466" s="94"/>
      <c r="O466" s="94"/>
      <c r="P466" s="94"/>
      <c r="Q466" s="94"/>
      <c r="R466" s="94"/>
      <c r="S466" s="94"/>
      <c r="T466" s="94"/>
      <c r="U466" s="94"/>
      <c r="V466" s="93"/>
      <c r="W466" s="93"/>
      <c r="X466" s="93"/>
      <c r="Y466" s="92"/>
    </row>
    <row r="467" spans="1:25" s="91" customFormat="1" ht="19.5" customHeight="1">
      <c r="A467" s="96"/>
      <c r="B467" s="100"/>
      <c r="C467" s="99"/>
      <c r="D467" s="98"/>
      <c r="E467" s="98"/>
      <c r="F467" s="96"/>
      <c r="G467" s="96"/>
      <c r="H467" s="97"/>
      <c r="I467" s="97"/>
      <c r="J467" s="97"/>
      <c r="K467" s="96"/>
      <c r="L467" s="95"/>
      <c r="M467" s="94"/>
      <c r="N467" s="94"/>
      <c r="O467" s="94"/>
      <c r="P467" s="94"/>
      <c r="Q467" s="94"/>
      <c r="R467" s="94"/>
      <c r="S467" s="94"/>
      <c r="T467" s="94"/>
      <c r="U467" s="94"/>
      <c r="V467" s="93"/>
      <c r="W467" s="93"/>
      <c r="X467" s="93"/>
      <c r="Y467" s="92"/>
    </row>
    <row r="468" spans="1:25" s="91" customFormat="1" ht="19.5" customHeight="1">
      <c r="A468" s="96"/>
      <c r="B468" s="100"/>
      <c r="C468" s="99"/>
      <c r="D468" s="98"/>
      <c r="E468" s="98"/>
      <c r="F468" s="96"/>
      <c r="G468" s="96"/>
      <c r="H468" s="97"/>
      <c r="I468" s="97"/>
      <c r="J468" s="97"/>
      <c r="K468" s="96"/>
      <c r="L468" s="95"/>
      <c r="M468" s="94"/>
      <c r="N468" s="94"/>
      <c r="O468" s="94"/>
      <c r="P468" s="94"/>
      <c r="Q468" s="94"/>
      <c r="R468" s="94"/>
      <c r="S468" s="94"/>
      <c r="T468" s="94"/>
      <c r="U468" s="94"/>
      <c r="V468" s="93"/>
      <c r="W468" s="93"/>
      <c r="X468" s="93"/>
      <c r="Y468" s="92"/>
    </row>
    <row r="469" spans="1:25" s="91" customFormat="1" ht="19.5" customHeight="1">
      <c r="A469" s="96"/>
      <c r="B469" s="100"/>
      <c r="C469" s="99"/>
      <c r="D469" s="98"/>
      <c r="E469" s="98"/>
      <c r="F469" s="96"/>
      <c r="G469" s="96"/>
      <c r="H469" s="97"/>
      <c r="I469" s="97"/>
      <c r="J469" s="97"/>
      <c r="K469" s="96"/>
      <c r="L469" s="95"/>
      <c r="M469" s="94"/>
      <c r="N469" s="94"/>
      <c r="O469" s="94"/>
      <c r="P469" s="94"/>
      <c r="Q469" s="94"/>
      <c r="R469" s="94"/>
      <c r="S469" s="94"/>
      <c r="T469" s="94"/>
      <c r="U469" s="94"/>
      <c r="V469" s="93"/>
      <c r="W469" s="93"/>
      <c r="X469" s="93"/>
      <c r="Y469" s="92"/>
    </row>
    <row r="470" spans="1:25" s="91" customFormat="1" ht="19.5" customHeight="1">
      <c r="A470" s="96"/>
      <c r="B470" s="100"/>
      <c r="C470" s="99"/>
      <c r="D470" s="98"/>
      <c r="E470" s="98"/>
      <c r="F470" s="96"/>
      <c r="G470" s="96"/>
      <c r="H470" s="97"/>
      <c r="I470" s="97"/>
      <c r="J470" s="97"/>
      <c r="K470" s="96"/>
      <c r="L470" s="95"/>
      <c r="M470" s="94"/>
      <c r="N470" s="94"/>
      <c r="O470" s="94"/>
      <c r="P470" s="94"/>
      <c r="Q470" s="94"/>
      <c r="R470" s="94"/>
      <c r="S470" s="94"/>
      <c r="T470" s="94"/>
      <c r="U470" s="94"/>
      <c r="V470" s="93"/>
      <c r="W470" s="93"/>
      <c r="X470" s="93"/>
      <c r="Y470" s="92"/>
    </row>
    <row r="471" spans="1:25" s="91" customFormat="1" ht="19.5" customHeight="1">
      <c r="A471" s="96"/>
      <c r="B471" s="100"/>
      <c r="C471" s="99"/>
      <c r="D471" s="98"/>
      <c r="E471" s="98"/>
      <c r="F471" s="96"/>
      <c r="G471" s="96"/>
      <c r="H471" s="97"/>
      <c r="I471" s="97"/>
      <c r="J471" s="97"/>
      <c r="K471" s="96"/>
      <c r="L471" s="95"/>
      <c r="M471" s="94"/>
      <c r="N471" s="94"/>
      <c r="O471" s="94"/>
      <c r="P471" s="94"/>
      <c r="Q471" s="94"/>
      <c r="R471" s="94"/>
      <c r="S471" s="94"/>
      <c r="T471" s="94"/>
      <c r="U471" s="94"/>
      <c r="V471" s="93"/>
      <c r="W471" s="93"/>
      <c r="X471" s="93"/>
      <c r="Y471" s="92"/>
    </row>
    <row r="472" spans="1:25" s="91" customFormat="1" ht="19.5" customHeight="1">
      <c r="A472" s="96"/>
      <c r="B472" s="100"/>
      <c r="C472" s="99"/>
      <c r="D472" s="98"/>
      <c r="E472" s="98"/>
      <c r="F472" s="96"/>
      <c r="G472" s="96"/>
      <c r="H472" s="97"/>
      <c r="I472" s="97"/>
      <c r="J472" s="97"/>
      <c r="K472" s="96"/>
      <c r="L472" s="95"/>
      <c r="M472" s="94"/>
      <c r="N472" s="94"/>
      <c r="O472" s="94"/>
      <c r="P472" s="94"/>
      <c r="Q472" s="94"/>
      <c r="R472" s="94"/>
      <c r="S472" s="94"/>
      <c r="T472" s="94"/>
      <c r="U472" s="94"/>
      <c r="V472" s="93"/>
      <c r="W472" s="93"/>
      <c r="X472" s="93"/>
      <c r="Y472" s="92"/>
    </row>
    <row r="473" spans="1:25" s="91" customFormat="1" ht="19.5" customHeight="1">
      <c r="A473" s="96"/>
      <c r="B473" s="100"/>
      <c r="C473" s="99"/>
      <c r="D473" s="98"/>
      <c r="E473" s="98"/>
      <c r="F473" s="96"/>
      <c r="G473" s="96"/>
      <c r="H473" s="97"/>
      <c r="I473" s="97"/>
      <c r="J473" s="97"/>
      <c r="K473" s="96"/>
      <c r="L473" s="95"/>
      <c r="M473" s="94"/>
      <c r="N473" s="94"/>
      <c r="O473" s="94"/>
      <c r="P473" s="94"/>
      <c r="Q473" s="94"/>
      <c r="R473" s="94"/>
      <c r="S473" s="94"/>
      <c r="T473" s="94"/>
      <c r="U473" s="94"/>
      <c r="V473" s="93"/>
      <c r="W473" s="93"/>
      <c r="X473" s="93"/>
      <c r="Y473" s="92"/>
    </row>
    <row r="474" spans="1:25" s="91" customFormat="1" ht="19.5" customHeight="1">
      <c r="A474" s="96"/>
      <c r="B474" s="100"/>
      <c r="C474" s="99"/>
      <c r="D474" s="98"/>
      <c r="E474" s="98"/>
      <c r="F474" s="96"/>
      <c r="G474" s="96"/>
      <c r="H474" s="97"/>
      <c r="I474" s="97"/>
      <c r="J474" s="97"/>
      <c r="K474" s="96"/>
      <c r="L474" s="95"/>
      <c r="M474" s="94"/>
      <c r="N474" s="94"/>
      <c r="O474" s="94"/>
      <c r="P474" s="94"/>
      <c r="Q474" s="94"/>
      <c r="R474" s="94"/>
      <c r="S474" s="94"/>
      <c r="T474" s="94"/>
      <c r="U474" s="94"/>
      <c r="V474" s="93"/>
      <c r="W474" s="93"/>
      <c r="X474" s="93"/>
      <c r="Y474" s="92"/>
    </row>
    <row r="475" spans="1:25" s="91" customFormat="1" ht="19.5" customHeight="1">
      <c r="A475" s="96"/>
      <c r="B475" s="100"/>
      <c r="C475" s="99"/>
      <c r="D475" s="98"/>
      <c r="E475" s="98"/>
      <c r="F475" s="96"/>
      <c r="G475" s="96"/>
      <c r="H475" s="97"/>
      <c r="I475" s="97"/>
      <c r="J475" s="97"/>
      <c r="K475" s="96"/>
      <c r="L475" s="95"/>
      <c r="M475" s="94"/>
      <c r="N475" s="94"/>
      <c r="O475" s="94"/>
      <c r="P475" s="94"/>
      <c r="Q475" s="94"/>
      <c r="R475" s="94"/>
      <c r="S475" s="94"/>
      <c r="T475" s="94"/>
      <c r="U475" s="94"/>
      <c r="V475" s="93"/>
      <c r="W475" s="93"/>
      <c r="X475" s="93"/>
      <c r="Y475" s="92"/>
    </row>
    <row r="476" spans="1:25" s="91" customFormat="1" ht="19.5" customHeight="1">
      <c r="A476" s="96"/>
      <c r="B476" s="100"/>
      <c r="C476" s="99"/>
      <c r="D476" s="98"/>
      <c r="E476" s="98"/>
      <c r="F476" s="96"/>
      <c r="G476" s="96"/>
      <c r="H476" s="97"/>
      <c r="I476" s="97"/>
      <c r="J476" s="97"/>
      <c r="K476" s="96"/>
      <c r="L476" s="95"/>
      <c r="M476" s="94"/>
      <c r="N476" s="94"/>
      <c r="O476" s="94"/>
      <c r="P476" s="94"/>
      <c r="Q476" s="94"/>
      <c r="R476" s="94"/>
      <c r="S476" s="94"/>
      <c r="T476" s="94"/>
      <c r="U476" s="94"/>
      <c r="V476" s="93"/>
      <c r="W476" s="93"/>
      <c r="X476" s="93"/>
      <c r="Y476" s="92"/>
    </row>
    <row r="477" spans="1:25" s="91" customFormat="1" ht="19.5" customHeight="1">
      <c r="A477" s="96"/>
      <c r="B477" s="100"/>
      <c r="C477" s="99"/>
      <c r="D477" s="98"/>
      <c r="E477" s="98"/>
      <c r="F477" s="96"/>
      <c r="G477" s="96"/>
      <c r="H477" s="97"/>
      <c r="I477" s="97"/>
      <c r="J477" s="97"/>
      <c r="K477" s="96"/>
      <c r="L477" s="95"/>
      <c r="M477" s="94"/>
      <c r="N477" s="94"/>
      <c r="O477" s="94"/>
      <c r="P477" s="94"/>
      <c r="Q477" s="94"/>
      <c r="R477" s="94"/>
      <c r="S477" s="94"/>
      <c r="T477" s="94"/>
      <c r="U477" s="94"/>
      <c r="V477" s="93"/>
      <c r="W477" s="93"/>
      <c r="X477" s="93"/>
      <c r="Y477" s="92"/>
    </row>
    <row r="478" spans="1:25" s="91" customFormat="1" ht="19.5" customHeight="1">
      <c r="A478" s="96"/>
      <c r="B478" s="100"/>
      <c r="C478" s="99"/>
      <c r="D478" s="98"/>
      <c r="E478" s="98"/>
      <c r="F478" s="96"/>
      <c r="G478" s="96"/>
      <c r="H478" s="97"/>
      <c r="I478" s="97"/>
      <c r="J478" s="97"/>
      <c r="K478" s="96"/>
      <c r="L478" s="95"/>
      <c r="M478" s="94"/>
      <c r="N478" s="94"/>
      <c r="O478" s="94"/>
      <c r="P478" s="94"/>
      <c r="Q478" s="94"/>
      <c r="R478" s="94"/>
      <c r="S478" s="94"/>
      <c r="T478" s="94"/>
      <c r="U478" s="94"/>
      <c r="V478" s="93"/>
      <c r="W478" s="93"/>
      <c r="X478" s="93"/>
      <c r="Y478" s="92"/>
    </row>
    <row r="479" spans="1:25" s="91" customFormat="1" ht="19.5" customHeight="1">
      <c r="A479" s="96"/>
      <c r="B479" s="100"/>
      <c r="C479" s="99"/>
      <c r="D479" s="98"/>
      <c r="E479" s="98"/>
      <c r="F479" s="96"/>
      <c r="G479" s="96"/>
      <c r="H479" s="97"/>
      <c r="I479" s="97"/>
      <c r="J479" s="97"/>
      <c r="K479" s="96"/>
      <c r="L479" s="95"/>
      <c r="M479" s="94"/>
      <c r="N479" s="94"/>
      <c r="O479" s="94"/>
      <c r="P479" s="94"/>
      <c r="Q479" s="94"/>
      <c r="R479" s="94"/>
      <c r="S479" s="94"/>
      <c r="T479" s="94"/>
      <c r="U479" s="94"/>
      <c r="V479" s="93"/>
      <c r="W479" s="93"/>
      <c r="X479" s="93"/>
      <c r="Y479" s="92"/>
    </row>
    <row r="480" spans="1:25" s="91" customFormat="1" ht="19.5" customHeight="1">
      <c r="A480" s="96"/>
      <c r="B480" s="100"/>
      <c r="C480" s="99"/>
      <c r="D480" s="98"/>
      <c r="E480" s="98"/>
      <c r="F480" s="96"/>
      <c r="G480" s="96"/>
      <c r="H480" s="97"/>
      <c r="I480" s="97"/>
      <c r="J480" s="97"/>
      <c r="K480" s="96"/>
      <c r="L480" s="95"/>
      <c r="M480" s="94"/>
      <c r="N480" s="94"/>
      <c r="O480" s="94"/>
      <c r="P480" s="94"/>
      <c r="Q480" s="94"/>
      <c r="R480" s="94"/>
      <c r="S480" s="94"/>
      <c r="T480" s="94"/>
      <c r="U480" s="94"/>
      <c r="V480" s="93"/>
      <c r="W480" s="93"/>
      <c r="X480" s="93"/>
      <c r="Y480" s="92"/>
    </row>
    <row r="481" spans="1:25" s="91" customFormat="1" ht="19.5" customHeight="1">
      <c r="A481" s="96"/>
      <c r="B481" s="100"/>
      <c r="C481" s="99"/>
      <c r="D481" s="98"/>
      <c r="E481" s="98"/>
      <c r="F481" s="96"/>
      <c r="G481" s="96"/>
      <c r="H481" s="97"/>
      <c r="I481" s="97"/>
      <c r="J481" s="97"/>
      <c r="K481" s="96"/>
      <c r="L481" s="95"/>
      <c r="M481" s="94"/>
      <c r="N481" s="94"/>
      <c r="O481" s="94"/>
      <c r="P481" s="94"/>
      <c r="Q481" s="94"/>
      <c r="R481" s="94"/>
      <c r="S481" s="94"/>
      <c r="T481" s="94"/>
      <c r="U481" s="94"/>
      <c r="V481" s="93"/>
      <c r="W481" s="93"/>
      <c r="X481" s="93"/>
      <c r="Y481" s="92"/>
    </row>
    <row r="482" spans="1:25" s="91" customFormat="1" ht="19.5" customHeight="1">
      <c r="A482" s="96"/>
      <c r="B482" s="100"/>
      <c r="C482" s="99"/>
      <c r="D482" s="98"/>
      <c r="E482" s="98"/>
      <c r="F482" s="96"/>
      <c r="G482" s="96"/>
      <c r="H482" s="97"/>
      <c r="I482" s="97"/>
      <c r="J482" s="97"/>
      <c r="K482" s="96"/>
      <c r="L482" s="95"/>
      <c r="M482" s="94"/>
      <c r="N482" s="94"/>
      <c r="O482" s="94"/>
      <c r="P482" s="94"/>
      <c r="Q482" s="94"/>
      <c r="R482" s="94"/>
      <c r="S482" s="94"/>
      <c r="T482" s="94"/>
      <c r="U482" s="94"/>
      <c r="V482" s="93"/>
      <c r="W482" s="93"/>
      <c r="X482" s="93"/>
      <c r="Y482" s="92"/>
    </row>
    <row r="483" spans="1:25" s="91" customFormat="1" ht="19.5" customHeight="1">
      <c r="A483" s="96"/>
      <c r="B483" s="100"/>
      <c r="C483" s="99"/>
      <c r="D483" s="98"/>
      <c r="E483" s="98"/>
      <c r="F483" s="96"/>
      <c r="G483" s="96"/>
      <c r="H483" s="97"/>
      <c r="I483" s="97"/>
      <c r="J483" s="97"/>
      <c r="K483" s="96"/>
      <c r="L483" s="95"/>
      <c r="M483" s="94"/>
      <c r="N483" s="94"/>
      <c r="O483" s="94"/>
      <c r="P483" s="94"/>
      <c r="Q483" s="94"/>
      <c r="R483" s="94"/>
      <c r="S483" s="94"/>
      <c r="T483" s="94"/>
      <c r="U483" s="94"/>
      <c r="V483" s="93"/>
      <c r="W483" s="93"/>
      <c r="X483" s="93"/>
      <c r="Y483" s="92"/>
    </row>
    <row r="484" spans="1:25" s="91" customFormat="1" ht="19.5" customHeight="1">
      <c r="A484" s="96"/>
      <c r="B484" s="100"/>
      <c r="C484" s="99"/>
      <c r="D484" s="98"/>
      <c r="E484" s="98"/>
      <c r="F484" s="96"/>
      <c r="G484" s="96"/>
      <c r="H484" s="97"/>
      <c r="I484" s="97"/>
      <c r="J484" s="97"/>
      <c r="K484" s="96"/>
      <c r="L484" s="95"/>
      <c r="M484" s="94"/>
      <c r="N484" s="94"/>
      <c r="O484" s="94"/>
      <c r="P484" s="94"/>
      <c r="Q484" s="94"/>
      <c r="R484" s="94"/>
      <c r="S484" s="94"/>
      <c r="T484" s="94"/>
      <c r="U484" s="94"/>
      <c r="V484" s="93"/>
      <c r="W484" s="93"/>
      <c r="X484" s="93"/>
      <c r="Y484" s="92"/>
    </row>
    <row r="485" spans="1:25" s="91" customFormat="1" ht="19.5" customHeight="1">
      <c r="A485" s="96"/>
      <c r="B485" s="100"/>
      <c r="C485" s="99"/>
      <c r="D485" s="98"/>
      <c r="E485" s="98"/>
      <c r="F485" s="96"/>
      <c r="G485" s="96"/>
      <c r="H485" s="97"/>
      <c r="I485" s="97"/>
      <c r="J485" s="97"/>
      <c r="K485" s="96"/>
      <c r="L485" s="95"/>
      <c r="M485" s="94"/>
      <c r="N485" s="94"/>
      <c r="O485" s="94"/>
      <c r="P485" s="94"/>
      <c r="Q485" s="94"/>
      <c r="R485" s="94"/>
      <c r="S485" s="94"/>
      <c r="T485" s="94"/>
      <c r="U485" s="94"/>
      <c r="V485" s="93"/>
      <c r="W485" s="93"/>
      <c r="X485" s="93"/>
      <c r="Y485" s="92"/>
    </row>
    <row r="486" spans="1:25" s="91" customFormat="1" ht="19.5" customHeight="1">
      <c r="A486" s="96"/>
      <c r="B486" s="100"/>
      <c r="C486" s="99"/>
      <c r="D486" s="98"/>
      <c r="E486" s="98"/>
      <c r="F486" s="96"/>
      <c r="G486" s="96"/>
      <c r="H486" s="97"/>
      <c r="I486" s="97"/>
      <c r="J486" s="97"/>
      <c r="K486" s="96"/>
      <c r="L486" s="95"/>
      <c r="M486" s="94"/>
      <c r="N486" s="94"/>
      <c r="O486" s="94"/>
      <c r="P486" s="94"/>
      <c r="Q486" s="94"/>
      <c r="R486" s="94"/>
      <c r="S486" s="94"/>
      <c r="T486" s="94"/>
      <c r="U486" s="94"/>
      <c r="V486" s="93"/>
      <c r="W486" s="93"/>
      <c r="X486" s="93"/>
      <c r="Y486" s="92"/>
    </row>
    <row r="487" spans="1:25" s="91" customFormat="1" ht="19.5" customHeight="1">
      <c r="A487" s="96"/>
      <c r="B487" s="100"/>
      <c r="C487" s="99"/>
      <c r="D487" s="98"/>
      <c r="E487" s="98"/>
      <c r="F487" s="96"/>
      <c r="G487" s="96"/>
      <c r="H487" s="97"/>
      <c r="I487" s="97"/>
      <c r="J487" s="97"/>
      <c r="K487" s="96"/>
      <c r="L487" s="95"/>
      <c r="M487" s="94"/>
      <c r="N487" s="94"/>
      <c r="O487" s="94"/>
      <c r="P487" s="94"/>
      <c r="Q487" s="94"/>
      <c r="R487" s="94"/>
      <c r="S487" s="94"/>
      <c r="T487" s="94"/>
      <c r="U487" s="94"/>
      <c r="V487" s="93"/>
      <c r="W487" s="93"/>
      <c r="X487" s="93"/>
      <c r="Y487" s="92"/>
    </row>
    <row r="488" spans="1:25" s="91" customFormat="1" ht="19.5" customHeight="1">
      <c r="A488" s="96"/>
      <c r="B488" s="100"/>
      <c r="C488" s="99"/>
      <c r="D488" s="98"/>
      <c r="E488" s="98"/>
      <c r="F488" s="96"/>
      <c r="G488" s="96"/>
      <c r="H488" s="97"/>
      <c r="I488" s="97"/>
      <c r="J488" s="97"/>
      <c r="K488" s="96"/>
      <c r="L488" s="95"/>
      <c r="M488" s="94"/>
      <c r="N488" s="94"/>
      <c r="O488" s="94"/>
      <c r="P488" s="94"/>
      <c r="Q488" s="94"/>
      <c r="R488" s="94"/>
      <c r="S488" s="94"/>
      <c r="T488" s="94"/>
      <c r="U488" s="94"/>
      <c r="V488" s="93"/>
      <c r="W488" s="93"/>
      <c r="X488" s="93"/>
      <c r="Y488" s="92"/>
    </row>
    <row r="489" spans="1:25" s="91" customFormat="1" ht="19.5" customHeight="1">
      <c r="A489" s="96"/>
      <c r="B489" s="100"/>
      <c r="C489" s="99"/>
      <c r="D489" s="98"/>
      <c r="E489" s="98"/>
      <c r="F489" s="96"/>
      <c r="G489" s="96"/>
      <c r="H489" s="97"/>
      <c r="I489" s="97"/>
      <c r="J489" s="97"/>
      <c r="K489" s="96"/>
      <c r="L489" s="95"/>
      <c r="M489" s="94"/>
      <c r="N489" s="94"/>
      <c r="O489" s="94"/>
      <c r="P489" s="94"/>
      <c r="Q489" s="94"/>
      <c r="R489" s="94"/>
      <c r="S489" s="94"/>
      <c r="T489" s="94"/>
      <c r="U489" s="94"/>
      <c r="V489" s="93"/>
      <c r="W489" s="93"/>
      <c r="X489" s="93"/>
      <c r="Y489" s="92"/>
    </row>
    <row r="490" spans="1:25" s="91" customFormat="1" ht="19.5" customHeight="1">
      <c r="A490" s="96"/>
      <c r="B490" s="100"/>
      <c r="C490" s="99"/>
      <c r="D490" s="98"/>
      <c r="E490" s="98"/>
      <c r="F490" s="96"/>
      <c r="G490" s="96"/>
      <c r="H490" s="97"/>
      <c r="I490" s="97"/>
      <c r="J490" s="97"/>
      <c r="K490" s="96"/>
      <c r="L490" s="95"/>
      <c r="M490" s="94"/>
      <c r="N490" s="94"/>
      <c r="O490" s="94"/>
      <c r="P490" s="94"/>
      <c r="Q490" s="94"/>
      <c r="R490" s="94"/>
      <c r="S490" s="94"/>
      <c r="T490" s="94"/>
      <c r="U490" s="94"/>
      <c r="V490" s="93"/>
      <c r="W490" s="93"/>
      <c r="X490" s="93"/>
      <c r="Y490" s="92"/>
    </row>
    <row r="491" spans="1:25" s="91" customFormat="1" ht="19.5" customHeight="1">
      <c r="A491" s="96"/>
      <c r="B491" s="100"/>
      <c r="C491" s="99"/>
      <c r="D491" s="98"/>
      <c r="E491" s="98"/>
      <c r="F491" s="96"/>
      <c r="G491" s="96"/>
      <c r="H491" s="97"/>
      <c r="I491" s="97"/>
      <c r="J491" s="97"/>
      <c r="K491" s="96"/>
      <c r="L491" s="95"/>
      <c r="M491" s="94"/>
      <c r="N491" s="94"/>
      <c r="O491" s="94"/>
      <c r="P491" s="94"/>
      <c r="Q491" s="94"/>
      <c r="R491" s="94"/>
      <c r="S491" s="94"/>
      <c r="T491" s="94"/>
      <c r="U491" s="94"/>
      <c r="V491" s="93"/>
      <c r="W491" s="93"/>
      <c r="X491" s="93"/>
      <c r="Y491" s="92"/>
    </row>
    <row r="492" spans="1:25" s="91" customFormat="1" ht="19.5" customHeight="1">
      <c r="A492" s="96"/>
      <c r="B492" s="100"/>
      <c r="C492" s="99"/>
      <c r="D492" s="98"/>
      <c r="E492" s="98"/>
      <c r="F492" s="96"/>
      <c r="G492" s="96"/>
      <c r="H492" s="97"/>
      <c r="I492" s="97"/>
      <c r="J492" s="97"/>
      <c r="K492" s="96"/>
      <c r="L492" s="95"/>
      <c r="M492" s="94"/>
      <c r="N492" s="94"/>
      <c r="O492" s="94"/>
      <c r="P492" s="94"/>
      <c r="Q492" s="94"/>
      <c r="R492" s="94"/>
      <c r="S492" s="94"/>
      <c r="T492" s="94"/>
      <c r="U492" s="94"/>
      <c r="V492" s="93"/>
      <c r="W492" s="93"/>
      <c r="X492" s="93"/>
      <c r="Y492" s="92"/>
    </row>
    <row r="493" spans="1:25" s="91" customFormat="1" ht="19.5" customHeight="1">
      <c r="A493" s="96"/>
      <c r="B493" s="100"/>
      <c r="C493" s="99"/>
      <c r="D493" s="98"/>
      <c r="E493" s="98"/>
      <c r="F493" s="96"/>
      <c r="G493" s="96"/>
      <c r="H493" s="97"/>
      <c r="I493" s="97"/>
      <c r="J493" s="97"/>
      <c r="K493" s="96"/>
      <c r="L493" s="95"/>
      <c r="M493" s="94"/>
      <c r="N493" s="94"/>
      <c r="O493" s="94"/>
      <c r="P493" s="94"/>
      <c r="Q493" s="94"/>
      <c r="R493" s="94"/>
      <c r="S493" s="94"/>
      <c r="T493" s="94"/>
      <c r="U493" s="94"/>
      <c r="V493" s="93"/>
      <c r="W493" s="93"/>
      <c r="X493" s="93"/>
      <c r="Y493" s="92"/>
    </row>
    <row r="494" spans="1:25" s="91" customFormat="1" ht="19.5" customHeight="1">
      <c r="A494" s="96"/>
      <c r="B494" s="100"/>
      <c r="C494" s="99"/>
      <c r="D494" s="98"/>
      <c r="E494" s="98"/>
      <c r="F494" s="96"/>
      <c r="G494" s="96"/>
      <c r="H494" s="97"/>
      <c r="I494" s="97"/>
      <c r="J494" s="97"/>
      <c r="K494" s="96"/>
      <c r="L494" s="95"/>
      <c r="M494" s="94"/>
      <c r="N494" s="94"/>
      <c r="O494" s="94"/>
      <c r="P494" s="94"/>
      <c r="Q494" s="94"/>
      <c r="R494" s="94"/>
      <c r="S494" s="94"/>
      <c r="T494" s="94"/>
      <c r="U494" s="94"/>
      <c r="V494" s="93"/>
      <c r="W494" s="93"/>
      <c r="X494" s="93"/>
      <c r="Y494" s="92"/>
    </row>
    <row r="495" spans="1:25" s="91" customFormat="1" ht="19.5" customHeight="1">
      <c r="A495" s="96"/>
      <c r="B495" s="100"/>
      <c r="C495" s="99"/>
      <c r="D495" s="98"/>
      <c r="E495" s="98"/>
      <c r="F495" s="96"/>
      <c r="G495" s="96"/>
      <c r="H495" s="97"/>
      <c r="I495" s="97"/>
      <c r="J495" s="97"/>
      <c r="K495" s="96"/>
      <c r="L495" s="95"/>
      <c r="M495" s="94"/>
      <c r="N495" s="94"/>
      <c r="O495" s="94"/>
      <c r="P495" s="94"/>
      <c r="Q495" s="94"/>
      <c r="R495" s="94"/>
      <c r="S495" s="94"/>
      <c r="T495" s="94"/>
      <c r="U495" s="94"/>
      <c r="V495" s="93"/>
      <c r="W495" s="93"/>
      <c r="X495" s="93"/>
      <c r="Y495" s="92"/>
    </row>
    <row r="496" spans="1:25" s="91" customFormat="1" ht="19.5" customHeight="1">
      <c r="A496" s="96"/>
      <c r="B496" s="100"/>
      <c r="C496" s="99"/>
      <c r="D496" s="98"/>
      <c r="E496" s="98"/>
      <c r="F496" s="96"/>
      <c r="G496" s="96"/>
      <c r="H496" s="97"/>
      <c r="I496" s="97"/>
      <c r="J496" s="97"/>
      <c r="K496" s="96"/>
      <c r="L496" s="95"/>
      <c r="M496" s="94"/>
      <c r="N496" s="94"/>
      <c r="O496" s="94"/>
      <c r="P496" s="94"/>
      <c r="Q496" s="94"/>
      <c r="R496" s="94"/>
      <c r="S496" s="94"/>
      <c r="T496" s="94"/>
      <c r="U496" s="94"/>
      <c r="V496" s="93"/>
      <c r="W496" s="93"/>
      <c r="X496" s="93"/>
      <c r="Y496" s="92"/>
    </row>
    <row r="497" spans="1:25" s="91" customFormat="1" ht="19.5" customHeight="1">
      <c r="A497" s="96"/>
      <c r="B497" s="100"/>
      <c r="C497" s="99"/>
      <c r="D497" s="98"/>
      <c r="E497" s="98"/>
      <c r="F497" s="96"/>
      <c r="G497" s="96"/>
      <c r="H497" s="97"/>
      <c r="I497" s="97"/>
      <c r="J497" s="97"/>
      <c r="K497" s="96"/>
      <c r="L497" s="95"/>
      <c r="M497" s="94"/>
      <c r="N497" s="94"/>
      <c r="O497" s="94"/>
      <c r="P497" s="94"/>
      <c r="Q497" s="94"/>
      <c r="R497" s="94"/>
      <c r="S497" s="94"/>
      <c r="T497" s="94"/>
      <c r="U497" s="94"/>
      <c r="V497" s="93"/>
      <c r="W497" s="93"/>
      <c r="X497" s="93"/>
      <c r="Y497" s="92"/>
    </row>
    <row r="498" spans="1:25" s="91" customFormat="1" ht="19.5" customHeight="1">
      <c r="A498" s="96"/>
      <c r="B498" s="100"/>
      <c r="C498" s="99"/>
      <c r="D498" s="98"/>
      <c r="E498" s="98"/>
      <c r="F498" s="96"/>
      <c r="G498" s="96"/>
      <c r="H498" s="97"/>
      <c r="I498" s="97"/>
      <c r="J498" s="97"/>
      <c r="K498" s="96"/>
      <c r="L498" s="95"/>
      <c r="M498" s="94"/>
      <c r="N498" s="94"/>
      <c r="O498" s="94"/>
      <c r="P498" s="94"/>
      <c r="Q498" s="94"/>
      <c r="R498" s="94"/>
      <c r="S498" s="94"/>
      <c r="T498" s="94"/>
      <c r="U498" s="94"/>
      <c r="V498" s="93"/>
      <c r="W498" s="93"/>
      <c r="X498" s="93"/>
      <c r="Y498" s="92"/>
    </row>
    <row r="499" spans="1:25" s="91" customFormat="1" ht="19.5" customHeight="1">
      <c r="A499" s="96"/>
      <c r="B499" s="100"/>
      <c r="C499" s="99"/>
      <c r="D499" s="98"/>
      <c r="E499" s="98"/>
      <c r="F499" s="96"/>
      <c r="G499" s="96"/>
      <c r="H499" s="97"/>
      <c r="I499" s="97"/>
      <c r="J499" s="97"/>
      <c r="K499" s="96"/>
      <c r="L499" s="95"/>
      <c r="M499" s="94"/>
      <c r="N499" s="94"/>
      <c r="O499" s="94"/>
      <c r="P499" s="94"/>
      <c r="Q499" s="94"/>
      <c r="R499" s="94"/>
      <c r="S499" s="94"/>
      <c r="T499" s="94"/>
      <c r="U499" s="94"/>
      <c r="V499" s="93"/>
      <c r="W499" s="93"/>
      <c r="X499" s="93"/>
      <c r="Y499" s="92"/>
    </row>
    <row r="500" spans="1:25" s="91" customFormat="1" ht="19.5" customHeight="1">
      <c r="A500" s="96"/>
      <c r="B500" s="100"/>
      <c r="C500" s="99"/>
      <c r="D500" s="98"/>
      <c r="E500" s="98"/>
      <c r="F500" s="96"/>
      <c r="G500" s="96"/>
      <c r="H500" s="97"/>
      <c r="I500" s="97"/>
      <c r="J500" s="97"/>
      <c r="K500" s="96"/>
      <c r="L500" s="95"/>
      <c r="M500" s="94"/>
      <c r="N500" s="94"/>
      <c r="O500" s="94"/>
      <c r="P500" s="94"/>
      <c r="Q500" s="94"/>
      <c r="R500" s="94"/>
      <c r="S500" s="94"/>
      <c r="T500" s="94"/>
      <c r="U500" s="94"/>
      <c r="V500" s="93"/>
      <c r="W500" s="93"/>
      <c r="X500" s="93"/>
      <c r="Y500" s="92"/>
    </row>
    <row r="501" spans="1:25" s="91" customFormat="1" ht="19.5" customHeight="1">
      <c r="A501" s="96"/>
      <c r="B501" s="100"/>
      <c r="C501" s="99"/>
      <c r="D501" s="98"/>
      <c r="E501" s="98"/>
      <c r="F501" s="96"/>
      <c r="G501" s="96"/>
      <c r="H501" s="97"/>
      <c r="I501" s="97"/>
      <c r="J501" s="97"/>
      <c r="K501" s="96"/>
      <c r="L501" s="95"/>
      <c r="M501" s="94"/>
      <c r="N501" s="94"/>
      <c r="O501" s="94"/>
      <c r="P501" s="94"/>
      <c r="Q501" s="94"/>
      <c r="R501" s="94"/>
      <c r="S501" s="94"/>
      <c r="T501" s="94"/>
      <c r="U501" s="94"/>
      <c r="V501" s="93"/>
      <c r="W501" s="93"/>
      <c r="X501" s="93"/>
      <c r="Y501" s="92"/>
    </row>
    <row r="502" spans="1:25" s="91" customFormat="1" ht="19.5" customHeight="1">
      <c r="A502" s="96"/>
      <c r="B502" s="100"/>
      <c r="C502" s="99"/>
      <c r="D502" s="98"/>
      <c r="E502" s="98"/>
      <c r="F502" s="96"/>
      <c r="G502" s="96"/>
      <c r="H502" s="97"/>
      <c r="I502" s="97"/>
      <c r="J502" s="97"/>
      <c r="K502" s="96"/>
      <c r="L502" s="95"/>
      <c r="M502" s="94"/>
      <c r="N502" s="94"/>
      <c r="O502" s="94"/>
      <c r="P502" s="94"/>
      <c r="Q502" s="94"/>
      <c r="R502" s="94"/>
      <c r="S502" s="94"/>
      <c r="T502" s="94"/>
      <c r="U502" s="94"/>
      <c r="V502" s="93"/>
      <c r="W502" s="93"/>
      <c r="X502" s="93"/>
      <c r="Y502" s="92"/>
    </row>
    <row r="503" spans="1:25" s="91" customFormat="1" ht="19.5" customHeight="1">
      <c r="A503" s="96"/>
      <c r="B503" s="100"/>
      <c r="C503" s="99"/>
      <c r="D503" s="98"/>
      <c r="E503" s="98"/>
      <c r="F503" s="96"/>
      <c r="G503" s="96"/>
      <c r="H503" s="97"/>
      <c r="I503" s="97"/>
      <c r="J503" s="97"/>
      <c r="K503" s="96"/>
      <c r="L503" s="95"/>
      <c r="M503" s="94"/>
      <c r="N503" s="94"/>
      <c r="O503" s="94"/>
      <c r="P503" s="94"/>
      <c r="Q503" s="94"/>
      <c r="R503" s="94"/>
      <c r="S503" s="94"/>
      <c r="T503" s="94"/>
      <c r="U503" s="94"/>
      <c r="V503" s="93"/>
      <c r="W503" s="93"/>
      <c r="X503" s="93"/>
      <c r="Y503" s="92"/>
    </row>
    <row r="504" spans="1:25" s="91" customFormat="1" ht="19.5" customHeight="1">
      <c r="A504" s="96"/>
      <c r="B504" s="100"/>
      <c r="C504" s="99"/>
      <c r="D504" s="98"/>
      <c r="E504" s="98"/>
      <c r="F504" s="96"/>
      <c r="G504" s="96"/>
      <c r="H504" s="97"/>
      <c r="I504" s="97"/>
      <c r="J504" s="97"/>
      <c r="K504" s="96"/>
      <c r="L504" s="95"/>
      <c r="M504" s="94"/>
      <c r="N504" s="94"/>
      <c r="O504" s="94"/>
      <c r="P504" s="94"/>
      <c r="Q504" s="94"/>
      <c r="R504" s="94"/>
      <c r="S504" s="94"/>
      <c r="T504" s="94"/>
      <c r="U504" s="94"/>
      <c r="V504" s="93"/>
      <c r="W504" s="93"/>
      <c r="X504" s="93"/>
      <c r="Y504" s="92"/>
    </row>
    <row r="505" spans="1:25" s="91" customFormat="1" ht="19.5" customHeight="1">
      <c r="A505" s="96"/>
      <c r="B505" s="100"/>
      <c r="C505" s="99"/>
      <c r="D505" s="98"/>
      <c r="E505" s="98"/>
      <c r="F505" s="96"/>
      <c r="G505" s="96"/>
      <c r="H505" s="97"/>
      <c r="I505" s="97"/>
      <c r="J505" s="97"/>
      <c r="K505" s="96"/>
      <c r="L505" s="95"/>
      <c r="M505" s="94"/>
      <c r="N505" s="94"/>
      <c r="O505" s="94"/>
      <c r="P505" s="94"/>
      <c r="Q505" s="94"/>
      <c r="R505" s="94"/>
      <c r="S505" s="94"/>
      <c r="T505" s="94"/>
      <c r="U505" s="94"/>
      <c r="V505" s="93"/>
      <c r="W505" s="93"/>
      <c r="X505" s="93"/>
      <c r="Y505" s="92"/>
    </row>
    <row r="506" spans="1:25" s="91" customFormat="1" ht="19.5" customHeight="1">
      <c r="A506" s="96"/>
      <c r="B506" s="100"/>
      <c r="C506" s="99"/>
      <c r="D506" s="98"/>
      <c r="E506" s="98"/>
      <c r="F506" s="96"/>
      <c r="G506" s="96"/>
      <c r="H506" s="97"/>
      <c r="I506" s="97"/>
      <c r="J506" s="97"/>
      <c r="K506" s="96"/>
      <c r="L506" s="95"/>
      <c r="M506" s="94"/>
      <c r="N506" s="94"/>
      <c r="O506" s="94"/>
      <c r="P506" s="94"/>
      <c r="Q506" s="94"/>
      <c r="R506" s="94"/>
      <c r="S506" s="94"/>
      <c r="T506" s="94"/>
      <c r="U506" s="94"/>
      <c r="V506" s="93"/>
      <c r="W506" s="93"/>
      <c r="X506" s="93"/>
      <c r="Y506" s="92"/>
    </row>
    <row r="507" spans="1:25" s="91" customFormat="1" ht="19.5" customHeight="1">
      <c r="A507" s="96"/>
      <c r="B507" s="100"/>
      <c r="C507" s="99"/>
      <c r="D507" s="98"/>
      <c r="E507" s="98"/>
      <c r="F507" s="96"/>
      <c r="G507" s="96"/>
      <c r="H507" s="97"/>
      <c r="I507" s="97"/>
      <c r="J507" s="97"/>
      <c r="K507" s="96"/>
      <c r="L507" s="95"/>
      <c r="M507" s="94"/>
      <c r="N507" s="94"/>
      <c r="O507" s="94"/>
      <c r="P507" s="94"/>
      <c r="Q507" s="94"/>
      <c r="R507" s="94"/>
      <c r="S507" s="94"/>
      <c r="T507" s="94"/>
      <c r="U507" s="94"/>
      <c r="V507" s="93"/>
      <c r="W507" s="93"/>
      <c r="X507" s="93"/>
      <c r="Y507" s="92"/>
    </row>
    <row r="508" spans="1:25" s="91" customFormat="1" ht="19.5" customHeight="1">
      <c r="A508" s="96"/>
      <c r="B508" s="100"/>
      <c r="C508" s="99"/>
      <c r="D508" s="98"/>
      <c r="E508" s="98"/>
      <c r="F508" s="96"/>
      <c r="G508" s="96"/>
      <c r="H508" s="97"/>
      <c r="I508" s="97"/>
      <c r="J508" s="97"/>
      <c r="K508" s="96"/>
      <c r="L508" s="95"/>
      <c r="M508" s="94"/>
      <c r="N508" s="94"/>
      <c r="O508" s="94"/>
      <c r="P508" s="94"/>
      <c r="Q508" s="94"/>
      <c r="R508" s="94"/>
      <c r="S508" s="94"/>
      <c r="T508" s="94"/>
      <c r="U508" s="94"/>
      <c r="V508" s="93"/>
      <c r="W508" s="93"/>
      <c r="X508" s="93"/>
      <c r="Y508" s="92"/>
    </row>
    <row r="509" spans="1:25" s="91" customFormat="1" ht="19.5" customHeight="1">
      <c r="A509" s="96"/>
      <c r="B509" s="100"/>
      <c r="C509" s="99"/>
      <c r="D509" s="98"/>
      <c r="E509" s="98"/>
      <c r="F509" s="96"/>
      <c r="G509" s="96"/>
      <c r="H509" s="97"/>
      <c r="I509" s="97"/>
      <c r="J509" s="97"/>
      <c r="K509" s="96"/>
      <c r="L509" s="95"/>
      <c r="M509" s="94"/>
      <c r="N509" s="94"/>
      <c r="O509" s="94"/>
      <c r="P509" s="94"/>
      <c r="Q509" s="94"/>
      <c r="R509" s="94"/>
      <c r="S509" s="94"/>
      <c r="T509" s="94"/>
      <c r="U509" s="94"/>
      <c r="V509" s="93"/>
      <c r="W509" s="93"/>
      <c r="X509" s="93"/>
      <c r="Y509" s="92"/>
    </row>
    <row r="510" spans="1:25" s="91" customFormat="1" ht="19.5" customHeight="1">
      <c r="A510" s="96"/>
      <c r="B510" s="100"/>
      <c r="C510" s="99"/>
      <c r="D510" s="98"/>
      <c r="E510" s="98"/>
      <c r="F510" s="96"/>
      <c r="G510" s="96"/>
      <c r="H510" s="97"/>
      <c r="I510" s="97"/>
      <c r="J510" s="97"/>
      <c r="K510" s="96"/>
      <c r="L510" s="95"/>
      <c r="M510" s="94"/>
      <c r="N510" s="94"/>
      <c r="O510" s="94"/>
      <c r="P510" s="94"/>
      <c r="Q510" s="94"/>
      <c r="R510" s="94"/>
      <c r="S510" s="94"/>
      <c r="T510" s="94"/>
      <c r="U510" s="94"/>
      <c r="V510" s="93"/>
      <c r="W510" s="93"/>
      <c r="X510" s="93"/>
      <c r="Y510" s="92"/>
    </row>
    <row r="511" spans="1:25" s="91" customFormat="1" ht="19.5" customHeight="1">
      <c r="A511" s="96"/>
      <c r="B511" s="100"/>
      <c r="C511" s="99"/>
      <c r="D511" s="98"/>
      <c r="E511" s="98"/>
      <c r="F511" s="96"/>
      <c r="G511" s="96"/>
      <c r="H511" s="97"/>
      <c r="I511" s="97"/>
      <c r="J511" s="97"/>
      <c r="K511" s="96"/>
      <c r="L511" s="95"/>
      <c r="M511" s="94"/>
      <c r="N511" s="94"/>
      <c r="O511" s="94"/>
      <c r="P511" s="94"/>
      <c r="Q511" s="94"/>
      <c r="R511" s="94"/>
      <c r="S511" s="94"/>
      <c r="T511" s="94"/>
      <c r="U511" s="94"/>
      <c r="V511" s="93"/>
      <c r="W511" s="93"/>
      <c r="X511" s="93"/>
      <c r="Y511" s="92"/>
    </row>
    <row r="512" spans="1:25" s="91" customFormat="1" ht="19.5" customHeight="1">
      <c r="A512" s="96"/>
      <c r="B512" s="100"/>
      <c r="C512" s="99"/>
      <c r="D512" s="98"/>
      <c r="E512" s="98"/>
      <c r="F512" s="96"/>
      <c r="G512" s="96"/>
      <c r="H512" s="97"/>
      <c r="I512" s="97"/>
      <c r="J512" s="97"/>
      <c r="K512" s="96"/>
      <c r="L512" s="95"/>
      <c r="M512" s="94"/>
      <c r="N512" s="94"/>
      <c r="O512" s="94"/>
      <c r="P512" s="94"/>
      <c r="Q512" s="94"/>
      <c r="R512" s="94"/>
      <c r="S512" s="94"/>
      <c r="T512" s="94"/>
      <c r="U512" s="94"/>
      <c r="V512" s="93"/>
      <c r="W512" s="93"/>
      <c r="X512" s="93"/>
      <c r="Y512" s="92"/>
    </row>
    <row r="513" spans="1:25" s="91" customFormat="1" ht="19.5" customHeight="1">
      <c r="A513" s="96"/>
      <c r="B513" s="100"/>
      <c r="C513" s="99"/>
      <c r="D513" s="98"/>
      <c r="E513" s="98"/>
      <c r="F513" s="96"/>
      <c r="G513" s="96"/>
      <c r="H513" s="97"/>
      <c r="I513" s="97"/>
      <c r="J513" s="97"/>
      <c r="K513" s="96"/>
      <c r="L513" s="95"/>
      <c r="M513" s="94"/>
      <c r="N513" s="94"/>
      <c r="O513" s="94"/>
      <c r="P513" s="94"/>
      <c r="Q513" s="94"/>
      <c r="R513" s="94"/>
      <c r="S513" s="94"/>
      <c r="T513" s="94"/>
      <c r="U513" s="94"/>
      <c r="V513" s="93"/>
      <c r="W513" s="93"/>
      <c r="X513" s="93"/>
      <c r="Y513" s="92"/>
    </row>
    <row r="514" spans="1:25" s="91" customFormat="1" ht="19.5" customHeight="1">
      <c r="A514" s="96"/>
      <c r="B514" s="100"/>
      <c r="C514" s="99"/>
      <c r="D514" s="98"/>
      <c r="E514" s="98"/>
      <c r="F514" s="96"/>
      <c r="G514" s="96"/>
      <c r="H514" s="97"/>
      <c r="I514" s="97"/>
      <c r="J514" s="97"/>
      <c r="K514" s="96"/>
      <c r="L514" s="95"/>
      <c r="M514" s="94"/>
      <c r="N514" s="94"/>
      <c r="O514" s="94"/>
      <c r="P514" s="94"/>
      <c r="Q514" s="94"/>
      <c r="R514" s="94"/>
      <c r="S514" s="94"/>
      <c r="T514" s="94"/>
      <c r="U514" s="94"/>
      <c r="V514" s="93"/>
      <c r="W514" s="93"/>
      <c r="X514" s="93"/>
      <c r="Y514" s="92"/>
    </row>
    <row r="515" spans="1:25" s="91" customFormat="1" ht="19.5" customHeight="1">
      <c r="A515" s="96"/>
      <c r="B515" s="100"/>
      <c r="C515" s="99"/>
      <c r="D515" s="98"/>
      <c r="E515" s="98"/>
      <c r="F515" s="96"/>
      <c r="G515" s="96"/>
      <c r="H515" s="97"/>
      <c r="I515" s="97"/>
      <c r="J515" s="97"/>
      <c r="K515" s="96"/>
      <c r="L515" s="95"/>
      <c r="M515" s="94"/>
      <c r="N515" s="94"/>
      <c r="O515" s="94"/>
      <c r="P515" s="94"/>
      <c r="Q515" s="94"/>
      <c r="R515" s="94"/>
      <c r="S515" s="94"/>
      <c r="T515" s="94"/>
      <c r="U515" s="94"/>
      <c r="V515" s="93"/>
      <c r="W515" s="93"/>
      <c r="X515" s="93"/>
      <c r="Y515" s="92"/>
    </row>
    <row r="516" spans="1:25" s="91" customFormat="1" ht="19.5" customHeight="1">
      <c r="A516" s="96"/>
      <c r="B516" s="100"/>
      <c r="C516" s="99"/>
      <c r="D516" s="98"/>
      <c r="E516" s="98"/>
      <c r="F516" s="96"/>
      <c r="G516" s="96"/>
      <c r="H516" s="97"/>
      <c r="I516" s="97"/>
      <c r="J516" s="97"/>
      <c r="K516" s="96"/>
      <c r="L516" s="95"/>
      <c r="M516" s="94"/>
      <c r="N516" s="94"/>
      <c r="O516" s="94"/>
      <c r="P516" s="94"/>
      <c r="Q516" s="94"/>
      <c r="R516" s="94"/>
      <c r="S516" s="94"/>
      <c r="T516" s="94"/>
      <c r="U516" s="94"/>
      <c r="V516" s="93"/>
      <c r="W516" s="93"/>
      <c r="X516" s="93"/>
      <c r="Y516" s="92"/>
    </row>
    <row r="517" spans="1:25" s="91" customFormat="1" ht="19.5" customHeight="1">
      <c r="A517" s="96"/>
      <c r="B517" s="100"/>
      <c r="C517" s="99"/>
      <c r="D517" s="98"/>
      <c r="E517" s="98"/>
      <c r="F517" s="96"/>
      <c r="G517" s="96"/>
      <c r="H517" s="97"/>
      <c r="I517" s="97"/>
      <c r="J517" s="97"/>
      <c r="K517" s="96"/>
      <c r="L517" s="95"/>
      <c r="M517" s="94"/>
      <c r="N517" s="94"/>
      <c r="O517" s="94"/>
      <c r="P517" s="94"/>
      <c r="Q517" s="94"/>
      <c r="R517" s="94"/>
      <c r="S517" s="94"/>
      <c r="T517" s="94"/>
      <c r="U517" s="94"/>
      <c r="V517" s="93"/>
      <c r="W517" s="93"/>
      <c r="X517" s="93"/>
      <c r="Y517" s="92"/>
    </row>
    <row r="518" spans="1:25" s="91" customFormat="1" ht="19.5" customHeight="1">
      <c r="A518" s="96"/>
      <c r="B518" s="100"/>
      <c r="C518" s="99"/>
      <c r="D518" s="98"/>
      <c r="E518" s="98"/>
      <c r="F518" s="96"/>
      <c r="G518" s="96"/>
      <c r="H518" s="97"/>
      <c r="I518" s="97"/>
      <c r="J518" s="97"/>
      <c r="K518" s="96"/>
      <c r="L518" s="95"/>
      <c r="M518" s="94"/>
      <c r="N518" s="94"/>
      <c r="O518" s="94"/>
      <c r="P518" s="94"/>
      <c r="Q518" s="94"/>
      <c r="R518" s="94"/>
      <c r="S518" s="94"/>
      <c r="T518" s="94"/>
      <c r="U518" s="94"/>
      <c r="V518" s="93"/>
      <c r="W518" s="93"/>
      <c r="X518" s="93"/>
      <c r="Y518" s="92"/>
    </row>
    <row r="519" spans="1:25" s="91" customFormat="1" ht="19.5" customHeight="1">
      <c r="A519" s="96"/>
      <c r="B519" s="100"/>
      <c r="C519" s="99"/>
      <c r="D519" s="98"/>
      <c r="E519" s="98"/>
      <c r="F519" s="96"/>
      <c r="G519" s="96"/>
      <c r="H519" s="97"/>
      <c r="I519" s="97"/>
      <c r="J519" s="97"/>
      <c r="K519" s="96"/>
      <c r="L519" s="95"/>
      <c r="M519" s="94"/>
      <c r="N519" s="94"/>
      <c r="O519" s="94"/>
      <c r="P519" s="94"/>
      <c r="Q519" s="94"/>
      <c r="R519" s="94"/>
      <c r="S519" s="94"/>
      <c r="T519" s="94"/>
      <c r="U519" s="94"/>
      <c r="V519" s="93"/>
      <c r="W519" s="93"/>
      <c r="X519" s="93"/>
      <c r="Y519" s="92"/>
    </row>
    <row r="520" spans="1:25" s="91" customFormat="1" ht="19.5" customHeight="1">
      <c r="A520" s="96"/>
      <c r="B520" s="100"/>
      <c r="C520" s="99"/>
      <c r="D520" s="98"/>
      <c r="E520" s="98"/>
      <c r="F520" s="96"/>
      <c r="G520" s="96"/>
      <c r="H520" s="97"/>
      <c r="I520" s="97"/>
      <c r="J520" s="97"/>
      <c r="K520" s="96"/>
      <c r="L520" s="95"/>
      <c r="M520" s="94"/>
      <c r="N520" s="94"/>
      <c r="O520" s="94"/>
      <c r="P520" s="94"/>
      <c r="Q520" s="94"/>
      <c r="R520" s="94"/>
      <c r="S520" s="94"/>
      <c r="T520" s="94"/>
      <c r="U520" s="94"/>
      <c r="V520" s="93"/>
      <c r="W520" s="93"/>
      <c r="X520" s="93"/>
      <c r="Y520" s="92"/>
    </row>
    <row r="521" spans="1:25" s="91" customFormat="1" ht="19.5" customHeight="1">
      <c r="A521" s="96"/>
      <c r="B521" s="100"/>
      <c r="C521" s="99"/>
      <c r="D521" s="98"/>
      <c r="E521" s="98"/>
      <c r="F521" s="96"/>
      <c r="G521" s="96"/>
      <c r="H521" s="97"/>
      <c r="I521" s="97"/>
      <c r="J521" s="97"/>
      <c r="K521" s="96"/>
      <c r="L521" s="95"/>
      <c r="M521" s="94"/>
      <c r="N521" s="94"/>
      <c r="O521" s="94"/>
      <c r="P521" s="94"/>
      <c r="Q521" s="94"/>
      <c r="R521" s="94"/>
      <c r="S521" s="94"/>
      <c r="T521" s="94"/>
      <c r="U521" s="94"/>
      <c r="V521" s="93"/>
      <c r="W521" s="93"/>
      <c r="X521" s="93"/>
      <c r="Y521" s="92"/>
    </row>
    <row r="522" spans="1:25" s="91" customFormat="1" ht="19.5" customHeight="1">
      <c r="A522" s="96"/>
      <c r="B522" s="100"/>
      <c r="C522" s="99"/>
      <c r="D522" s="98"/>
      <c r="E522" s="98"/>
      <c r="F522" s="96"/>
      <c r="G522" s="96"/>
      <c r="H522" s="97"/>
      <c r="I522" s="97"/>
      <c r="J522" s="97"/>
      <c r="K522" s="96"/>
      <c r="L522" s="95"/>
      <c r="M522" s="94"/>
      <c r="N522" s="94"/>
      <c r="O522" s="94"/>
      <c r="P522" s="94"/>
      <c r="Q522" s="94"/>
      <c r="R522" s="94"/>
      <c r="S522" s="94"/>
      <c r="T522" s="94"/>
      <c r="U522" s="94"/>
      <c r="V522" s="93"/>
      <c r="W522" s="93"/>
      <c r="X522" s="93"/>
      <c r="Y522" s="92"/>
    </row>
    <row r="523" spans="1:25" s="91" customFormat="1" ht="19.5" customHeight="1">
      <c r="A523" s="96"/>
      <c r="B523" s="100"/>
      <c r="C523" s="99"/>
      <c r="D523" s="98"/>
      <c r="E523" s="98"/>
      <c r="F523" s="96"/>
      <c r="G523" s="96"/>
      <c r="H523" s="97"/>
      <c r="I523" s="97"/>
      <c r="J523" s="97"/>
      <c r="K523" s="96"/>
      <c r="L523" s="95"/>
      <c r="M523" s="94"/>
      <c r="N523" s="94"/>
      <c r="O523" s="94"/>
      <c r="P523" s="94"/>
      <c r="Q523" s="94"/>
      <c r="R523" s="94"/>
      <c r="S523" s="94"/>
      <c r="T523" s="94"/>
      <c r="U523" s="94"/>
      <c r="V523" s="93"/>
      <c r="W523" s="93"/>
      <c r="X523" s="93"/>
      <c r="Y523" s="92"/>
    </row>
    <row r="524" spans="1:25" s="91" customFormat="1" ht="19.5" customHeight="1">
      <c r="A524" s="96"/>
      <c r="B524" s="100"/>
      <c r="C524" s="99"/>
      <c r="D524" s="98"/>
      <c r="E524" s="98"/>
      <c r="F524" s="96"/>
      <c r="G524" s="96"/>
      <c r="H524" s="97"/>
      <c r="I524" s="97"/>
      <c r="J524" s="97"/>
      <c r="K524" s="96"/>
      <c r="L524" s="95"/>
      <c r="M524" s="94"/>
      <c r="N524" s="94"/>
      <c r="O524" s="94"/>
      <c r="P524" s="94"/>
      <c r="Q524" s="94"/>
      <c r="R524" s="94"/>
      <c r="S524" s="94"/>
      <c r="T524" s="94"/>
      <c r="U524" s="94"/>
      <c r="V524" s="93"/>
      <c r="W524" s="93"/>
      <c r="X524" s="93"/>
      <c r="Y524" s="92"/>
    </row>
    <row r="525" spans="1:25" s="91" customFormat="1" ht="19.5" customHeight="1">
      <c r="A525" s="96"/>
      <c r="B525" s="100"/>
      <c r="C525" s="99"/>
      <c r="D525" s="98"/>
      <c r="E525" s="98"/>
      <c r="F525" s="96"/>
      <c r="G525" s="96"/>
      <c r="H525" s="97"/>
      <c r="I525" s="97"/>
      <c r="J525" s="97"/>
      <c r="K525" s="96"/>
      <c r="L525" s="95"/>
      <c r="M525" s="94"/>
      <c r="N525" s="94"/>
      <c r="O525" s="94"/>
      <c r="P525" s="94"/>
      <c r="Q525" s="94"/>
      <c r="R525" s="94"/>
      <c r="S525" s="94"/>
      <c r="T525" s="94"/>
      <c r="U525" s="94"/>
      <c r="V525" s="93"/>
      <c r="W525" s="93"/>
      <c r="X525" s="93"/>
      <c r="Y525" s="92"/>
    </row>
    <row r="526" spans="1:25" s="91" customFormat="1" ht="19.5" customHeight="1">
      <c r="A526" s="96"/>
      <c r="B526" s="100"/>
      <c r="C526" s="99"/>
      <c r="D526" s="98"/>
      <c r="E526" s="98"/>
      <c r="F526" s="96"/>
      <c r="G526" s="96"/>
      <c r="H526" s="97"/>
      <c r="I526" s="97"/>
      <c r="J526" s="97"/>
      <c r="K526" s="96"/>
      <c r="L526" s="95"/>
      <c r="M526" s="94"/>
      <c r="N526" s="94"/>
      <c r="O526" s="94"/>
      <c r="P526" s="94"/>
      <c r="Q526" s="94"/>
      <c r="R526" s="94"/>
      <c r="S526" s="94"/>
      <c r="T526" s="94"/>
      <c r="U526" s="94"/>
      <c r="V526" s="93"/>
      <c r="W526" s="93"/>
      <c r="X526" s="93"/>
      <c r="Y526" s="92"/>
    </row>
    <row r="527" spans="1:25" s="91" customFormat="1" ht="19.5" customHeight="1">
      <c r="A527" s="96"/>
      <c r="B527" s="100"/>
      <c r="C527" s="99"/>
      <c r="D527" s="98"/>
      <c r="E527" s="98"/>
      <c r="F527" s="96"/>
      <c r="G527" s="96"/>
      <c r="H527" s="97"/>
      <c r="I527" s="97"/>
      <c r="J527" s="97"/>
      <c r="K527" s="96"/>
      <c r="L527" s="95"/>
      <c r="M527" s="94"/>
      <c r="N527" s="94"/>
      <c r="O527" s="94"/>
      <c r="P527" s="94"/>
      <c r="Q527" s="94"/>
      <c r="R527" s="94"/>
      <c r="S527" s="94"/>
      <c r="T527" s="94"/>
      <c r="U527" s="94"/>
      <c r="V527" s="93"/>
      <c r="W527" s="93"/>
      <c r="X527" s="93"/>
      <c r="Y527" s="92"/>
    </row>
    <row r="528" spans="1:25" s="91" customFormat="1" ht="19.5" customHeight="1">
      <c r="A528" s="96"/>
      <c r="B528" s="100"/>
      <c r="C528" s="99"/>
      <c r="D528" s="98"/>
      <c r="E528" s="98"/>
      <c r="F528" s="96"/>
      <c r="G528" s="96"/>
      <c r="H528" s="97"/>
      <c r="I528" s="97"/>
      <c r="J528" s="97"/>
      <c r="K528" s="96"/>
      <c r="L528" s="95"/>
      <c r="M528" s="94"/>
      <c r="N528" s="94"/>
      <c r="O528" s="94"/>
      <c r="P528" s="94"/>
      <c r="Q528" s="94"/>
      <c r="R528" s="94"/>
      <c r="S528" s="94"/>
      <c r="T528" s="94"/>
      <c r="U528" s="94"/>
      <c r="V528" s="93"/>
      <c r="W528" s="93"/>
      <c r="X528" s="93"/>
      <c r="Y528" s="92"/>
    </row>
    <row r="529" spans="1:25" s="91" customFormat="1" ht="19.5" customHeight="1">
      <c r="A529" s="96"/>
      <c r="B529" s="100"/>
      <c r="C529" s="99"/>
      <c r="D529" s="98"/>
      <c r="E529" s="98"/>
      <c r="F529" s="96"/>
      <c r="G529" s="96"/>
      <c r="H529" s="97"/>
      <c r="I529" s="97"/>
      <c r="J529" s="97"/>
      <c r="K529" s="96"/>
      <c r="L529" s="95"/>
      <c r="M529" s="94"/>
      <c r="N529" s="94"/>
      <c r="O529" s="94"/>
      <c r="P529" s="94"/>
      <c r="Q529" s="94"/>
      <c r="R529" s="94"/>
      <c r="S529" s="94"/>
      <c r="T529" s="94"/>
      <c r="U529" s="94"/>
      <c r="V529" s="93"/>
      <c r="W529" s="93"/>
      <c r="X529" s="93"/>
      <c r="Y529" s="92"/>
    </row>
    <row r="530" spans="1:25" s="91" customFormat="1" ht="19.5" customHeight="1">
      <c r="A530" s="96"/>
      <c r="B530" s="100"/>
      <c r="C530" s="99"/>
      <c r="D530" s="98"/>
      <c r="E530" s="98"/>
      <c r="F530" s="96"/>
      <c r="G530" s="96"/>
      <c r="H530" s="97"/>
      <c r="I530" s="97"/>
      <c r="J530" s="97"/>
      <c r="K530" s="96"/>
      <c r="L530" s="95"/>
      <c r="M530" s="94"/>
      <c r="N530" s="94"/>
      <c r="O530" s="94"/>
      <c r="P530" s="94"/>
      <c r="Q530" s="94"/>
      <c r="R530" s="94"/>
      <c r="S530" s="94"/>
      <c r="T530" s="94"/>
      <c r="U530" s="94"/>
      <c r="V530" s="93"/>
      <c r="W530" s="93"/>
      <c r="X530" s="93"/>
      <c r="Y530" s="92"/>
    </row>
    <row r="531" spans="1:25" s="91" customFormat="1" ht="19.5" customHeight="1">
      <c r="A531" s="96"/>
      <c r="B531" s="100"/>
      <c r="C531" s="99"/>
      <c r="D531" s="98"/>
      <c r="E531" s="98"/>
      <c r="F531" s="96"/>
      <c r="G531" s="96"/>
      <c r="H531" s="97"/>
      <c r="I531" s="97"/>
      <c r="J531" s="97"/>
      <c r="K531" s="96"/>
      <c r="L531" s="95"/>
      <c r="M531" s="94"/>
      <c r="N531" s="94"/>
      <c r="O531" s="94"/>
      <c r="P531" s="94"/>
      <c r="Q531" s="94"/>
      <c r="R531" s="94"/>
      <c r="S531" s="94"/>
      <c r="T531" s="94"/>
      <c r="U531" s="94"/>
      <c r="V531" s="93"/>
      <c r="W531" s="93"/>
      <c r="X531" s="93"/>
      <c r="Y531" s="92"/>
    </row>
    <row r="532" spans="1:25" s="91" customFormat="1" ht="19.5" customHeight="1">
      <c r="A532" s="96"/>
      <c r="B532" s="100"/>
      <c r="C532" s="99"/>
      <c r="D532" s="98"/>
      <c r="E532" s="98"/>
      <c r="F532" s="96"/>
      <c r="G532" s="96"/>
      <c r="H532" s="97"/>
      <c r="I532" s="97"/>
      <c r="J532" s="97"/>
      <c r="K532" s="96"/>
      <c r="L532" s="95"/>
      <c r="M532" s="94"/>
      <c r="N532" s="94"/>
      <c r="O532" s="94"/>
      <c r="P532" s="94"/>
      <c r="Q532" s="94"/>
      <c r="R532" s="94"/>
      <c r="S532" s="94"/>
      <c r="T532" s="94"/>
      <c r="U532" s="94"/>
      <c r="V532" s="93"/>
      <c r="W532" s="93"/>
      <c r="X532" s="93"/>
      <c r="Y532" s="92"/>
    </row>
    <row r="533" spans="1:25" s="91" customFormat="1" ht="19.5" customHeight="1">
      <c r="A533" s="96"/>
      <c r="B533" s="100"/>
      <c r="C533" s="99"/>
      <c r="D533" s="98"/>
      <c r="E533" s="98"/>
      <c r="F533" s="96"/>
      <c r="G533" s="96"/>
      <c r="H533" s="97"/>
      <c r="I533" s="97"/>
      <c r="J533" s="97"/>
      <c r="K533" s="96"/>
      <c r="L533" s="95"/>
      <c r="M533" s="94"/>
      <c r="N533" s="94"/>
      <c r="O533" s="94"/>
      <c r="P533" s="94"/>
      <c r="Q533" s="94"/>
      <c r="R533" s="94"/>
      <c r="S533" s="94"/>
      <c r="T533" s="94"/>
      <c r="U533" s="94"/>
      <c r="V533" s="93"/>
      <c r="W533" s="93"/>
      <c r="X533" s="93"/>
      <c r="Y533" s="9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2"/>
  <dimension ref="A1:K4"/>
  <sheetViews>
    <sheetView showGridLines="0" workbookViewId="0">
      <pane ySplit="4" topLeftCell="A5" activePane="bottomLeft" state="frozen"/>
      <selection activeCell="C70" sqref="C70"/>
      <selection pane="bottomLeft" sqref="A1:K1"/>
    </sheetView>
  </sheetViews>
  <sheetFormatPr defaultRowHeight="18" customHeight="1"/>
  <cols>
    <col min="1" max="1" width="7.5" style="16" customWidth="1"/>
    <col min="2" max="2" width="36.875" style="111" customWidth="1"/>
    <col min="3" max="3" width="10.25" style="110" customWidth="1"/>
    <col min="4" max="6" width="16.625" style="109" customWidth="1"/>
    <col min="7" max="7" width="10.125" style="108" customWidth="1"/>
    <col min="8" max="10" width="16.625" style="109" customWidth="1"/>
    <col min="11" max="11" width="10.125" style="108" customWidth="1"/>
    <col min="12" max="16384" width="9" style="16"/>
  </cols>
  <sheetData>
    <row r="1" spans="1:11" s="437" customFormat="1" ht="106.5" customHeight="1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</row>
    <row r="2" spans="1:11" s="437" customFormat="1" ht="4.5" customHeight="1"/>
    <row r="3" spans="1:11" s="437" customFormat="1" ht="18" customHeight="1">
      <c r="A3" s="445" t="s">
        <v>811</v>
      </c>
      <c r="B3" s="446" t="s">
        <v>950</v>
      </c>
      <c r="C3" s="445" t="s">
        <v>949</v>
      </c>
      <c r="D3" s="447" t="s">
        <v>948</v>
      </c>
      <c r="E3" s="447"/>
      <c r="F3" s="447"/>
      <c r="G3" s="447"/>
      <c r="H3" s="444" t="s">
        <v>947</v>
      </c>
      <c r="I3" s="444"/>
      <c r="J3" s="444"/>
      <c r="K3" s="444"/>
    </row>
    <row r="4" spans="1:11" s="437" customFormat="1" ht="18" customHeight="1">
      <c r="A4" s="445"/>
      <c r="B4" s="446"/>
      <c r="C4" s="445"/>
      <c r="D4" s="439" t="s">
        <v>946</v>
      </c>
      <c r="E4" s="439" t="s">
        <v>945</v>
      </c>
      <c r="F4" s="439" t="s">
        <v>944</v>
      </c>
      <c r="G4" s="439" t="s">
        <v>943</v>
      </c>
      <c r="H4" s="438" t="s">
        <v>946</v>
      </c>
      <c r="I4" s="438" t="s">
        <v>945</v>
      </c>
      <c r="J4" s="438" t="s">
        <v>944</v>
      </c>
      <c r="K4" s="438" t="s">
        <v>943</v>
      </c>
    </row>
  </sheetData>
  <sheetProtection password="CC6F" sheet="1" objects="1" scenarios="1" formatCells="0" formatColumns="0" formatRows="0" insertColumns="0" insertRows="0" deleteColumns="0" deleteRows="0" sort="0"/>
  <mergeCells count="6">
    <mergeCell ref="A1:K1"/>
    <mergeCell ref="H3:K3"/>
    <mergeCell ref="A3:A4"/>
    <mergeCell ref="B3:B4"/>
    <mergeCell ref="C3:C4"/>
    <mergeCell ref="D3:G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K44"/>
  <sheetViews>
    <sheetView showGridLines="0" showRowColHeaders="0" workbookViewId="0">
      <pane ySplit="1" topLeftCell="A2" activePane="bottomLeft" state="frozen"/>
      <selection activeCell="C70" sqref="C70"/>
      <selection pane="bottomLeft" activeCell="B1" sqref="B1:K1"/>
    </sheetView>
  </sheetViews>
  <sheetFormatPr defaultRowHeight="14.25"/>
  <cols>
    <col min="1" max="1" width="4.25" customWidth="1"/>
    <col min="3" max="7" width="18.5" customWidth="1"/>
    <col min="8" max="8" width="53.25" customWidth="1"/>
    <col min="9" max="9" width="3.875" customWidth="1"/>
    <col min="10" max="10" width="21.875" customWidth="1"/>
    <col min="11" max="11" width="14.125" customWidth="1"/>
  </cols>
  <sheetData>
    <row r="1" spans="2:11" ht="135" customHeight="1">
      <c r="B1" s="448"/>
      <c r="C1" s="448"/>
      <c r="D1" s="448"/>
      <c r="E1" s="448"/>
      <c r="F1" s="448"/>
      <c r="G1" s="448"/>
      <c r="H1" s="448"/>
      <c r="I1" s="448"/>
      <c r="J1" s="448"/>
      <c r="K1" s="448"/>
    </row>
    <row r="3" spans="2:11" ht="24" customHeight="1">
      <c r="B3" s="127" t="s">
        <v>975</v>
      </c>
    </row>
    <row r="4" spans="2:11" ht="21" customHeight="1">
      <c r="B4" s="449" t="s">
        <v>973</v>
      </c>
      <c r="C4" s="449" t="s">
        <v>972</v>
      </c>
      <c r="D4" s="449" t="s">
        <v>971</v>
      </c>
      <c r="E4" s="450" t="s">
        <v>970</v>
      </c>
      <c r="F4" s="449" t="s">
        <v>969</v>
      </c>
      <c r="G4" s="449"/>
      <c r="H4" s="449"/>
      <c r="J4" s="452" t="s">
        <v>968</v>
      </c>
      <c r="K4" s="453"/>
    </row>
    <row r="5" spans="2:11" ht="21" customHeight="1">
      <c r="B5" s="449"/>
      <c r="C5" s="449"/>
      <c r="D5" s="449"/>
      <c r="E5" s="451"/>
      <c r="F5" s="29" t="s">
        <v>967</v>
      </c>
      <c r="G5" s="29" t="s">
        <v>966</v>
      </c>
      <c r="H5" s="29" t="s">
        <v>965</v>
      </c>
      <c r="J5" s="454" t="str">
        <f>C6</f>
        <v>ผลประหยัดประมาณการ</v>
      </c>
      <c r="K5" s="455"/>
    </row>
    <row r="6" spans="2:11">
      <c r="B6" s="17">
        <v>1</v>
      </c>
      <c r="C6" s="15" t="s">
        <v>974</v>
      </c>
      <c r="D6" s="17"/>
      <c r="E6" s="17"/>
      <c r="F6" s="17"/>
      <c r="G6" s="17"/>
      <c r="H6" s="17"/>
      <c r="J6" s="120" t="s">
        <v>963</v>
      </c>
      <c r="K6" s="123">
        <v>4</v>
      </c>
    </row>
    <row r="7" spans="2:11">
      <c r="B7" s="17"/>
      <c r="C7" s="15"/>
      <c r="D7" s="17"/>
      <c r="E7" s="17"/>
      <c r="F7" s="17"/>
      <c r="G7" s="17"/>
      <c r="H7" s="17"/>
      <c r="J7" s="120" t="s">
        <v>962</v>
      </c>
      <c r="K7" s="123">
        <v>2000</v>
      </c>
    </row>
    <row r="8" spans="2:11">
      <c r="B8" s="17"/>
      <c r="C8" s="15"/>
      <c r="D8" s="17"/>
      <c r="E8" s="17"/>
      <c r="F8" s="17"/>
      <c r="G8" s="17"/>
      <c r="H8" s="17"/>
      <c r="J8" s="120"/>
      <c r="K8" s="121"/>
    </row>
    <row r="9" spans="2:11">
      <c r="B9" s="17"/>
      <c r="C9" s="15"/>
      <c r="D9" s="17"/>
      <c r="E9" s="17"/>
      <c r="F9" s="17"/>
      <c r="G9" s="17"/>
      <c r="H9" s="17"/>
      <c r="J9" s="120" t="s">
        <v>961</v>
      </c>
      <c r="K9" s="126">
        <f>SUM(D6:D20)</f>
        <v>0</v>
      </c>
    </row>
    <row r="10" spans="2:11">
      <c r="B10" s="17"/>
      <c r="C10" s="15"/>
      <c r="D10" s="17"/>
      <c r="E10" s="17"/>
      <c r="F10" s="17"/>
      <c r="G10" s="17"/>
      <c r="H10" s="17"/>
      <c r="J10" s="120" t="s">
        <v>960</v>
      </c>
      <c r="K10" s="125">
        <f>SUM(E6:E20)</f>
        <v>0</v>
      </c>
    </row>
    <row r="11" spans="2:11">
      <c r="B11" s="17"/>
      <c r="C11" s="15"/>
      <c r="D11" s="17"/>
      <c r="E11" s="17"/>
      <c r="F11" s="17"/>
      <c r="G11" s="17"/>
      <c r="H11" s="17"/>
      <c r="J11" s="120" t="s">
        <v>959</v>
      </c>
      <c r="K11" s="124">
        <f>SUM(G6:G20)</f>
        <v>0</v>
      </c>
    </row>
    <row r="12" spans="2:11">
      <c r="B12" s="17"/>
      <c r="C12" s="15"/>
      <c r="D12" s="17"/>
      <c r="E12" s="17"/>
      <c r="F12" s="17"/>
      <c r="G12" s="17"/>
      <c r="H12" s="17"/>
      <c r="J12" s="120" t="s">
        <v>958</v>
      </c>
      <c r="K12" s="123">
        <v>2000</v>
      </c>
    </row>
    <row r="13" spans="2:11">
      <c r="B13" s="17"/>
      <c r="C13" s="15"/>
      <c r="D13" s="17"/>
      <c r="E13" s="17"/>
      <c r="F13" s="17"/>
      <c r="G13" s="17"/>
      <c r="H13" s="17"/>
      <c r="J13" s="120"/>
      <c r="K13" s="121"/>
    </row>
    <row r="14" spans="2:11">
      <c r="B14" s="17"/>
      <c r="C14" s="15"/>
      <c r="D14" s="17"/>
      <c r="E14" s="17"/>
      <c r="F14" s="17"/>
      <c r="G14" s="17"/>
      <c r="H14" s="17"/>
      <c r="J14" s="120" t="s">
        <v>957</v>
      </c>
      <c r="K14" s="121"/>
    </row>
    <row r="15" spans="2:11">
      <c r="B15" s="17"/>
      <c r="C15" s="15"/>
      <c r="D15" s="17"/>
      <c r="E15" s="17"/>
      <c r="F15" s="17"/>
      <c r="G15" s="17"/>
      <c r="H15" s="17"/>
      <c r="J15" s="120" t="s">
        <v>956</v>
      </c>
      <c r="K15" s="122">
        <f>K9*K6</f>
        <v>0</v>
      </c>
    </row>
    <row r="16" spans="2:11">
      <c r="B16" s="17"/>
      <c r="C16" s="15"/>
      <c r="D16" s="17"/>
      <c r="E16" s="17"/>
      <c r="F16" s="17"/>
      <c r="G16" s="17"/>
      <c r="H16" s="17"/>
      <c r="J16" s="120" t="s">
        <v>955</v>
      </c>
      <c r="K16" s="122">
        <f>K15*K10</f>
        <v>0</v>
      </c>
    </row>
    <row r="17" spans="2:11">
      <c r="B17" s="17"/>
      <c r="C17" s="15"/>
      <c r="D17" s="17"/>
      <c r="E17" s="17"/>
      <c r="F17" s="17"/>
      <c r="G17" s="17"/>
      <c r="H17" s="17"/>
      <c r="J17" s="120" t="s">
        <v>954</v>
      </c>
      <c r="K17" s="122">
        <f>K11*K7</f>
        <v>0</v>
      </c>
    </row>
    <row r="18" spans="2:11">
      <c r="B18" s="17"/>
      <c r="C18" s="15"/>
      <c r="D18" s="17"/>
      <c r="E18" s="17"/>
      <c r="F18" s="17"/>
      <c r="G18" s="17"/>
      <c r="H18" s="17"/>
      <c r="J18" s="120" t="s">
        <v>953</v>
      </c>
      <c r="K18" s="122">
        <f>K12</f>
        <v>2000</v>
      </c>
    </row>
    <row r="19" spans="2:11">
      <c r="B19" s="17"/>
      <c r="C19" s="15"/>
      <c r="D19" s="17"/>
      <c r="E19" s="17"/>
      <c r="F19" s="17"/>
      <c r="G19" s="17"/>
      <c r="H19" s="17"/>
      <c r="J19" s="120"/>
      <c r="K19" s="121"/>
    </row>
    <row r="20" spans="2:11">
      <c r="B20" s="17"/>
      <c r="C20" s="15"/>
      <c r="D20" s="17"/>
      <c r="E20" s="17"/>
      <c r="F20" s="17"/>
      <c r="G20" s="17"/>
      <c r="H20" s="17"/>
      <c r="J20" s="120" t="s">
        <v>952</v>
      </c>
      <c r="K20" s="119">
        <f>IF(SUM(K15:K19)&gt;K12,SUM(K15:K19),0)</f>
        <v>0</v>
      </c>
    </row>
    <row r="21" spans="2:11">
      <c r="B21" s="117"/>
      <c r="C21" s="118"/>
      <c r="D21" s="118"/>
      <c r="E21" s="118"/>
      <c r="F21" s="117"/>
      <c r="G21" s="117"/>
      <c r="H21" s="117"/>
      <c r="J21" s="114"/>
      <c r="K21" s="113"/>
    </row>
    <row r="25" spans="2:11" ht="21" customHeight="1">
      <c r="B25" s="449" t="s">
        <v>973</v>
      </c>
      <c r="C25" s="449" t="s">
        <v>972</v>
      </c>
      <c r="D25" s="449" t="s">
        <v>971</v>
      </c>
      <c r="E25" s="450" t="s">
        <v>970</v>
      </c>
      <c r="F25" s="449" t="s">
        <v>969</v>
      </c>
      <c r="G25" s="449"/>
      <c r="H25" s="449"/>
      <c r="J25" s="452" t="s">
        <v>968</v>
      </c>
      <c r="K25" s="453"/>
    </row>
    <row r="26" spans="2:11" ht="21" customHeight="1">
      <c r="B26" s="449"/>
      <c r="C26" s="449"/>
      <c r="D26" s="449"/>
      <c r="E26" s="451"/>
      <c r="F26" s="29" t="s">
        <v>967</v>
      </c>
      <c r="G26" s="29" t="s">
        <v>966</v>
      </c>
      <c r="H26" s="29" t="s">
        <v>965</v>
      </c>
      <c r="J26" s="454" t="str">
        <f>C27</f>
        <v>M&amp;V</v>
      </c>
      <c r="K26" s="455"/>
    </row>
    <row r="27" spans="2:11">
      <c r="B27" s="17">
        <v>2</v>
      </c>
      <c r="C27" s="15" t="s">
        <v>964</v>
      </c>
      <c r="D27" s="17"/>
      <c r="E27" s="17"/>
      <c r="F27" s="17"/>
      <c r="G27" s="17"/>
      <c r="H27" s="17"/>
      <c r="J27" s="120" t="s">
        <v>963</v>
      </c>
      <c r="K27" s="123">
        <f>K6</f>
        <v>4</v>
      </c>
    </row>
    <row r="28" spans="2:11">
      <c r="B28" s="17"/>
      <c r="C28" s="15"/>
      <c r="D28" s="17"/>
      <c r="E28" s="17"/>
      <c r="F28" s="17"/>
      <c r="G28" s="17"/>
      <c r="H28" s="17"/>
      <c r="J28" s="120" t="s">
        <v>962</v>
      </c>
      <c r="K28" s="123">
        <f>K7</f>
        <v>2000</v>
      </c>
    </row>
    <row r="29" spans="2:11">
      <c r="B29" s="17"/>
      <c r="C29" s="15"/>
      <c r="D29" s="17"/>
      <c r="E29" s="17"/>
      <c r="F29" s="17"/>
      <c r="G29" s="17"/>
      <c r="H29" s="17"/>
      <c r="J29" s="120"/>
      <c r="K29" s="121"/>
    </row>
    <row r="30" spans="2:11">
      <c r="B30" s="17"/>
      <c r="C30" s="15"/>
      <c r="D30" s="17"/>
      <c r="E30" s="17"/>
      <c r="F30" s="17"/>
      <c r="G30" s="17"/>
      <c r="H30" s="17"/>
      <c r="J30" s="120" t="s">
        <v>961</v>
      </c>
      <c r="K30" s="126">
        <f>SUM(D27:D41)</f>
        <v>0</v>
      </c>
    </row>
    <row r="31" spans="2:11">
      <c r="B31" s="17"/>
      <c r="C31" s="15"/>
      <c r="D31" s="17"/>
      <c r="E31" s="17"/>
      <c r="F31" s="17"/>
      <c r="G31" s="17"/>
      <c r="H31" s="17"/>
      <c r="J31" s="120" t="s">
        <v>960</v>
      </c>
      <c r="K31" s="125">
        <f>SUM(E27:E41)</f>
        <v>0</v>
      </c>
    </row>
    <row r="32" spans="2:11">
      <c r="B32" s="17"/>
      <c r="C32" s="15"/>
      <c r="D32" s="17"/>
      <c r="E32" s="17"/>
      <c r="F32" s="17"/>
      <c r="G32" s="17"/>
      <c r="H32" s="17"/>
      <c r="J32" s="120" t="s">
        <v>959</v>
      </c>
      <c r="K32" s="124">
        <f>SUM(G27:G41)</f>
        <v>0</v>
      </c>
    </row>
    <row r="33" spans="2:11">
      <c r="B33" s="17"/>
      <c r="C33" s="15"/>
      <c r="D33" s="17"/>
      <c r="E33" s="17"/>
      <c r="F33" s="17"/>
      <c r="G33" s="17"/>
      <c r="H33" s="17"/>
      <c r="J33" s="120" t="s">
        <v>958</v>
      </c>
      <c r="K33" s="123">
        <v>2000</v>
      </c>
    </row>
    <row r="34" spans="2:11">
      <c r="B34" s="17"/>
      <c r="C34" s="15"/>
      <c r="D34" s="17"/>
      <c r="E34" s="17"/>
      <c r="F34" s="17"/>
      <c r="G34" s="17"/>
      <c r="H34" s="17"/>
      <c r="J34" s="120"/>
      <c r="K34" s="121"/>
    </row>
    <row r="35" spans="2:11">
      <c r="B35" s="17"/>
      <c r="C35" s="15"/>
      <c r="D35" s="17"/>
      <c r="E35" s="17"/>
      <c r="F35" s="17"/>
      <c r="G35" s="17"/>
      <c r="H35" s="17"/>
      <c r="J35" s="120" t="s">
        <v>957</v>
      </c>
      <c r="K35" s="121"/>
    </row>
    <row r="36" spans="2:11">
      <c r="B36" s="17"/>
      <c r="C36" s="15"/>
      <c r="D36" s="17"/>
      <c r="E36" s="17"/>
      <c r="F36" s="17"/>
      <c r="G36" s="17"/>
      <c r="H36" s="17"/>
      <c r="J36" s="120" t="s">
        <v>956</v>
      </c>
      <c r="K36" s="122">
        <f>K30*K27</f>
        <v>0</v>
      </c>
    </row>
    <row r="37" spans="2:11">
      <c r="B37" s="17"/>
      <c r="C37" s="15"/>
      <c r="D37" s="17"/>
      <c r="E37" s="17"/>
      <c r="F37" s="17"/>
      <c r="G37" s="17"/>
      <c r="H37" s="17"/>
      <c r="J37" s="120" t="s">
        <v>955</v>
      </c>
      <c r="K37" s="122">
        <f>K36*K31</f>
        <v>0</v>
      </c>
    </row>
    <row r="38" spans="2:11">
      <c r="B38" s="17"/>
      <c r="C38" s="15"/>
      <c r="D38" s="17"/>
      <c r="E38" s="17"/>
      <c r="F38" s="17"/>
      <c r="G38" s="17"/>
      <c r="H38" s="17"/>
      <c r="J38" s="120" t="s">
        <v>954</v>
      </c>
      <c r="K38" s="122">
        <f>K32*K28</f>
        <v>0</v>
      </c>
    </row>
    <row r="39" spans="2:11">
      <c r="B39" s="17"/>
      <c r="C39" s="15"/>
      <c r="D39" s="17"/>
      <c r="E39" s="17"/>
      <c r="F39" s="17"/>
      <c r="G39" s="17"/>
      <c r="H39" s="17"/>
      <c r="J39" s="120" t="s">
        <v>953</v>
      </c>
      <c r="K39" s="122">
        <f>K18</f>
        <v>2000</v>
      </c>
    </row>
    <row r="40" spans="2:11">
      <c r="B40" s="17"/>
      <c r="C40" s="15"/>
      <c r="D40" s="17"/>
      <c r="E40" s="17"/>
      <c r="F40" s="17"/>
      <c r="G40" s="17"/>
      <c r="H40" s="17"/>
      <c r="J40" s="120"/>
      <c r="K40" s="121"/>
    </row>
    <row r="41" spans="2:11">
      <c r="B41" s="17"/>
      <c r="C41" s="15"/>
      <c r="D41" s="17"/>
      <c r="E41" s="17"/>
      <c r="F41" s="17"/>
      <c r="G41" s="17"/>
      <c r="H41" s="17"/>
      <c r="J41" s="120" t="s">
        <v>952</v>
      </c>
      <c r="K41" s="119">
        <f>IF(SUM(K36:K40)&gt;K33,SUM(K36:K40),0)</f>
        <v>0</v>
      </c>
    </row>
    <row r="42" spans="2:11">
      <c r="B42" s="117"/>
      <c r="C42" s="118"/>
      <c r="D42" s="118"/>
      <c r="E42" s="118"/>
      <c r="F42" s="117"/>
      <c r="G42" s="117"/>
      <c r="H42" s="117"/>
      <c r="J42" s="114"/>
      <c r="K42" s="113"/>
    </row>
    <row r="43" spans="2:11" ht="19.5" customHeight="1">
      <c r="J43" s="116" t="s">
        <v>951</v>
      </c>
      <c r="K43" s="115">
        <f>K20+K41</f>
        <v>0</v>
      </c>
    </row>
    <row r="44" spans="2:11" ht="8.25" customHeight="1">
      <c r="J44" s="114"/>
      <c r="K44" s="113"/>
    </row>
  </sheetData>
  <sheetProtection password="CC6F" sheet="1" objects="1" scenarios="1" formatCells="0"/>
  <mergeCells count="15">
    <mergeCell ref="B25:B26"/>
    <mergeCell ref="C25:C26"/>
    <mergeCell ref="D25:D26"/>
    <mergeCell ref="E25:E26"/>
    <mergeCell ref="J4:K4"/>
    <mergeCell ref="J5:K5"/>
    <mergeCell ref="J25:K25"/>
    <mergeCell ref="J26:K26"/>
    <mergeCell ref="F4:H4"/>
    <mergeCell ref="F25:H25"/>
    <mergeCell ref="B1:K1"/>
    <mergeCell ref="C4:C5"/>
    <mergeCell ref="B4:B5"/>
    <mergeCell ref="D4:D5"/>
    <mergeCell ref="E4:E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/>
  <dimension ref="B1:W238"/>
  <sheetViews>
    <sheetView showGridLines="0" showRowColHeaders="0" workbookViewId="0">
      <pane ySplit="1" topLeftCell="A26" activePane="bottomLeft" state="frozen"/>
      <selection activeCell="C70" sqref="C70"/>
      <selection pane="bottomLeft" activeCell="L28" sqref="L28"/>
    </sheetView>
  </sheetViews>
  <sheetFormatPr defaultColWidth="8" defaultRowHeight="21"/>
  <cols>
    <col min="1" max="1" width="5.375" style="128" customWidth="1"/>
    <col min="2" max="2" width="2.375" style="128" customWidth="1"/>
    <col min="3" max="3" width="3.75" style="128" customWidth="1"/>
    <col min="4" max="4" width="5.125" style="128" customWidth="1"/>
    <col min="5" max="5" width="19.375" style="128" customWidth="1"/>
    <col min="6" max="6" width="9.625" style="128" customWidth="1"/>
    <col min="7" max="7" width="18.875" style="128" customWidth="1"/>
    <col min="8" max="8" width="10.875" style="128" customWidth="1"/>
    <col min="9" max="9" width="7.125" style="128" customWidth="1"/>
    <col min="10" max="10" width="16.75" style="128" customWidth="1"/>
    <col min="11" max="11" width="6.875" style="128" customWidth="1"/>
    <col min="12" max="12" width="19.625" style="128" customWidth="1"/>
    <col min="13" max="13" width="16.5" style="128" customWidth="1"/>
    <col min="14" max="14" width="43.75" style="128" customWidth="1"/>
    <col min="15" max="15" width="9.875" style="128" customWidth="1"/>
    <col min="16" max="16" width="14.375" style="128" customWidth="1"/>
    <col min="17" max="20" width="2.5" style="128" customWidth="1"/>
    <col min="21" max="21" width="13.375" style="128" customWidth="1"/>
    <col min="22" max="22" width="21.5" style="128" customWidth="1"/>
    <col min="23" max="16384" width="8" style="128"/>
  </cols>
  <sheetData>
    <row r="1" spans="2:15" s="218" customFormat="1" ht="135" customHeight="1"/>
    <row r="2" spans="2:15" ht="21" customHeight="1">
      <c r="B2" s="456" t="s">
        <v>1034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</row>
    <row r="3" spans="2:15" ht="21" customHeight="1">
      <c r="B3" s="216" t="s">
        <v>1033</v>
      </c>
      <c r="C3" s="216"/>
      <c r="D3" s="215"/>
      <c r="E3" s="215"/>
      <c r="F3" s="215"/>
      <c r="G3" s="215"/>
      <c r="H3" s="215"/>
      <c r="I3" s="215"/>
      <c r="J3" s="215"/>
      <c r="K3" s="215"/>
      <c r="L3" s="217" t="str">
        <f>Cost_Detail!J3</f>
        <v>aaaaaaa</v>
      </c>
    </row>
    <row r="4" spans="2:15" ht="21" customHeight="1">
      <c r="B4" s="216"/>
      <c r="C4" s="216"/>
      <c r="D4" s="215"/>
      <c r="E4" s="215"/>
      <c r="F4" s="215"/>
      <c r="G4" s="215"/>
      <c r="H4" s="215"/>
      <c r="I4" s="215"/>
      <c r="J4" s="215"/>
      <c r="K4" s="165" t="s">
        <v>1032</v>
      </c>
      <c r="L4" s="214">
        <f>Cost_Detail!J4</f>
        <v>0</v>
      </c>
    </row>
    <row r="5" spans="2:15" ht="21" customHeight="1">
      <c r="B5" s="213" t="s">
        <v>805</v>
      </c>
      <c r="C5" s="212"/>
      <c r="D5" s="212"/>
      <c r="E5" s="212"/>
      <c r="F5" s="212"/>
      <c r="G5" s="212"/>
      <c r="H5" s="212"/>
      <c r="I5" s="212"/>
      <c r="J5" s="212"/>
      <c r="K5" s="211"/>
      <c r="L5" s="210" t="s">
        <v>1031</v>
      </c>
    </row>
    <row r="6" spans="2:15" ht="21" customHeight="1">
      <c r="B6" s="209"/>
      <c r="C6" s="208"/>
      <c r="D6" s="208"/>
      <c r="E6" s="208"/>
      <c r="F6" s="208"/>
      <c r="G6" s="208"/>
      <c r="H6" s="208"/>
      <c r="I6" s="208"/>
      <c r="J6" s="208"/>
      <c r="K6" s="208"/>
      <c r="L6" s="207" t="s">
        <v>1030</v>
      </c>
    </row>
    <row r="7" spans="2:15" ht="21" customHeight="1">
      <c r="B7" s="156" t="s">
        <v>1029</v>
      </c>
      <c r="C7" s="182"/>
      <c r="D7" s="182"/>
      <c r="E7" s="182"/>
      <c r="F7" s="182"/>
      <c r="G7" s="182"/>
      <c r="H7" s="182"/>
      <c r="I7" s="182"/>
      <c r="J7" s="182"/>
      <c r="K7" s="182"/>
      <c r="L7" s="206"/>
    </row>
    <row r="8" spans="2:15" ht="21" customHeight="1">
      <c r="B8" s="202"/>
      <c r="C8" s="200">
        <v>1.1000000000000001</v>
      </c>
      <c r="D8" s="139" t="s">
        <v>1028</v>
      </c>
      <c r="E8" s="139"/>
      <c r="F8" s="139"/>
      <c r="G8" s="139"/>
      <c r="H8" s="139"/>
      <c r="I8" s="139"/>
      <c r="J8" s="139"/>
      <c r="K8" s="139"/>
      <c r="L8" s="205"/>
    </row>
    <row r="9" spans="2:15" ht="21" customHeight="1">
      <c r="B9" s="141"/>
      <c r="C9" s="139"/>
      <c r="D9" s="200" t="s">
        <v>1027</v>
      </c>
      <c r="E9" s="139" t="s">
        <v>1026</v>
      </c>
      <c r="F9" s="139"/>
      <c r="G9" s="139"/>
      <c r="H9" s="139"/>
      <c r="I9" s="139"/>
      <c r="J9" s="139"/>
      <c r="K9" s="139"/>
      <c r="L9" s="204">
        <f>Cost_Detail!J22</f>
        <v>132538</v>
      </c>
      <c r="M9" s="192"/>
      <c r="N9" s="171"/>
      <c r="O9" s="171"/>
    </row>
    <row r="10" spans="2:15" ht="21" customHeight="1">
      <c r="B10" s="141"/>
      <c r="C10" s="139"/>
      <c r="D10" s="200" t="s">
        <v>1025</v>
      </c>
      <c r="E10" s="139" t="s">
        <v>1024</v>
      </c>
      <c r="F10" s="139"/>
      <c r="G10" s="139"/>
      <c r="H10" s="139"/>
      <c r="I10" s="139"/>
      <c r="J10" s="139"/>
      <c r="K10" s="139"/>
      <c r="L10" s="204">
        <f>Cost_Detail!J30</f>
        <v>0</v>
      </c>
      <c r="M10" s="192"/>
      <c r="N10" s="171"/>
      <c r="O10" s="171"/>
    </row>
    <row r="11" spans="2:15" ht="21" customHeight="1">
      <c r="B11" s="198"/>
      <c r="C11" s="197"/>
      <c r="D11" s="195"/>
      <c r="E11" s="196" t="s">
        <v>1023</v>
      </c>
      <c r="F11" s="196"/>
      <c r="G11" s="196"/>
      <c r="H11" s="196"/>
      <c r="I11" s="196"/>
      <c r="J11" s="196"/>
      <c r="K11" s="195"/>
      <c r="L11" s="203">
        <f>SUM(L9:L10)</f>
        <v>132538</v>
      </c>
      <c r="M11" s="192"/>
      <c r="N11" s="171"/>
      <c r="O11" s="171"/>
    </row>
    <row r="12" spans="2:15" ht="21" customHeight="1">
      <c r="B12" s="202"/>
      <c r="C12" s="200">
        <v>1.2</v>
      </c>
      <c r="D12" s="139" t="s">
        <v>1022</v>
      </c>
      <c r="E12" s="139"/>
      <c r="F12" s="139"/>
      <c r="G12" s="139"/>
      <c r="H12" s="139"/>
      <c r="I12" s="139"/>
      <c r="J12" s="139"/>
      <c r="K12" s="139"/>
      <c r="L12" s="204"/>
      <c r="M12" s="192"/>
    </row>
    <row r="13" spans="2:15" ht="21" customHeight="1">
      <c r="B13" s="141"/>
      <c r="C13" s="139"/>
      <c r="D13" s="200" t="s">
        <v>1021</v>
      </c>
      <c r="E13" s="139" t="s">
        <v>1020</v>
      </c>
      <c r="F13" s="139"/>
      <c r="G13" s="139"/>
      <c r="H13" s="139"/>
      <c r="I13" s="139"/>
      <c r="J13" s="139"/>
      <c r="K13" s="139"/>
      <c r="L13" s="204">
        <f>Cost_Detail!J46</f>
        <v>26490</v>
      </c>
      <c r="M13" s="192"/>
    </row>
    <row r="14" spans="2:15" ht="21" customHeight="1">
      <c r="B14" s="141"/>
      <c r="C14" s="139"/>
      <c r="D14" s="200" t="s">
        <v>1019</v>
      </c>
      <c r="E14" s="139" t="s">
        <v>1018</v>
      </c>
      <c r="F14" s="139"/>
      <c r="G14" s="139"/>
      <c r="H14" s="139"/>
      <c r="I14" s="139"/>
      <c r="J14" s="139"/>
      <c r="K14" s="139"/>
      <c r="L14" s="204">
        <f>Cost_Detail!J60</f>
        <v>14674</v>
      </c>
      <c r="M14" s="192"/>
    </row>
    <row r="15" spans="2:15" ht="21" customHeight="1">
      <c r="B15" s="141"/>
      <c r="C15" s="139"/>
      <c r="D15" s="200" t="s">
        <v>1017</v>
      </c>
      <c r="E15" s="139" t="s">
        <v>1016</v>
      </c>
      <c r="F15" s="139"/>
      <c r="G15" s="139"/>
      <c r="H15" s="139"/>
      <c r="I15" s="139"/>
      <c r="J15" s="139"/>
      <c r="K15" s="139"/>
      <c r="L15" s="204">
        <f>Cost_Detail!J66</f>
        <v>4600</v>
      </c>
      <c r="M15" s="192"/>
    </row>
    <row r="16" spans="2:15" ht="21" customHeight="1">
      <c r="B16" s="141"/>
      <c r="C16" s="139"/>
      <c r="D16" s="200" t="s">
        <v>1015</v>
      </c>
      <c r="E16" s="139" t="s">
        <v>1014</v>
      </c>
      <c r="F16" s="139"/>
      <c r="G16" s="139"/>
      <c r="H16" s="139"/>
      <c r="I16" s="139"/>
      <c r="J16" s="139"/>
      <c r="K16" s="139"/>
      <c r="L16" s="204">
        <f>Cost_Detail!J70</f>
        <v>1800</v>
      </c>
      <c r="M16" s="192"/>
    </row>
    <row r="17" spans="2:15" ht="21" customHeight="1">
      <c r="B17" s="141"/>
      <c r="C17" s="139"/>
      <c r="D17" s="200" t="s">
        <v>1013</v>
      </c>
      <c r="E17" s="139" t="s">
        <v>1012</v>
      </c>
      <c r="F17" s="139"/>
      <c r="G17" s="139"/>
      <c r="H17" s="139"/>
      <c r="I17" s="139"/>
      <c r="J17" s="139"/>
      <c r="K17" s="139"/>
      <c r="L17" s="204">
        <f>Cost_Detail!J73</f>
        <v>0</v>
      </c>
      <c r="M17" s="192"/>
    </row>
    <row r="18" spans="2:15" ht="21" customHeight="1">
      <c r="B18" s="141"/>
      <c r="C18" s="139"/>
      <c r="D18" s="200" t="s">
        <v>1011</v>
      </c>
      <c r="E18" s="139" t="s">
        <v>1010</v>
      </c>
      <c r="F18" s="139"/>
      <c r="G18" s="139"/>
      <c r="H18" s="139"/>
      <c r="I18" s="139"/>
      <c r="J18" s="139"/>
      <c r="K18" s="139"/>
      <c r="L18" s="204">
        <f>Cost_Detail!J81</f>
        <v>37197</v>
      </c>
      <c r="M18" s="192"/>
    </row>
    <row r="19" spans="2:15" ht="21" customHeight="1">
      <c r="B19" s="141"/>
      <c r="C19" s="139"/>
      <c r="D19" s="200" t="s">
        <v>1009</v>
      </c>
      <c r="E19" s="139" t="s">
        <v>1008</v>
      </c>
      <c r="F19" s="139"/>
      <c r="G19" s="139"/>
      <c r="H19" s="139"/>
      <c r="I19" s="139"/>
      <c r="J19" s="139"/>
      <c r="K19" s="139"/>
      <c r="L19" s="204">
        <f>Cost_Detail!J88</f>
        <v>0</v>
      </c>
      <c r="M19" s="192"/>
    </row>
    <row r="20" spans="2:15" ht="21" customHeight="1">
      <c r="B20" s="198"/>
      <c r="C20" s="197"/>
      <c r="D20" s="195"/>
      <c r="E20" s="196" t="s">
        <v>1007</v>
      </c>
      <c r="F20" s="196"/>
      <c r="G20" s="196"/>
      <c r="H20" s="196"/>
      <c r="I20" s="196"/>
      <c r="J20" s="196"/>
      <c r="K20" s="195"/>
      <c r="L20" s="203">
        <f>SUM(L13:L19)</f>
        <v>84761</v>
      </c>
      <c r="M20" s="192"/>
      <c r="N20" s="171"/>
      <c r="O20" s="171"/>
    </row>
    <row r="21" spans="2:15" ht="21" customHeight="1">
      <c r="B21" s="202"/>
      <c r="C21" s="200">
        <v>1.3</v>
      </c>
      <c r="D21" s="139" t="s">
        <v>1006</v>
      </c>
      <c r="E21" s="139"/>
      <c r="F21" s="139"/>
      <c r="G21" s="139"/>
      <c r="H21" s="139"/>
      <c r="I21" s="139"/>
      <c r="J21" s="139"/>
      <c r="K21" s="139"/>
      <c r="L21" s="201"/>
      <c r="M21" s="192"/>
    </row>
    <row r="22" spans="2:15" ht="21" customHeight="1">
      <c r="B22" s="141"/>
      <c r="C22" s="139"/>
      <c r="D22" s="200" t="s">
        <v>1005</v>
      </c>
      <c r="E22" s="139" t="s">
        <v>1004</v>
      </c>
      <c r="F22" s="139"/>
      <c r="G22" s="139"/>
      <c r="H22" s="139"/>
      <c r="I22" s="139"/>
      <c r="J22" s="139"/>
      <c r="K22" s="139"/>
      <c r="L22" s="199">
        <f>Cost_Detail!J96</f>
        <v>0</v>
      </c>
      <c r="M22" s="192"/>
    </row>
    <row r="23" spans="2:15" ht="21" customHeight="1">
      <c r="B23" s="141"/>
      <c r="C23" s="139"/>
      <c r="D23" s="200"/>
      <c r="E23" s="139" t="s">
        <v>1003</v>
      </c>
      <c r="F23" s="139"/>
      <c r="G23" s="139"/>
      <c r="H23" s="139"/>
      <c r="I23" s="139"/>
      <c r="J23" s="139"/>
      <c r="K23" s="139"/>
      <c r="L23" s="199"/>
      <c r="M23" s="192"/>
    </row>
    <row r="24" spans="2:15" ht="21" customHeight="1">
      <c r="B24" s="141"/>
      <c r="C24" s="139"/>
      <c r="D24" s="200"/>
      <c r="E24" s="139" t="s">
        <v>1002</v>
      </c>
      <c r="F24" s="139"/>
      <c r="G24" s="139"/>
      <c r="H24" s="139"/>
      <c r="I24" s="139"/>
      <c r="J24" s="139"/>
      <c r="K24" s="139"/>
      <c r="L24" s="199"/>
      <c r="M24" s="192"/>
    </row>
    <row r="25" spans="2:15" ht="21" customHeight="1">
      <c r="B25" s="141"/>
      <c r="C25" s="139"/>
      <c r="D25" s="200"/>
      <c r="E25" s="139" t="s">
        <v>1001</v>
      </c>
      <c r="F25" s="139"/>
      <c r="G25" s="139"/>
      <c r="H25" s="139"/>
      <c r="I25" s="139"/>
      <c r="J25" s="139"/>
      <c r="K25" s="139"/>
      <c r="L25" s="199"/>
      <c r="M25" s="192"/>
    </row>
    <row r="26" spans="2:15" ht="21" customHeight="1">
      <c r="B26" s="141"/>
      <c r="C26" s="139"/>
      <c r="D26" s="200"/>
      <c r="E26" s="139" t="s">
        <v>1000</v>
      </c>
      <c r="F26" s="139"/>
      <c r="G26" s="139"/>
      <c r="H26" s="139"/>
      <c r="I26" s="139"/>
      <c r="J26" s="139"/>
      <c r="K26" s="139"/>
      <c r="L26" s="199"/>
      <c r="M26" s="192"/>
    </row>
    <row r="27" spans="2:15" ht="21" customHeight="1">
      <c r="B27" s="198"/>
      <c r="C27" s="197"/>
      <c r="D27" s="196"/>
      <c r="E27" s="196" t="s">
        <v>999</v>
      </c>
      <c r="F27" s="196"/>
      <c r="G27" s="196"/>
      <c r="H27" s="196"/>
      <c r="I27" s="196"/>
      <c r="J27" s="196"/>
      <c r="K27" s="195"/>
      <c r="L27" s="194">
        <f>SUM(L22:L26)</f>
        <v>0</v>
      </c>
      <c r="M27" s="192"/>
      <c r="N27" s="171"/>
      <c r="O27" s="171"/>
    </row>
    <row r="28" spans="2:15" ht="21" customHeight="1">
      <c r="B28" s="457" t="s">
        <v>998</v>
      </c>
      <c r="C28" s="458"/>
      <c r="D28" s="458"/>
      <c r="E28" s="458"/>
      <c r="F28" s="458"/>
      <c r="G28" s="458"/>
      <c r="H28" s="458"/>
      <c r="I28" s="458"/>
      <c r="J28" s="458"/>
      <c r="K28" s="458"/>
      <c r="L28" s="436">
        <f>L11+L20+L27</f>
        <v>217299</v>
      </c>
      <c r="M28" s="192"/>
    </row>
    <row r="29" spans="2:15" ht="21" customHeight="1">
      <c r="B29" s="141" t="s">
        <v>997</v>
      </c>
      <c r="C29" s="139"/>
      <c r="D29" s="139"/>
      <c r="E29" s="139"/>
      <c r="F29" s="139"/>
      <c r="G29" s="139"/>
      <c r="H29" s="139"/>
      <c r="I29" s="139"/>
      <c r="J29" s="139"/>
      <c r="K29" s="139"/>
      <c r="L29" s="193">
        <f>Cost_Detail!J99</f>
        <v>32594.85</v>
      </c>
      <c r="M29" s="192"/>
      <c r="N29" s="171"/>
    </row>
    <row r="30" spans="2:15" ht="21" hidden="1" customHeight="1">
      <c r="B30" s="141"/>
      <c r="C30" s="139"/>
      <c r="D30" s="139"/>
      <c r="E30" s="139"/>
      <c r="F30" s="139"/>
      <c r="G30" s="139"/>
      <c r="H30" s="139"/>
      <c r="I30" s="139"/>
      <c r="J30" s="139"/>
      <c r="K30" s="139"/>
      <c r="L30" s="191"/>
      <c r="M30" s="190"/>
    </row>
    <row r="31" spans="2:15" ht="21" customHeight="1">
      <c r="B31" s="457" t="s">
        <v>996</v>
      </c>
      <c r="C31" s="458"/>
      <c r="D31" s="458"/>
      <c r="E31" s="458"/>
      <c r="F31" s="458"/>
      <c r="G31" s="458"/>
      <c r="H31" s="458"/>
      <c r="I31" s="458"/>
      <c r="J31" s="458"/>
      <c r="K31" s="458"/>
      <c r="L31" s="189">
        <f>SUM(L29:L30)</f>
        <v>32594.85</v>
      </c>
      <c r="N31" s="171"/>
      <c r="O31" s="171"/>
    </row>
    <row r="32" spans="2:15" ht="21" customHeight="1">
      <c r="B32" s="174" t="s">
        <v>995</v>
      </c>
      <c r="C32" s="173"/>
      <c r="D32" s="173"/>
      <c r="E32" s="173"/>
      <c r="F32" s="173"/>
      <c r="G32" s="173"/>
      <c r="H32" s="173"/>
      <c r="I32" s="173"/>
      <c r="J32" s="173"/>
      <c r="K32" s="173"/>
      <c r="L32" s="188">
        <f>L28+L31</f>
        <v>249893.85</v>
      </c>
      <c r="M32" s="187"/>
      <c r="N32" s="186"/>
      <c r="O32" s="185"/>
    </row>
    <row r="33" spans="2:23" ht="21" customHeight="1">
      <c r="B33" s="184" t="s">
        <v>994</v>
      </c>
      <c r="C33" s="183"/>
      <c r="D33" s="182"/>
      <c r="E33" s="182"/>
      <c r="F33" s="182"/>
      <c r="G33" s="182"/>
      <c r="H33" s="182"/>
      <c r="I33" s="182"/>
      <c r="J33" s="182"/>
      <c r="K33" s="182"/>
      <c r="L33" s="181">
        <f>Cost_Detail!J103</f>
        <v>0</v>
      </c>
      <c r="N33" s="167"/>
    </row>
    <row r="34" spans="2:23" ht="21" customHeight="1">
      <c r="B34" s="180" t="str">
        <f>"เป็นอัตราร้อยละของกำไรตามที่กระทรวงกำหนด) "&amp; TEXT(Cost_Detail!G103, "##.00%")</f>
        <v>เป็นอัตราร้อยละของกำไรตามที่กระทรวงกำหนด) .00%</v>
      </c>
      <c r="C34" s="179"/>
      <c r="D34" s="178"/>
      <c r="E34" s="178"/>
      <c r="F34" s="178"/>
      <c r="G34" s="178"/>
      <c r="H34" s="178"/>
      <c r="I34" s="178"/>
      <c r="J34" s="178"/>
      <c r="K34" s="178"/>
      <c r="L34" s="177"/>
      <c r="N34" s="176"/>
    </row>
    <row r="35" spans="2:23" ht="21" customHeight="1">
      <c r="B35" s="174" t="s">
        <v>993</v>
      </c>
      <c r="C35" s="173"/>
      <c r="D35" s="173"/>
      <c r="E35" s="173"/>
      <c r="F35" s="173"/>
      <c r="G35" s="173"/>
      <c r="H35" s="173"/>
      <c r="I35" s="173"/>
      <c r="J35" s="173"/>
      <c r="K35" s="173"/>
      <c r="L35" s="175">
        <f>L32+L33</f>
        <v>249893.85</v>
      </c>
      <c r="N35" s="167"/>
    </row>
    <row r="36" spans="2:23" ht="21" customHeight="1">
      <c r="B36" s="174" t="s">
        <v>992</v>
      </c>
      <c r="C36" s="173"/>
      <c r="D36" s="173"/>
      <c r="E36" s="173"/>
      <c r="F36" s="173"/>
      <c r="G36" s="173"/>
      <c r="H36" s="173"/>
      <c r="I36" s="173"/>
      <c r="J36" s="173"/>
      <c r="K36" s="173"/>
      <c r="L36" s="172">
        <f>L35*7%</f>
        <v>17492.569500000001</v>
      </c>
      <c r="N36" s="171"/>
    </row>
    <row r="37" spans="2:23" ht="21" customHeight="1">
      <c r="B37" s="170" t="s">
        <v>991</v>
      </c>
      <c r="C37" s="169"/>
      <c r="D37" s="169"/>
      <c r="E37" s="169"/>
      <c r="F37" s="169"/>
      <c r="G37" s="169"/>
      <c r="H37" s="169"/>
      <c r="I37" s="169"/>
      <c r="J37" s="169"/>
      <c r="K37" s="169"/>
      <c r="L37" s="168">
        <f>L35+L36</f>
        <v>267386.41950000002</v>
      </c>
      <c r="M37" s="167"/>
      <c r="O37" s="167"/>
    </row>
    <row r="38" spans="2:23" ht="21" customHeight="1">
      <c r="L38" s="166" t="str">
        <f>IF(L4&lt;&gt;0,"("&amp;TEXT(L37*100/L4,"#,##0.00")&amp;"% ของเงินลงทุน)","")</f>
        <v/>
      </c>
    </row>
    <row r="39" spans="2:23" ht="26.25" customHeight="1">
      <c r="B39" s="160" t="s">
        <v>990</v>
      </c>
      <c r="C39" s="160"/>
      <c r="E39" s="128" t="str">
        <f>"รวมต้นทุนงาน/บริการ และ ค่าวิชาการ (ไม่รวมเงินเดือน) = "&amp;TEXT($L$32-$L$9,"#,##0.00")&amp;" บาท"</f>
        <v>รวมต้นทุนงาน/บริการ และ ค่าวิชาการ (ไม่รวมเงินเดือน) = 117,355.85 บาท</v>
      </c>
      <c r="L39" s="165"/>
    </row>
    <row r="40" spans="2:23" ht="26.25" customHeight="1">
      <c r="E40" s="128" t="str">
        <f>"ระยะเวลาการดำเนินงาน(จำนวนคนไม่นำมาคิด) "&amp;SUM(Log!$E$3:$E$1000)&amp;" วัน"</f>
        <v>ระยะเวลาการดำเนินงาน(จำนวนคนไม่นำมาคิด) 0 วัน</v>
      </c>
      <c r="F40" s="160"/>
      <c r="N40"/>
      <c r="O40"/>
      <c r="P40" s="76"/>
      <c r="Q40"/>
    </row>
    <row r="41" spans="2:23" ht="6.75" customHeight="1">
      <c r="N41" s="164"/>
      <c r="O41"/>
      <c r="P41"/>
      <c r="Q41"/>
    </row>
    <row r="42" spans="2:23">
      <c r="B42" s="149" t="str">
        <f>"รายละเอียดการดำเนินงาน "</f>
        <v xml:space="preserve">รายละเอียดการดำเนินงาน </v>
      </c>
      <c r="C42" s="149"/>
      <c r="D42" s="136"/>
      <c r="E42" s="152"/>
      <c r="G42" s="148" t="s">
        <v>989</v>
      </c>
      <c r="I42" s="163" t="s">
        <v>988</v>
      </c>
      <c r="K42" s="160"/>
      <c r="L42" s="160"/>
      <c r="N42" s="161"/>
      <c r="O42" s="162" t="s">
        <v>987</v>
      </c>
      <c r="P42" s="161"/>
      <c r="Q42"/>
      <c r="R42"/>
      <c r="U42" s="159" t="s">
        <v>986</v>
      </c>
      <c r="V42" t="s">
        <v>985</v>
      </c>
      <c r="W42"/>
    </row>
    <row r="43" spans="2:23" ht="21" customHeight="1">
      <c r="B43" s="128" t="s">
        <v>47</v>
      </c>
      <c r="C43" s="143"/>
      <c r="D43" s="136"/>
      <c r="E43" s="152"/>
      <c r="G43" s="151">
        <f>SUMIF(Table2[ระดับขั้นตอนการทำงาน],B43,Table2[จำนวนวัน])</f>
        <v>0</v>
      </c>
      <c r="K43" s="160"/>
      <c r="L43" s="160"/>
      <c r="N43" s="159" t="s">
        <v>922</v>
      </c>
      <c r="O43" s="68" t="s">
        <v>984</v>
      </c>
      <c r="P43" t="s">
        <v>983</v>
      </c>
      <c r="Q43"/>
      <c r="R43"/>
      <c r="U43" s="157" t="s">
        <v>982</v>
      </c>
      <c r="V43" s="147"/>
      <c r="W43"/>
    </row>
    <row r="44" spans="2:23" ht="21" customHeight="1">
      <c r="B44" s="128" t="s">
        <v>35</v>
      </c>
      <c r="C44" s="143"/>
      <c r="D44" s="136"/>
      <c r="E44" s="152"/>
      <c r="G44" s="151">
        <f>SUMIF(Table2[ระดับขั้นตอนการทำงาน],B44,Table2[จำนวนวัน])</f>
        <v>0</v>
      </c>
      <c r="I44" s="459" t="s">
        <v>805</v>
      </c>
      <c r="J44" s="460"/>
      <c r="K44" s="460"/>
      <c r="L44" s="158" t="s">
        <v>981</v>
      </c>
      <c r="N44" s="150" t="s">
        <v>47</v>
      </c>
      <c r="O44" s="147">
        <v>7</v>
      </c>
      <c r="P44" s="147">
        <v>29227</v>
      </c>
      <c r="Q44"/>
      <c r="R44"/>
      <c r="U44" s="157" t="s">
        <v>979</v>
      </c>
      <c r="V44" s="147"/>
      <c r="W44"/>
    </row>
    <row r="45" spans="2:23" ht="21" customHeight="1">
      <c r="B45" s="128" t="s">
        <v>31</v>
      </c>
      <c r="C45" s="143"/>
      <c r="D45" s="136"/>
      <c r="E45" s="152"/>
      <c r="G45" s="151">
        <f>SUMIF(Table2[ระดับขั้นตอนการทำงาน],B45,Table2[จำนวนวัน])</f>
        <v>0</v>
      </c>
      <c r="I45" s="156"/>
      <c r="J45" s="155" t="str">
        <f>PV_infer1!B142</f>
        <v>ค่าแรง/ค่าสวัสดิการ</v>
      </c>
      <c r="K45" s="154"/>
      <c r="L45" s="144">
        <f>PV_infer1!C142</f>
        <v>132538</v>
      </c>
      <c r="N45" s="150" t="s">
        <v>35</v>
      </c>
      <c r="O45" s="147">
        <v>30</v>
      </c>
      <c r="P45" s="147">
        <v>114736</v>
      </c>
      <c r="Q45"/>
      <c r="R45"/>
      <c r="U45"/>
      <c r="V45"/>
      <c r="W45"/>
    </row>
    <row r="46" spans="2:23" ht="21" customHeight="1">
      <c r="B46" s="128" t="s">
        <v>28</v>
      </c>
      <c r="C46" s="143"/>
      <c r="D46" s="136"/>
      <c r="E46" s="152"/>
      <c r="G46" s="151">
        <f>SUMIF(Table2[ระดับขั้นตอนการทำงาน],B46,Table2[จำนวนวัน])</f>
        <v>0</v>
      </c>
      <c r="I46" s="141"/>
      <c r="J46" s="146" t="str">
        <f>PV_infer1!B143</f>
        <v>ค่าเบี้ยเลี้ยง</v>
      </c>
      <c r="K46" s="145"/>
      <c r="L46" s="144">
        <f>PV_infer1!C143</f>
        <v>18890</v>
      </c>
      <c r="N46" s="150" t="s">
        <v>31</v>
      </c>
      <c r="O46" s="147">
        <v>10</v>
      </c>
      <c r="P46" s="147">
        <v>20107</v>
      </c>
      <c r="Q46"/>
      <c r="R46"/>
      <c r="U46"/>
      <c r="V46"/>
      <c r="W46"/>
    </row>
    <row r="47" spans="2:23" ht="21" customHeight="1">
      <c r="B47" s="128" t="s">
        <v>26</v>
      </c>
      <c r="C47" s="143"/>
      <c r="D47" s="136"/>
      <c r="E47" s="152"/>
      <c r="G47" s="151">
        <f>SUMIF(Table2[ระดับขั้นตอนการทำงาน],B47,Table2[จำนวนวัน])</f>
        <v>0</v>
      </c>
      <c r="I47" s="141"/>
      <c r="J47" s="146" t="str">
        <f>PV_infer1!B144</f>
        <v>ค่าเช่าที่พัก</v>
      </c>
      <c r="K47" s="145"/>
      <c r="L47" s="144">
        <f>PV_infer1!C144</f>
        <v>7600</v>
      </c>
      <c r="N47" s="150" t="s">
        <v>28</v>
      </c>
      <c r="O47" s="147">
        <v>10</v>
      </c>
      <c r="P47" s="147">
        <v>36854</v>
      </c>
      <c r="Q47"/>
      <c r="R47"/>
      <c r="U47"/>
      <c r="V47"/>
      <c r="W47"/>
    </row>
    <row r="48" spans="2:23" ht="21.75" thickBot="1">
      <c r="B48" s="152" t="s">
        <v>980</v>
      </c>
      <c r="C48" s="152"/>
      <c r="D48" s="136"/>
      <c r="E48" s="152"/>
      <c r="G48" s="153">
        <f>SUM(G43:G47)</f>
        <v>0</v>
      </c>
      <c r="I48" s="141"/>
      <c r="J48" s="146" t="str">
        <f>PV_infer1!B145</f>
        <v>ค่าล่วงเวลาวันทำงาน</v>
      </c>
      <c r="K48" s="145"/>
      <c r="L48" s="144">
        <f>PV_infer1!C145</f>
        <v>13569</v>
      </c>
      <c r="N48" s="150" t="s">
        <v>26</v>
      </c>
      <c r="O48" s="147">
        <v>5</v>
      </c>
      <c r="P48" s="147">
        <v>16375</v>
      </c>
      <c r="Q48"/>
      <c r="R48"/>
      <c r="U48"/>
      <c r="V48"/>
      <c r="W48"/>
    </row>
    <row r="49" spans="2:23" ht="21.75" thickTop="1">
      <c r="B49" s="136"/>
      <c r="C49" s="136"/>
      <c r="D49" s="136"/>
      <c r="E49" s="152"/>
      <c r="G49" s="151"/>
      <c r="I49" s="141"/>
      <c r="J49" s="146" t="str">
        <f>PV_infer1!B146</f>
        <v>ค่าล่วงเวลาวันหยุด</v>
      </c>
      <c r="K49" s="145"/>
      <c r="L49" s="144">
        <f>PV_infer1!C146</f>
        <v>1105</v>
      </c>
      <c r="N49" s="150" t="s">
        <v>979</v>
      </c>
      <c r="O49" s="147">
        <v>62</v>
      </c>
      <c r="P49" s="147">
        <v>217299</v>
      </c>
      <c r="Q49"/>
      <c r="R49"/>
      <c r="U49"/>
      <c r="V49"/>
      <c r="W49"/>
    </row>
    <row r="50" spans="2:23" ht="21" customHeight="1">
      <c r="I50" s="141"/>
      <c r="J50" s="146" t="str">
        <f>PV_infer1!B147</f>
        <v>ค่าเบี้ยเสี่ยงภัย</v>
      </c>
      <c r="K50" s="145"/>
      <c r="L50" s="144">
        <f>PV_infer1!C147</f>
        <v>4600</v>
      </c>
      <c r="N50"/>
      <c r="O50"/>
      <c r="P50" s="147"/>
      <c r="Q50"/>
      <c r="R50"/>
      <c r="U50"/>
      <c r="V50"/>
      <c r="W50"/>
    </row>
    <row r="51" spans="2:23" ht="21" customHeight="1">
      <c r="B51" s="149" t="str">
        <f>"รายละเอียดการดำเนินงาน "</f>
        <v xml:space="preserve">รายละเอียดการดำเนินงาน </v>
      </c>
      <c r="C51" s="149"/>
      <c r="D51" s="136"/>
      <c r="E51" s="136"/>
      <c r="G51" s="148" t="s">
        <v>978</v>
      </c>
      <c r="I51" s="141"/>
      <c r="J51" s="146" t="str">
        <f>PV_infer1!B148</f>
        <v>ค่าของใช้สิ้นเปลืองและอื่นๆ</v>
      </c>
      <c r="K51" s="145"/>
      <c r="L51" s="144">
        <f>PV_infer1!C148</f>
        <v>1800</v>
      </c>
      <c r="N51"/>
      <c r="O51"/>
      <c r="P51"/>
      <c r="Q51"/>
      <c r="R51"/>
      <c r="U51"/>
      <c r="V51"/>
      <c r="W51"/>
    </row>
    <row r="52" spans="2:23" ht="21" customHeight="1">
      <c r="B52" s="128" t="s">
        <v>47</v>
      </c>
      <c r="C52" s="143"/>
      <c r="D52" s="136"/>
      <c r="E52" s="136"/>
      <c r="G52" s="142">
        <f>SUMIF($N$44:$N$48,$B$52,$P$44:$P$48)+SUMIF($U$43:$U$48,$B$52,$V$43:$V$48)</f>
        <v>29227</v>
      </c>
      <c r="I52" s="141"/>
      <c r="J52" s="146" t="str">
        <f>PV_infer1!B149</f>
        <v>ค่าทำรายงาน</v>
      </c>
      <c r="K52" s="145"/>
      <c r="L52" s="144">
        <f>PV_infer1!C149</f>
        <v>0</v>
      </c>
      <c r="N52"/>
      <c r="O52"/>
      <c r="P52" s="147"/>
      <c r="Q52"/>
      <c r="R52"/>
      <c r="U52"/>
      <c r="V52"/>
      <c r="W52"/>
    </row>
    <row r="53" spans="2:23" ht="21" customHeight="1">
      <c r="B53" s="128" t="s">
        <v>35</v>
      </c>
      <c r="C53" s="143"/>
      <c r="D53" s="136"/>
      <c r="E53" s="136"/>
      <c r="G53" s="142">
        <f>SUMIF($N$44:$N$48,$B$53,$P$44:$P$48)+SUMIF($U$43:$U$48,$B$53,$V$43:$V$48)</f>
        <v>114736</v>
      </c>
      <c r="I53" s="141"/>
      <c r="J53" s="146" t="str">
        <f>PV_infer1!B152</f>
        <v>ค่าใช้จ่ายยานพาหนะ</v>
      </c>
      <c r="K53" s="145"/>
      <c r="L53" s="144">
        <f>PV_infer1!C152</f>
        <v>37197</v>
      </c>
      <c r="N53"/>
      <c r="O53"/>
      <c r="P53"/>
      <c r="Q53"/>
      <c r="R53"/>
      <c r="U53"/>
      <c r="V53"/>
      <c r="W53"/>
    </row>
    <row r="54" spans="2:23" ht="21" customHeight="1">
      <c r="B54" s="128" t="s">
        <v>31</v>
      </c>
      <c r="C54" s="143"/>
      <c r="D54" s="136"/>
      <c r="E54" s="136"/>
      <c r="G54" s="142">
        <f>SUMIF($N$44:$N$48,$B$54,$P$44:$P$48)+SUMIF($U$43:$U$48,$B$54,$V$43:$V$48)+Report_value!$K$20</f>
        <v>20107</v>
      </c>
      <c r="I54" s="141"/>
      <c r="J54" s="146" t="str">
        <f>PV_infer1!B150</f>
        <v>ค่าเสื่อมเครื่องมือ</v>
      </c>
      <c r="K54" s="145"/>
      <c r="L54" s="144">
        <f>PV_infer1!C150</f>
        <v>0</v>
      </c>
      <c r="N54"/>
      <c r="O54"/>
      <c r="P54"/>
      <c r="Q54"/>
      <c r="R54"/>
      <c r="U54"/>
      <c r="V54"/>
      <c r="W54"/>
    </row>
    <row r="55" spans="2:23" ht="21" customHeight="1">
      <c r="B55" s="128" t="s">
        <v>28</v>
      </c>
      <c r="C55" s="143"/>
      <c r="D55" s="136"/>
      <c r="E55" s="136"/>
      <c r="G55" s="142">
        <f>SUMIF($N$44:$N$48,$B$55,$P$44:$P$48)+SUMIF($U$43:$U$48,$B$55,$V$43:$V$48)</f>
        <v>36854</v>
      </c>
      <c r="I55" s="141"/>
      <c r="J55" s="146" t="str">
        <f>PV_infer1!B151</f>
        <v>ค่าบำรุงรักษาเครื่องมือ</v>
      </c>
      <c r="K55" s="145"/>
      <c r="L55" s="144">
        <f>PV_infer1!C151</f>
        <v>0</v>
      </c>
      <c r="N55"/>
      <c r="O55"/>
      <c r="P55"/>
      <c r="Q55"/>
      <c r="R55"/>
      <c r="U55"/>
      <c r="V55"/>
      <c r="W55"/>
    </row>
    <row r="56" spans="2:23">
      <c r="B56" s="128" t="s">
        <v>26</v>
      </c>
      <c r="C56" s="143"/>
      <c r="D56" s="136"/>
      <c r="E56" s="136"/>
      <c r="G56" s="142">
        <f>SUMIF($N$44:$N$48,$B$56,$P$44:$P$48)+SUMIF($U$43:$U$48,$B$56,$V$43:$V$48)+Report_value!$K$41</f>
        <v>16375</v>
      </c>
      <c r="I56" s="141"/>
      <c r="J56" s="140"/>
      <c r="K56" s="139"/>
      <c r="L56" s="138"/>
      <c r="N56"/>
      <c r="O56"/>
      <c r="P56"/>
      <c r="Q56"/>
      <c r="R56"/>
      <c r="U56"/>
      <c r="V56"/>
      <c r="W56"/>
    </row>
    <row r="57" spans="2:23" ht="21.75" thickBot="1">
      <c r="B57" s="137" t="s">
        <v>977</v>
      </c>
      <c r="C57" s="137"/>
      <c r="D57" s="136"/>
      <c r="E57" s="136"/>
      <c r="G57" s="135">
        <f>SUM(G52:G56)</f>
        <v>217299</v>
      </c>
      <c r="I57" s="134"/>
      <c r="J57" s="133" t="s">
        <v>976</v>
      </c>
      <c r="K57" s="132"/>
      <c r="L57" s="131">
        <f>SUM(L45:L56)</f>
        <v>217299</v>
      </c>
      <c r="N57"/>
      <c r="O57"/>
      <c r="P57"/>
      <c r="Q57"/>
      <c r="R57"/>
      <c r="U57"/>
      <c r="V57"/>
      <c r="W57"/>
    </row>
    <row r="58" spans="2:23" ht="21.75" thickTop="1">
      <c r="N58"/>
      <c r="O58"/>
      <c r="P58"/>
      <c r="Q58"/>
      <c r="R58"/>
      <c r="U58"/>
      <c r="V58"/>
      <c r="W58"/>
    </row>
    <row r="59" spans="2:23" ht="21" customHeight="1">
      <c r="G59" s="130"/>
      <c r="N59"/>
      <c r="O59"/>
      <c r="P59"/>
      <c r="Q59"/>
      <c r="R59"/>
      <c r="U59"/>
      <c r="V59"/>
      <c r="W59"/>
    </row>
    <row r="60" spans="2:23" ht="21" customHeight="1">
      <c r="G60" s="129"/>
      <c r="N60"/>
      <c r="O60"/>
      <c r="P60"/>
      <c r="Q60"/>
      <c r="R60"/>
    </row>
    <row r="61" spans="2:23" ht="21" customHeight="1">
      <c r="G61" s="129"/>
      <c r="N61"/>
      <c r="O61"/>
      <c r="P61"/>
      <c r="Q61"/>
      <c r="R61"/>
    </row>
    <row r="62" spans="2:23" ht="21" customHeight="1">
      <c r="N62"/>
      <c r="O62"/>
      <c r="P62"/>
      <c r="Q62"/>
      <c r="R62"/>
    </row>
    <row r="63" spans="2:23" ht="21" customHeight="1">
      <c r="N63"/>
      <c r="O63"/>
      <c r="P63"/>
      <c r="Q63"/>
      <c r="R63"/>
    </row>
    <row r="64" spans="2:23" ht="21" customHeight="1">
      <c r="N64"/>
      <c r="O64"/>
      <c r="P64"/>
      <c r="Q64"/>
      <c r="R64"/>
    </row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  <row r="93" ht="21" customHeight="1"/>
    <row r="94" ht="21" customHeight="1"/>
    <row r="95" ht="21" customHeight="1"/>
    <row r="96" ht="21" customHeight="1"/>
    <row r="97" ht="21" customHeight="1"/>
    <row r="98" ht="21" customHeight="1"/>
    <row r="99" ht="21" customHeight="1"/>
    <row r="100" ht="21" customHeight="1"/>
    <row r="101" ht="21" customHeight="1"/>
    <row r="102" ht="21" customHeight="1"/>
    <row r="103" ht="21" customHeight="1"/>
    <row r="104" ht="21" customHeight="1"/>
    <row r="105" ht="21" customHeight="1"/>
    <row r="106" ht="21" customHeight="1"/>
    <row r="107" ht="21" customHeight="1"/>
    <row r="108" ht="21" customHeight="1"/>
    <row r="109" ht="21" customHeight="1"/>
    <row r="110" ht="21" customHeight="1"/>
    <row r="111" ht="21" customHeight="1"/>
    <row r="112" ht="21" customHeight="1"/>
    <row r="113" ht="21" customHeight="1"/>
    <row r="114" ht="21" customHeight="1"/>
    <row r="115" ht="21" customHeight="1"/>
    <row r="116" ht="21" customHeight="1"/>
    <row r="117" ht="21" customHeight="1"/>
    <row r="118" ht="21" customHeight="1"/>
    <row r="119" ht="21" customHeight="1"/>
    <row r="120" ht="21" customHeight="1"/>
    <row r="121" ht="21" customHeight="1"/>
    <row r="122" ht="21" customHeight="1"/>
    <row r="123" ht="21" customHeight="1"/>
    <row r="124" ht="21" customHeight="1"/>
    <row r="125" ht="21" customHeight="1"/>
    <row r="126" ht="21" customHeight="1"/>
    <row r="127" ht="21" customHeight="1"/>
    <row r="128" ht="21" customHeight="1"/>
    <row r="129" ht="21" customHeight="1"/>
    <row r="130" ht="21" customHeight="1"/>
    <row r="131" ht="21" customHeight="1"/>
    <row r="132" ht="21" customHeight="1"/>
    <row r="133" ht="21" customHeight="1"/>
    <row r="134" ht="21" customHeight="1"/>
    <row r="135" ht="21" customHeight="1"/>
    <row r="136" ht="21" customHeight="1"/>
    <row r="137" ht="21" customHeight="1"/>
    <row r="138" ht="21" customHeight="1"/>
    <row r="139" ht="21" customHeight="1"/>
    <row r="140" ht="21" customHeight="1"/>
    <row r="141" ht="21" customHeight="1"/>
    <row r="142" ht="21" customHeight="1"/>
    <row r="143" ht="21" customHeight="1"/>
    <row r="144" ht="21" customHeight="1"/>
    <row r="145" ht="21" customHeight="1"/>
    <row r="146" ht="21" customHeight="1"/>
    <row r="147" ht="21" customHeight="1"/>
    <row r="148" ht="21" customHeight="1"/>
    <row r="149" ht="21" customHeight="1"/>
    <row r="150" ht="21" customHeight="1"/>
    <row r="151" ht="21" customHeight="1"/>
    <row r="152" ht="21" customHeight="1"/>
    <row r="153" ht="21" customHeight="1"/>
    <row r="154" ht="21" customHeight="1"/>
    <row r="155" ht="21" customHeight="1"/>
    <row r="156" ht="21" customHeight="1"/>
    <row r="157" ht="21" customHeight="1"/>
    <row r="158" ht="21" customHeight="1"/>
    <row r="159" ht="21" customHeight="1"/>
    <row r="160" ht="21" customHeight="1"/>
    <row r="161" ht="21" customHeight="1"/>
    <row r="162" ht="21" customHeight="1"/>
    <row r="163" ht="21" customHeight="1"/>
    <row r="164" ht="21" customHeight="1"/>
    <row r="165" ht="21" customHeight="1"/>
    <row r="166" ht="21" customHeight="1"/>
    <row r="167" ht="21" customHeight="1"/>
    <row r="168" ht="21" customHeight="1"/>
    <row r="169" ht="21" customHeight="1"/>
    <row r="170" ht="21" customHeight="1"/>
    <row r="171" ht="21" customHeight="1"/>
    <row r="172" ht="21" customHeight="1"/>
    <row r="173" ht="21" customHeight="1"/>
    <row r="174" ht="21" customHeight="1"/>
    <row r="175" ht="21" customHeight="1"/>
    <row r="176" ht="21" customHeight="1"/>
    <row r="177" ht="21" customHeight="1"/>
    <row r="178" ht="21" customHeight="1"/>
    <row r="179" ht="21" customHeight="1"/>
    <row r="180" ht="21" customHeight="1"/>
    <row r="181" ht="21" customHeight="1"/>
    <row r="182" ht="21" customHeight="1"/>
    <row r="183" ht="21" customHeight="1"/>
    <row r="184" ht="21" customHeight="1"/>
    <row r="185" ht="21" customHeight="1"/>
    <row r="186" ht="21" customHeight="1"/>
    <row r="187" ht="21" customHeight="1"/>
    <row r="188" ht="21" customHeight="1"/>
    <row r="189" ht="21" customHeight="1"/>
    <row r="190" ht="21" customHeight="1"/>
    <row r="191" ht="21" customHeight="1"/>
    <row r="192" ht="21" customHeight="1"/>
    <row r="193" ht="21" customHeight="1"/>
    <row r="194" ht="21" customHeight="1"/>
    <row r="195" ht="21" customHeight="1"/>
    <row r="196" ht="21" customHeight="1"/>
    <row r="197" ht="21" customHeight="1"/>
    <row r="198" ht="21" customHeight="1"/>
    <row r="199" ht="21" customHeight="1"/>
    <row r="200" ht="21" customHeight="1"/>
    <row r="201" ht="21" customHeight="1"/>
    <row r="202" ht="21" customHeight="1"/>
    <row r="203" ht="21" customHeight="1"/>
    <row r="204" ht="21" customHeight="1"/>
    <row r="205" ht="21" customHeight="1"/>
    <row r="206" ht="21" customHeight="1"/>
    <row r="207" ht="21" customHeight="1"/>
    <row r="208" ht="21" customHeight="1"/>
    <row r="209" ht="21" customHeight="1"/>
    <row r="210" ht="21" customHeight="1"/>
    <row r="211" ht="21" customHeight="1"/>
    <row r="212" ht="21" customHeight="1"/>
    <row r="213" ht="21" customHeight="1"/>
    <row r="214" ht="21" customHeight="1"/>
    <row r="215" ht="21" customHeight="1"/>
    <row r="216" ht="21" customHeight="1"/>
    <row r="217" ht="21" customHeight="1"/>
    <row r="218" ht="21" customHeight="1"/>
    <row r="219" ht="21" customHeight="1"/>
    <row r="220" ht="21" customHeight="1"/>
    <row r="221" ht="21" customHeight="1"/>
    <row r="222" ht="21" customHeight="1"/>
    <row r="223" ht="21" customHeight="1"/>
    <row r="224" ht="21" customHeight="1"/>
    <row r="225" ht="21" customHeight="1"/>
    <row r="226" ht="21" customHeight="1"/>
    <row r="227" ht="21" customHeight="1"/>
    <row r="228" ht="21" customHeight="1"/>
    <row r="229" ht="21" customHeight="1"/>
    <row r="230" ht="21" customHeight="1"/>
    <row r="231" ht="21" customHeight="1"/>
    <row r="232" ht="21" customHeight="1"/>
    <row r="233" ht="21" customHeight="1"/>
    <row r="234" ht="21" customHeight="1"/>
    <row r="235" ht="21" customHeight="1"/>
    <row r="236" ht="21" customHeight="1"/>
    <row r="237" ht="21" customHeight="1"/>
    <row r="238" ht="21" customHeight="1"/>
  </sheetData>
  <sheetProtection password="CC6F" sheet="1" objects="1" scenarios="1" sort="0" autoFilter="0" pivotTables="0"/>
  <mergeCells count="4">
    <mergeCell ref="B2:L2"/>
    <mergeCell ref="B28:K28"/>
    <mergeCell ref="B31:K31"/>
    <mergeCell ref="I44:K44"/>
  </mergeCells>
  <pageMargins left="0.98425196850393704" right="0.23622047244094491" top="0.78740157480314965" bottom="0.23622047244094491" header="0.11811023622047245" footer="0.11811023622047245"/>
  <pageSetup paperSize="9" scale="65" orientation="portrait" r:id="rId3"/>
  <drawing r:id="rId4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9"/>
  <dimension ref="B1:M260"/>
  <sheetViews>
    <sheetView showGridLines="0" showRowColHeaders="0" zoomScale="87" zoomScaleNormal="87" workbookViewId="0">
      <pane ySplit="1" topLeftCell="A2" activePane="bottomLeft" state="frozen"/>
      <selection activeCell="C70" sqref="C70"/>
      <selection pane="bottomLeft" activeCell="C70" sqref="C70"/>
    </sheetView>
  </sheetViews>
  <sheetFormatPr defaultColWidth="8" defaultRowHeight="21"/>
  <cols>
    <col min="1" max="1" width="9.125" style="218" customWidth="1"/>
    <col min="2" max="2" width="5.625" style="218" customWidth="1"/>
    <col min="3" max="3" width="4.75" style="218" customWidth="1"/>
    <col min="4" max="4" width="3" style="218" customWidth="1"/>
    <col min="5" max="5" width="92.25" style="218" customWidth="1"/>
    <col min="6" max="6" width="70.625" style="218" customWidth="1"/>
    <col min="7" max="7" width="18.25" style="218" customWidth="1"/>
    <col min="8" max="8" width="11" style="218" customWidth="1"/>
    <col min="9" max="9" width="16.375" style="218" customWidth="1"/>
    <col min="10" max="10" width="18.5" style="218" customWidth="1"/>
    <col min="11" max="11" width="8" style="218"/>
    <col min="12" max="12" width="13.375" style="218" hidden="1" customWidth="1"/>
    <col min="13" max="13" width="11.625" style="218" customWidth="1"/>
    <col min="14" max="16384" width="8" style="218"/>
  </cols>
  <sheetData>
    <row r="1" spans="2:13" ht="135" customHeight="1"/>
    <row r="2" spans="2:13" ht="21" customHeight="1">
      <c r="B2" s="456" t="s">
        <v>1118</v>
      </c>
      <c r="C2" s="456"/>
      <c r="D2" s="456"/>
      <c r="E2" s="456"/>
      <c r="F2" s="456"/>
      <c r="G2" s="456"/>
      <c r="H2" s="456"/>
      <c r="I2" s="456"/>
      <c r="J2" s="456"/>
    </row>
    <row r="3" spans="2:13" ht="21" customHeight="1">
      <c r="B3" s="216" t="s">
        <v>1033</v>
      </c>
      <c r="C3" s="215"/>
      <c r="D3" s="215"/>
      <c r="E3" s="215"/>
      <c r="F3" s="215"/>
      <c r="G3" s="215"/>
      <c r="H3" s="215"/>
      <c r="I3" s="215"/>
      <c r="J3" s="298" t="str">
        <f>Log!A1</f>
        <v>aaaaaaa</v>
      </c>
    </row>
    <row r="4" spans="2:13" ht="21" customHeight="1">
      <c r="B4" s="216"/>
      <c r="C4" s="215"/>
      <c r="D4" s="215"/>
      <c r="E4" s="215"/>
      <c r="F4" s="215"/>
      <c r="G4" s="215"/>
      <c r="H4" s="215"/>
      <c r="I4" s="165" t="s">
        <v>1032</v>
      </c>
      <c r="J4" s="297">
        <v>0</v>
      </c>
    </row>
    <row r="5" spans="2:13" ht="21" customHeight="1">
      <c r="B5" s="213" t="s">
        <v>805</v>
      </c>
      <c r="C5" s="212"/>
      <c r="D5" s="212"/>
      <c r="E5" s="211"/>
      <c r="F5" s="246" t="s">
        <v>1117</v>
      </c>
      <c r="G5" s="210" t="s">
        <v>1116</v>
      </c>
      <c r="H5" s="210" t="s">
        <v>949</v>
      </c>
      <c r="I5" s="210" t="s">
        <v>949</v>
      </c>
      <c r="J5" s="210" t="s">
        <v>1031</v>
      </c>
    </row>
    <row r="6" spans="2:13" ht="21" customHeight="1">
      <c r="B6" s="209"/>
      <c r="C6" s="208"/>
      <c r="D6" s="208"/>
      <c r="E6" s="296"/>
      <c r="F6" s="240"/>
      <c r="G6" s="207" t="s">
        <v>1115</v>
      </c>
      <c r="H6" s="207" t="s">
        <v>1115</v>
      </c>
      <c r="I6" s="207" t="s">
        <v>1115</v>
      </c>
      <c r="J6" s="207" t="s">
        <v>1030</v>
      </c>
    </row>
    <row r="7" spans="2:13" ht="21" customHeight="1">
      <c r="B7" s="295" t="s">
        <v>1029</v>
      </c>
      <c r="C7" s="250"/>
      <c r="D7" s="250"/>
      <c r="E7" s="249"/>
      <c r="F7" s="246"/>
      <c r="G7" s="246"/>
      <c r="H7" s="246"/>
      <c r="I7" s="246"/>
      <c r="J7" s="294"/>
    </row>
    <row r="8" spans="2:13" ht="21" customHeight="1">
      <c r="B8" s="202">
        <v>1.1000000000000001</v>
      </c>
      <c r="C8" s="261" t="s">
        <v>1028</v>
      </c>
      <c r="D8" s="261"/>
      <c r="E8" s="260"/>
      <c r="F8" s="258"/>
      <c r="G8" s="258"/>
      <c r="H8" s="258"/>
      <c r="I8" s="258"/>
      <c r="J8" s="281"/>
    </row>
    <row r="9" spans="2:13" ht="21" customHeight="1">
      <c r="B9" s="262"/>
      <c r="C9" s="200" t="s">
        <v>1027</v>
      </c>
      <c r="D9" s="261" t="s">
        <v>1114</v>
      </c>
      <c r="E9" s="260"/>
      <c r="F9" s="259" t="s">
        <v>1113</v>
      </c>
      <c r="G9" s="258"/>
      <c r="H9" s="258"/>
      <c r="I9" s="258"/>
      <c r="J9" s="281"/>
    </row>
    <row r="10" spans="2:13" ht="21" customHeight="1">
      <c r="B10" s="262"/>
      <c r="C10" s="200"/>
      <c r="D10" s="261" t="s">
        <v>1112</v>
      </c>
      <c r="E10" s="260"/>
      <c r="F10" s="259" t="s">
        <v>1111</v>
      </c>
      <c r="G10" s="258"/>
      <c r="H10" s="258"/>
      <c r="I10" s="258"/>
      <c r="J10" s="281"/>
    </row>
    <row r="11" spans="2:13" ht="21" customHeight="1">
      <c r="B11" s="262"/>
      <c r="C11" s="200"/>
      <c r="D11" s="261"/>
      <c r="E11" s="260" t="s">
        <v>1087</v>
      </c>
      <c r="F11" s="259" t="str">
        <f>TEXT(G11,"#,##0")&amp;" บาท/คน/วัน"</f>
        <v>3,600 บาท/คน/วัน</v>
      </c>
      <c r="G11" s="286">
        <f>SUMIF(PV_infer1!$H$10:$H$14,L11,PV_infer1!$I$10:$I$14)</f>
        <v>3600</v>
      </c>
      <c r="H11" s="291">
        <v>0</v>
      </c>
      <c r="I11" s="284">
        <f>SUMIF(PV_infer1!$H$10:$H$14,L11,PV_infer1!$K$10:$K$14)</f>
        <v>1</v>
      </c>
      <c r="J11" s="257">
        <f>G11*I11</f>
        <v>3600</v>
      </c>
      <c r="L11" s="218" t="s">
        <v>893</v>
      </c>
    </row>
    <row r="12" spans="2:13" ht="21" customHeight="1">
      <c r="B12" s="262"/>
      <c r="C12" s="200"/>
      <c r="D12" s="261"/>
      <c r="E12" s="260" t="s">
        <v>1086</v>
      </c>
      <c r="F12" s="259" t="str">
        <f>TEXT(G12,"#,##0")&amp;" บาท/คน/วัน"</f>
        <v>2,700 บาท/คน/วัน</v>
      </c>
      <c r="G12" s="286">
        <f>SUMIF(PV_infer1!$H$10:$H$14,L12,PV_infer1!$I$10:$I$14)</f>
        <v>2700</v>
      </c>
      <c r="H12" s="291">
        <v>0</v>
      </c>
      <c r="I12" s="284">
        <f>SUMIF(PV_infer1!$H$10:$H$14,L12,PV_infer1!$K$10:$K$14)</f>
        <v>13</v>
      </c>
      <c r="J12" s="257">
        <f>G12*I12</f>
        <v>35100</v>
      </c>
      <c r="L12" s="218" t="s">
        <v>899</v>
      </c>
    </row>
    <row r="13" spans="2:13" ht="21" customHeight="1">
      <c r="B13" s="262"/>
      <c r="C13" s="200"/>
      <c r="D13" s="261"/>
      <c r="E13" s="260" t="s">
        <v>1085</v>
      </c>
      <c r="F13" s="259" t="str">
        <f>TEXT(G13,"#,##0")&amp;" บาท/คน/วัน"</f>
        <v>1,600 บาท/คน/วัน</v>
      </c>
      <c r="G13" s="286">
        <f>SUMIF(PV_infer1!$H$10:$H$14,L13,PV_infer1!$I$10:$I$14)</f>
        <v>1600</v>
      </c>
      <c r="H13" s="291">
        <v>0</v>
      </c>
      <c r="I13" s="284">
        <f>SUMIF(PV_infer1!$H$10:$H$14,L13,PV_infer1!$K$10:$K$14)</f>
        <v>28</v>
      </c>
      <c r="J13" s="257">
        <f>G13*I13</f>
        <v>44800</v>
      </c>
      <c r="L13" s="218" t="s">
        <v>906</v>
      </c>
    </row>
    <row r="14" spans="2:13" ht="21" customHeight="1">
      <c r="B14" s="262"/>
      <c r="C14" s="200"/>
      <c r="D14" s="261"/>
      <c r="E14" s="260" t="s">
        <v>1084</v>
      </c>
      <c r="F14" s="259" t="str">
        <f>TEXT(G14,"#,##0")&amp;" บาท/คน/วัน"</f>
        <v>630 บาท/คน/วัน</v>
      </c>
      <c r="G14" s="286">
        <f>SUMIF(PV_infer1!$H$10:$H$14,L14,PV_infer1!$I$10:$I$14)</f>
        <v>630</v>
      </c>
      <c r="H14" s="291">
        <v>0</v>
      </c>
      <c r="I14" s="284">
        <f>SUMIF(PV_infer1!$H$10:$H$14,L14,PV_infer1!$K$10:$K$14)</f>
        <v>9</v>
      </c>
      <c r="J14" s="257">
        <f>G14*I14</f>
        <v>5670</v>
      </c>
      <c r="L14" s="218" t="s">
        <v>914</v>
      </c>
    </row>
    <row r="15" spans="2:13" ht="21" customHeight="1">
      <c r="B15" s="262"/>
      <c r="C15" s="200"/>
      <c r="D15" s="261"/>
      <c r="E15" s="260" t="s">
        <v>1083</v>
      </c>
      <c r="F15" s="259" t="str">
        <f>TEXT(G15,"#,##0")&amp;" บาท/คน/วัน"</f>
        <v>500 บาท/คน/วัน</v>
      </c>
      <c r="G15" s="286">
        <f>SUMIF(PV_infer1!$H$10:$H$14,L15,PV_infer1!$I$10:$I$14)</f>
        <v>500</v>
      </c>
      <c r="H15" s="291">
        <v>0</v>
      </c>
      <c r="I15" s="284">
        <f>SUMIF(PV_infer1!$H$10:$H$14,L15,PV_infer1!$K$10:$K$14)</f>
        <v>11</v>
      </c>
      <c r="J15" s="257">
        <f>G15*I15</f>
        <v>5500</v>
      </c>
      <c r="L15" s="218" t="s">
        <v>6</v>
      </c>
      <c r="M15" s="219">
        <f>SUM(J11:J15)</f>
        <v>94670</v>
      </c>
    </row>
    <row r="16" spans="2:13" ht="21" customHeight="1">
      <c r="B16" s="262"/>
      <c r="C16" s="200"/>
      <c r="D16" s="261" t="s">
        <v>1110</v>
      </c>
      <c r="E16" s="260"/>
      <c r="F16" s="259" t="s">
        <v>1109</v>
      </c>
      <c r="G16" s="286"/>
      <c r="H16" s="291"/>
      <c r="I16" s="284"/>
      <c r="J16" s="257"/>
    </row>
    <row r="17" spans="2:13" ht="21" customHeight="1">
      <c r="B17" s="262"/>
      <c r="C17" s="200"/>
      <c r="D17" s="261"/>
      <c r="E17" s="260" t="s">
        <v>1087</v>
      </c>
      <c r="F17" s="259" t="s">
        <v>1108</v>
      </c>
      <c r="G17" s="286">
        <f>G11*0.4</f>
        <v>1440</v>
      </c>
      <c r="H17" s="291">
        <v>0</v>
      </c>
      <c r="I17" s="284">
        <f>I11</f>
        <v>1</v>
      </c>
      <c r="J17" s="257">
        <f>G17*I17</f>
        <v>1440</v>
      </c>
    </row>
    <row r="18" spans="2:13" ht="21" customHeight="1">
      <c r="B18" s="262"/>
      <c r="C18" s="200"/>
      <c r="D18" s="261"/>
      <c r="E18" s="260" t="s">
        <v>1086</v>
      </c>
      <c r="F18" s="259" t="s">
        <v>1108</v>
      </c>
      <c r="G18" s="286">
        <f>G12*0.4</f>
        <v>1080</v>
      </c>
      <c r="H18" s="291">
        <v>0</v>
      </c>
      <c r="I18" s="284">
        <f>I12</f>
        <v>13</v>
      </c>
      <c r="J18" s="257">
        <f>G18*I18</f>
        <v>14040</v>
      </c>
    </row>
    <row r="19" spans="2:13" ht="21" customHeight="1">
      <c r="B19" s="262"/>
      <c r="C19" s="200"/>
      <c r="D19" s="261"/>
      <c r="E19" s="260" t="s">
        <v>1085</v>
      </c>
      <c r="F19" s="259" t="s">
        <v>1108</v>
      </c>
      <c r="G19" s="286">
        <f>G13*0.4</f>
        <v>640</v>
      </c>
      <c r="H19" s="291">
        <v>0</v>
      </c>
      <c r="I19" s="284">
        <f>I13</f>
        <v>28</v>
      </c>
      <c r="J19" s="257">
        <f>G19*I19</f>
        <v>17920</v>
      </c>
    </row>
    <row r="20" spans="2:13" ht="21" customHeight="1">
      <c r="B20" s="262"/>
      <c r="C20" s="200"/>
      <c r="D20" s="261"/>
      <c r="E20" s="260" t="s">
        <v>1084</v>
      </c>
      <c r="F20" s="259" t="s">
        <v>1108</v>
      </c>
      <c r="G20" s="286">
        <f>G14*0.4</f>
        <v>252</v>
      </c>
      <c r="H20" s="291">
        <v>0</v>
      </c>
      <c r="I20" s="284">
        <f>I14</f>
        <v>9</v>
      </c>
      <c r="J20" s="257">
        <f>G20*I20</f>
        <v>2268</v>
      </c>
    </row>
    <row r="21" spans="2:13" ht="21" customHeight="1">
      <c r="B21" s="262"/>
      <c r="C21" s="200"/>
      <c r="D21" s="261"/>
      <c r="E21" s="260" t="s">
        <v>1083</v>
      </c>
      <c r="F21" s="259" t="s">
        <v>1108</v>
      </c>
      <c r="G21" s="286">
        <f>G15*0.4</f>
        <v>200</v>
      </c>
      <c r="H21" s="291">
        <v>0</v>
      </c>
      <c r="I21" s="284">
        <f>I15</f>
        <v>11</v>
      </c>
      <c r="J21" s="257">
        <f>G21*I21</f>
        <v>2200</v>
      </c>
      <c r="M21" s="219">
        <f>SUM(J17:J21)</f>
        <v>37868</v>
      </c>
    </row>
    <row r="22" spans="2:13" ht="21" customHeight="1">
      <c r="B22" s="278"/>
      <c r="C22" s="277"/>
      <c r="D22" s="277" t="s">
        <v>1107</v>
      </c>
      <c r="E22" s="276"/>
      <c r="F22" s="275"/>
      <c r="G22" s="274"/>
      <c r="H22" s="273"/>
      <c r="I22" s="272"/>
      <c r="J22" s="283">
        <f>SUM(J11:J21)</f>
        <v>132538</v>
      </c>
      <c r="L22" s="219"/>
      <c r="M22" s="293">
        <f>M21+M15</f>
        <v>132538</v>
      </c>
    </row>
    <row r="23" spans="2:13" ht="21" customHeight="1">
      <c r="B23" s="262"/>
      <c r="C23" s="200" t="s">
        <v>1025</v>
      </c>
      <c r="D23" s="261" t="s">
        <v>1024</v>
      </c>
      <c r="E23" s="260"/>
      <c r="F23" s="259" t="s">
        <v>1106</v>
      </c>
      <c r="G23" s="258"/>
      <c r="H23" s="258"/>
      <c r="I23" s="258"/>
      <c r="J23" s="281"/>
    </row>
    <row r="24" spans="2:13" ht="21" customHeight="1">
      <c r="B24" s="262"/>
      <c r="C24" s="261"/>
      <c r="D24" s="261" t="s">
        <v>1105</v>
      </c>
      <c r="E24" s="260"/>
      <c r="F24" s="259" t="s">
        <v>1104</v>
      </c>
      <c r="G24" s="258"/>
      <c r="H24" s="258"/>
      <c r="I24" s="258"/>
      <c r="J24" s="281"/>
    </row>
    <row r="25" spans="2:13" ht="21" customHeight="1">
      <c r="B25" s="262"/>
      <c r="C25" s="261"/>
      <c r="D25" s="261"/>
      <c r="E25" s="260" t="s">
        <v>1103</v>
      </c>
      <c r="F25" s="259"/>
      <c r="G25" s="286">
        <v>0</v>
      </c>
      <c r="H25" s="285">
        <v>0</v>
      </c>
      <c r="I25" s="284">
        <v>0</v>
      </c>
      <c r="J25" s="257">
        <f>G25*H25*I25</f>
        <v>0</v>
      </c>
    </row>
    <row r="26" spans="2:13" ht="21" customHeight="1">
      <c r="B26" s="262"/>
      <c r="C26" s="261"/>
      <c r="D26" s="261"/>
      <c r="E26" s="260" t="s">
        <v>1102</v>
      </c>
      <c r="F26" s="259"/>
      <c r="G26" s="286">
        <f>ROUND(PV_infer1!J22,0)</f>
        <v>0</v>
      </c>
      <c r="H26" s="287">
        <v>1</v>
      </c>
      <c r="I26" s="284">
        <f>PV_infer1!I22</f>
        <v>0</v>
      </c>
      <c r="J26" s="257">
        <f>G26</f>
        <v>0</v>
      </c>
    </row>
    <row r="27" spans="2:13" ht="21" customHeight="1">
      <c r="B27" s="262"/>
      <c r="C27" s="261"/>
      <c r="D27" s="261"/>
      <c r="E27" s="260" t="s">
        <v>1101</v>
      </c>
      <c r="F27" s="259"/>
      <c r="G27" s="286">
        <v>0</v>
      </c>
      <c r="H27" s="285">
        <v>0</v>
      </c>
      <c r="I27" s="284">
        <v>0</v>
      </c>
      <c r="J27" s="257">
        <f>G27*H27*I27</f>
        <v>0</v>
      </c>
    </row>
    <row r="28" spans="2:13" ht="21" customHeight="1">
      <c r="B28" s="262"/>
      <c r="C28" s="261"/>
      <c r="D28" s="261"/>
      <c r="E28" s="260" t="s">
        <v>1100</v>
      </c>
      <c r="F28" s="259"/>
      <c r="G28" s="286">
        <v>0</v>
      </c>
      <c r="H28" s="285">
        <v>0</v>
      </c>
      <c r="I28" s="284">
        <v>0</v>
      </c>
      <c r="J28" s="257">
        <f>G28*H28*I28</f>
        <v>0</v>
      </c>
    </row>
    <row r="29" spans="2:13" ht="21" customHeight="1">
      <c r="B29" s="262"/>
      <c r="C29" s="261"/>
      <c r="D29" s="261" t="s">
        <v>1099</v>
      </c>
      <c r="E29" s="260"/>
      <c r="F29" s="259" t="s">
        <v>1098</v>
      </c>
      <c r="G29" s="286">
        <f>PV_infer1!J30</f>
        <v>0</v>
      </c>
      <c r="H29" s="287">
        <v>1</v>
      </c>
      <c r="I29" s="284">
        <f>PV_infer1!I30</f>
        <v>0</v>
      </c>
      <c r="J29" s="257">
        <f>G29</f>
        <v>0</v>
      </c>
    </row>
    <row r="30" spans="2:13" ht="21" customHeight="1">
      <c r="B30" s="278"/>
      <c r="C30" s="277"/>
      <c r="D30" s="277" t="s">
        <v>1097</v>
      </c>
      <c r="E30" s="276"/>
      <c r="F30" s="275"/>
      <c r="G30" s="274"/>
      <c r="H30" s="273"/>
      <c r="I30" s="272"/>
      <c r="J30" s="283">
        <f>SUM(J25:J29)</f>
        <v>0</v>
      </c>
    </row>
    <row r="31" spans="2:13" ht="21" customHeight="1">
      <c r="B31" s="270"/>
      <c r="C31" s="195" t="s">
        <v>1096</v>
      </c>
      <c r="D31" s="195"/>
      <c r="E31" s="269"/>
      <c r="F31" s="268"/>
      <c r="G31" s="267"/>
      <c r="H31" s="266"/>
      <c r="I31" s="265"/>
      <c r="J31" s="282">
        <f>J30+J22</f>
        <v>132538</v>
      </c>
    </row>
    <row r="32" spans="2:13" ht="21" customHeight="1">
      <c r="B32" s="202">
        <v>1.2</v>
      </c>
      <c r="C32" s="261" t="s">
        <v>1022</v>
      </c>
      <c r="D32" s="261"/>
      <c r="E32" s="260"/>
      <c r="F32" s="259"/>
      <c r="G32" s="258"/>
      <c r="H32" s="258"/>
      <c r="I32" s="258"/>
      <c r="J32" s="281"/>
    </row>
    <row r="33" spans="2:12" ht="21" customHeight="1">
      <c r="B33" s="262"/>
      <c r="C33" s="200" t="s">
        <v>1021</v>
      </c>
      <c r="D33" s="261" t="s">
        <v>1020</v>
      </c>
      <c r="E33" s="260"/>
      <c r="F33" s="259"/>
      <c r="G33" s="258"/>
      <c r="H33" s="258"/>
      <c r="I33" s="258"/>
      <c r="J33" s="281"/>
    </row>
    <row r="34" spans="2:12" ht="21" customHeight="1">
      <c r="B34" s="262"/>
      <c r="C34" s="200"/>
      <c r="D34" s="261" t="s">
        <v>1095</v>
      </c>
      <c r="E34" s="260"/>
      <c r="F34" s="259" t="s">
        <v>1093</v>
      </c>
      <c r="G34" s="258"/>
      <c r="H34" s="258"/>
      <c r="I34" s="258"/>
      <c r="J34" s="281"/>
    </row>
    <row r="35" spans="2:12" ht="21" customHeight="1">
      <c r="B35" s="262"/>
      <c r="C35" s="200"/>
      <c r="D35" s="261"/>
      <c r="E35" s="260" t="s">
        <v>1087</v>
      </c>
      <c r="F35" s="259" t="str">
        <f>"เหมาจ่าย "&amp;TEXT(G35,"#,##0")&amp;" บาท/คน/วัน"</f>
        <v>เหมาจ่าย 380 บาท/คน/วัน</v>
      </c>
      <c r="G35" s="286">
        <f>SUMIF(PV_infer1!$H$39:$H$43,L35,PV_infer1!$I$39:$I$43)</f>
        <v>380</v>
      </c>
      <c r="H35" s="291">
        <v>0</v>
      </c>
      <c r="I35" s="284">
        <f>SUMIF(PV_infer1!$H$39:$H$43,L35,PV_infer1!$K$39:$K$43)</f>
        <v>1</v>
      </c>
      <c r="J35" s="257">
        <f>G35*I35</f>
        <v>380</v>
      </c>
      <c r="L35" s="218" t="s">
        <v>893</v>
      </c>
    </row>
    <row r="36" spans="2:12" ht="21" customHeight="1">
      <c r="B36" s="262"/>
      <c r="C36" s="200"/>
      <c r="D36" s="261"/>
      <c r="E36" s="260" t="s">
        <v>1086</v>
      </c>
      <c r="F36" s="259" t="str">
        <f>"เหมาจ่าย "&amp;TEXT(G36,"#,##0")&amp;" บาท/คน/วัน"</f>
        <v>เหมาจ่าย 380 บาท/คน/วัน</v>
      </c>
      <c r="G36" s="286">
        <f>SUMIF(PV_infer1!$H$39:$H$43,L36,PV_infer1!$I$39:$I$43)</f>
        <v>380</v>
      </c>
      <c r="H36" s="291">
        <v>0</v>
      </c>
      <c r="I36" s="284">
        <f>SUMIF(PV_infer1!$H$39:$H$43,L36,PV_infer1!$K$39:$K$43)</f>
        <v>12</v>
      </c>
      <c r="J36" s="257">
        <f>G36*I36</f>
        <v>4560</v>
      </c>
      <c r="L36" s="218" t="s">
        <v>899</v>
      </c>
    </row>
    <row r="37" spans="2:12" ht="21" customHeight="1">
      <c r="B37" s="262"/>
      <c r="C37" s="200"/>
      <c r="D37" s="261"/>
      <c r="E37" s="260" t="s">
        <v>1085</v>
      </c>
      <c r="F37" s="259" t="str">
        <f>"เหมาจ่าย "&amp;TEXT(G37,"#,##0")&amp;" บาท/คน/วัน"</f>
        <v>เหมาจ่าย 350 บาท/คน/วัน</v>
      </c>
      <c r="G37" s="286">
        <f>SUMIF(PV_infer1!$H$39:$H$43,L37,PV_infer1!$I$39:$I$43)</f>
        <v>350</v>
      </c>
      <c r="H37" s="291">
        <v>0</v>
      </c>
      <c r="I37" s="284">
        <f>SUMIF(PV_infer1!$H$39:$H$43,L37,PV_infer1!$K$39:$K$43)</f>
        <v>28</v>
      </c>
      <c r="J37" s="257">
        <f>G37*I37</f>
        <v>9800</v>
      </c>
      <c r="L37" s="218" t="s">
        <v>906</v>
      </c>
    </row>
    <row r="38" spans="2:12" ht="21" customHeight="1">
      <c r="B38" s="262"/>
      <c r="C38" s="200"/>
      <c r="D38" s="261"/>
      <c r="E38" s="260" t="s">
        <v>1084</v>
      </c>
      <c r="F38" s="259" t="str">
        <f>"เหมาจ่าย "&amp;TEXT(G38,"#,##0")&amp;" บาท/คน/วัน"</f>
        <v>เหมาจ่าย 350 บาท/คน/วัน</v>
      </c>
      <c r="G38" s="286">
        <f>SUMIF(PV_infer1!$H$39:$H$43,L38,PV_infer1!$I$39:$I$43)</f>
        <v>350</v>
      </c>
      <c r="H38" s="291">
        <v>0</v>
      </c>
      <c r="I38" s="284">
        <f>SUMIF(PV_infer1!$H$39:$H$43,L38,PV_infer1!$K$39:$K$43)</f>
        <v>4</v>
      </c>
      <c r="J38" s="257">
        <f>G38*I38</f>
        <v>1400</v>
      </c>
      <c r="L38" s="218" t="s">
        <v>914</v>
      </c>
    </row>
    <row r="39" spans="2:12" ht="21" customHeight="1">
      <c r="B39" s="262"/>
      <c r="C39" s="200"/>
      <c r="D39" s="261"/>
      <c r="E39" s="260" t="s">
        <v>1083</v>
      </c>
      <c r="F39" s="259" t="str">
        <f>"เหมาจ่าย "&amp;TEXT(G39,"#,##0")&amp;" บาท/คน/วัน"</f>
        <v>เหมาจ่าย 250 บาท/คน/วัน</v>
      </c>
      <c r="G39" s="286">
        <f>SUMIF(PV_infer1!$H$39:$H$43,L39,PV_infer1!$I$39:$I$43)</f>
        <v>250</v>
      </c>
      <c r="H39" s="291">
        <v>0</v>
      </c>
      <c r="I39" s="284">
        <f>SUMIF(PV_infer1!$H$39:$H$43,L39,PV_infer1!$K$39:$K$43)</f>
        <v>11</v>
      </c>
      <c r="J39" s="257">
        <f>G39*I39</f>
        <v>2750</v>
      </c>
      <c r="L39" s="218" t="s">
        <v>6</v>
      </c>
    </row>
    <row r="40" spans="2:12" ht="21" customHeight="1">
      <c r="B40" s="262"/>
      <c r="C40" s="200"/>
      <c r="D40" s="261" t="s">
        <v>1094</v>
      </c>
      <c r="E40" s="260"/>
      <c r="F40" s="259" t="s">
        <v>1093</v>
      </c>
      <c r="G40" s="258"/>
      <c r="H40" s="258"/>
      <c r="I40" s="258"/>
      <c r="J40" s="281"/>
    </row>
    <row r="41" spans="2:12" ht="21" customHeight="1">
      <c r="B41" s="262"/>
      <c r="C41" s="200"/>
      <c r="D41" s="261"/>
      <c r="E41" s="260" t="s">
        <v>1087</v>
      </c>
      <c r="F41" s="259" t="str">
        <f>"จ่ายจริงไม่เกิน "&amp;TEXT(G41,"#,##0")&amp;" บาท/คน/คืน"</f>
        <v>จ่ายจริงไม่เกิน 1,300 บาท/คน/คืน</v>
      </c>
      <c r="G41" s="286">
        <f>SUMIF(PV_infer1!$H$52:$H$56,L41,PV_infer1!$I$52:$I$56)</f>
        <v>1300</v>
      </c>
      <c r="H41" s="291">
        <v>0</v>
      </c>
      <c r="I41" s="284">
        <f>SUMIF(PV_infer1!$H$52:$H$56,L41,PV_infer1!$K$52:$K$56)</f>
        <v>0</v>
      </c>
      <c r="J41" s="257">
        <f>SUMIF(PV_infer1!$H$52:$H$56,L41,PV_infer1!$L$52:$L$56)</f>
        <v>0</v>
      </c>
      <c r="L41" s="218" t="s">
        <v>893</v>
      </c>
    </row>
    <row r="42" spans="2:12" ht="21" customHeight="1">
      <c r="B42" s="262"/>
      <c r="C42" s="200"/>
      <c r="D42" s="261"/>
      <c r="E42" s="260" t="s">
        <v>1086</v>
      </c>
      <c r="F42" s="259" t="str">
        <f>"จ่ายจริงไม่เกิน "&amp;TEXT(G42,"#,##0")&amp;" บาท/คน/คืน"</f>
        <v>จ่ายจริงไม่เกิน 1,000 บาท/คน/คืน</v>
      </c>
      <c r="G42" s="286">
        <f>SUMIF(PV_infer1!$H$52:$H$56,L42,PV_infer1!$I$52:$I$56)</f>
        <v>1000</v>
      </c>
      <c r="H42" s="291">
        <v>0</v>
      </c>
      <c r="I42" s="284">
        <f>SUMIF(PV_infer1!$H$52:$H$56,L42,PV_infer1!$K$52:$K$56)</f>
        <v>2</v>
      </c>
      <c r="J42" s="257">
        <f>SUMIF(PV_infer1!$H$52:$H$56,L42,PV_infer1!$L$52:$L$56)</f>
        <v>2000</v>
      </c>
      <c r="L42" s="218" t="s">
        <v>899</v>
      </c>
    </row>
    <row r="43" spans="2:12" ht="21" customHeight="1">
      <c r="B43" s="262"/>
      <c r="C43" s="200"/>
      <c r="D43" s="261"/>
      <c r="E43" s="260" t="s">
        <v>1085</v>
      </c>
      <c r="F43" s="259" t="str">
        <f>"จ่ายจริงไม่เกิน "&amp;TEXT(G43,"#,##0")&amp;" บาท/คน/คืน"</f>
        <v>จ่ายจริงไม่เกิน 800 บาท/คน/คืน</v>
      </c>
      <c r="G43" s="286">
        <f>SUMIF(PV_infer1!$H$52:$H$56,L43,PV_infer1!$I$52:$I$56)</f>
        <v>800</v>
      </c>
      <c r="H43" s="291">
        <v>0</v>
      </c>
      <c r="I43" s="284">
        <f>SUMIF(PV_infer1!$H$52:$H$56,L43,PV_infer1!$K$52:$K$56)</f>
        <v>5</v>
      </c>
      <c r="J43" s="257">
        <f>SUMIF(PV_infer1!$H$52:$H$56,L43,PV_infer1!$L$52:$L$56)</f>
        <v>4000</v>
      </c>
      <c r="L43" s="218" t="s">
        <v>906</v>
      </c>
    </row>
    <row r="44" spans="2:12" ht="21" customHeight="1">
      <c r="B44" s="262"/>
      <c r="C44" s="200"/>
      <c r="D44" s="261"/>
      <c r="E44" s="260" t="s">
        <v>1084</v>
      </c>
      <c r="F44" s="259" t="str">
        <f>"จ่ายจริงไม่เกิน "&amp;TEXT(G44,"#,##0")&amp;" บาท/คน/คืน"</f>
        <v>จ่ายจริงไม่เกิน 700 บาท/คน/คืน</v>
      </c>
      <c r="G44" s="286">
        <f>SUMIF(PV_infer1!$H$52:$H$56,L44,PV_infer1!$I$52:$I$56)</f>
        <v>700</v>
      </c>
      <c r="H44" s="291">
        <v>0</v>
      </c>
      <c r="I44" s="284">
        <f>SUMIF(PV_infer1!$H$52:$H$56,L44,PV_infer1!$K$52:$K$56)</f>
        <v>1</v>
      </c>
      <c r="J44" s="257">
        <f>SUMIF(PV_infer1!$H$52:$H$56,L44,PV_infer1!$L$52:$L$56)</f>
        <v>700</v>
      </c>
      <c r="L44" s="218" t="s">
        <v>914</v>
      </c>
    </row>
    <row r="45" spans="2:12" ht="21" customHeight="1">
      <c r="B45" s="262"/>
      <c r="C45" s="200"/>
      <c r="D45" s="261"/>
      <c r="E45" s="260" t="s">
        <v>1083</v>
      </c>
      <c r="F45" s="259" t="str">
        <f>"จ่ายจริงไม่เกิน "&amp;TEXT(G45,"#,##0")&amp;" บาท/คน/คืน"</f>
        <v>จ่ายจริงไม่เกิน 450 บาท/คน/คืน</v>
      </c>
      <c r="G45" s="286">
        <f>SUMIF(PV_infer1!$H$52:$H$56,L45,PV_infer1!$I$52:$I$56)</f>
        <v>450</v>
      </c>
      <c r="H45" s="291">
        <v>0</v>
      </c>
      <c r="I45" s="284">
        <f>SUMIF(PV_infer1!$H$52:$H$56,L45,PV_infer1!$K$52:$K$56)</f>
        <v>2</v>
      </c>
      <c r="J45" s="257">
        <f>SUMIF(PV_infer1!$H$52:$H$56,L45,PV_infer1!$L$52:$L$56)</f>
        <v>900</v>
      </c>
      <c r="L45" s="218" t="s">
        <v>6</v>
      </c>
    </row>
    <row r="46" spans="2:12" ht="21" customHeight="1">
      <c r="B46" s="278"/>
      <c r="C46" s="277"/>
      <c r="D46" s="277" t="s">
        <v>1092</v>
      </c>
      <c r="E46" s="276"/>
      <c r="F46" s="275"/>
      <c r="G46" s="274"/>
      <c r="H46" s="273"/>
      <c r="I46" s="272"/>
      <c r="J46" s="283">
        <f>SUM(J35:J45)</f>
        <v>26490</v>
      </c>
    </row>
    <row r="47" spans="2:12" ht="21" customHeight="1">
      <c r="B47" s="262"/>
      <c r="C47" s="200" t="s">
        <v>1019</v>
      </c>
      <c r="D47" s="261" t="s">
        <v>1018</v>
      </c>
      <c r="E47" s="260"/>
      <c r="F47" s="259"/>
      <c r="G47" s="258"/>
      <c r="H47" s="258"/>
      <c r="I47" s="258"/>
      <c r="J47" s="281"/>
    </row>
    <row r="48" spans="2:12" ht="21" customHeight="1">
      <c r="B48" s="262"/>
      <c r="C48" s="200"/>
      <c r="D48" s="261" t="s">
        <v>1091</v>
      </c>
      <c r="E48" s="260"/>
      <c r="F48" s="259" t="s">
        <v>1088</v>
      </c>
      <c r="G48" s="258"/>
      <c r="H48" s="258"/>
      <c r="I48" s="258"/>
      <c r="J48" s="281"/>
    </row>
    <row r="49" spans="2:12" ht="21" customHeight="1">
      <c r="B49" s="262"/>
      <c r="C49" s="200"/>
      <c r="D49" s="261"/>
      <c r="E49" s="260" t="s">
        <v>1087</v>
      </c>
      <c r="F49" s="259" t="s">
        <v>1090</v>
      </c>
      <c r="G49" s="286">
        <f>SUMIF(PV_infer1!$H$65:$H$69,L49,PV_infer1!$I$65:$I$69)</f>
        <v>566</v>
      </c>
      <c r="H49" s="291">
        <f>SUMIF(PV_infer1!$H$65:$H$69,L49,PV_infer1!$J$65:$J$69)</f>
        <v>0</v>
      </c>
      <c r="I49" s="292">
        <f>SUMIF(PV_infer1!$H$65:$H$69,L49,PV_infer1!$K$65:$K$69)</f>
        <v>0</v>
      </c>
      <c r="J49" s="257">
        <f>G49*I49</f>
        <v>0</v>
      </c>
      <c r="L49" s="218" t="s">
        <v>893</v>
      </c>
    </row>
    <row r="50" spans="2:12" ht="21" customHeight="1">
      <c r="B50" s="262"/>
      <c r="C50" s="200"/>
      <c r="D50" s="261"/>
      <c r="E50" s="260" t="s">
        <v>1086</v>
      </c>
      <c r="F50" s="259" t="s">
        <v>1090</v>
      </c>
      <c r="G50" s="286">
        <f>SUMIF(PV_infer1!$H$65:$H$69,L50,PV_infer1!$I$65:$I$69)</f>
        <v>424</v>
      </c>
      <c r="H50" s="291">
        <f>SUMIF(PV_infer1!$H$65:$H$69,L50,PV_infer1!$J$65:$J$69)</f>
        <v>3</v>
      </c>
      <c r="I50" s="292">
        <f>SUMIF(PV_infer1!$H$65:$H$69,L50,PV_infer1!$K$65:$K$69)</f>
        <v>12.5</v>
      </c>
      <c r="J50" s="257">
        <f>G50*I50</f>
        <v>5300</v>
      </c>
      <c r="L50" s="218" t="s">
        <v>899</v>
      </c>
    </row>
    <row r="51" spans="2:12" ht="21" customHeight="1">
      <c r="B51" s="262"/>
      <c r="C51" s="200"/>
      <c r="D51" s="261"/>
      <c r="E51" s="260" t="s">
        <v>1085</v>
      </c>
      <c r="F51" s="259" t="s">
        <v>1090</v>
      </c>
      <c r="G51" s="286">
        <f>SUMIF(PV_infer1!$H$65:$H$69,L51,PV_infer1!$I$65:$I$69)</f>
        <v>251</v>
      </c>
      <c r="H51" s="291">
        <f>SUMIF(PV_infer1!$H$65:$H$69,L51,PV_infer1!$J$65:$J$69)</f>
        <v>7</v>
      </c>
      <c r="I51" s="292">
        <f>SUMIF(PV_infer1!$H$65:$H$69,L51,PV_infer1!$K$65:$K$69)</f>
        <v>29</v>
      </c>
      <c r="J51" s="257">
        <f>G51*I51</f>
        <v>7279</v>
      </c>
      <c r="L51" s="218" t="s">
        <v>906</v>
      </c>
    </row>
    <row r="52" spans="2:12" ht="21" customHeight="1">
      <c r="B52" s="262"/>
      <c r="C52" s="200"/>
      <c r="D52" s="261"/>
      <c r="E52" s="260" t="s">
        <v>1084</v>
      </c>
      <c r="F52" s="259" t="s">
        <v>1090</v>
      </c>
      <c r="G52" s="286">
        <f>SUMIF(PV_infer1!$H$65:$H$69,L52,PV_infer1!$I$65:$I$69)</f>
        <v>99</v>
      </c>
      <c r="H52" s="291">
        <f>SUMIF(PV_infer1!$H$65:$H$69,L52,PV_infer1!$J$65:$J$69)</f>
        <v>2</v>
      </c>
      <c r="I52" s="292">
        <f>SUMIF(PV_infer1!$H$65:$H$69,L52,PV_infer1!$K$65:$K$69)</f>
        <v>10</v>
      </c>
      <c r="J52" s="257">
        <f>G52*I52</f>
        <v>990</v>
      </c>
      <c r="L52" s="218" t="s">
        <v>914</v>
      </c>
    </row>
    <row r="53" spans="2:12" ht="21" customHeight="1">
      <c r="B53" s="262"/>
      <c r="C53" s="200"/>
      <c r="D53" s="261"/>
      <c r="E53" s="260" t="s">
        <v>1083</v>
      </c>
      <c r="F53" s="259" t="s">
        <v>1090</v>
      </c>
      <c r="G53" s="286">
        <f>SUMIF(PV_infer1!$H$65:$H$69,L53,PV_infer1!$I$65:$I$69)</f>
        <v>85</v>
      </c>
      <c r="H53" s="291">
        <f>SUMIF(PV_infer1!$H$65:$H$69,L53,PV_infer1!$J$65:$J$69)</f>
        <v>0</v>
      </c>
      <c r="I53" s="292">
        <f>SUMIF(PV_infer1!$H$65:$H$69,L53,PV_infer1!$K$65:$K$69)</f>
        <v>0</v>
      </c>
      <c r="J53" s="257">
        <f>G53*I53</f>
        <v>0</v>
      </c>
      <c r="L53" s="218" t="s">
        <v>6</v>
      </c>
    </row>
    <row r="54" spans="2:12" ht="21" customHeight="1">
      <c r="B54" s="262"/>
      <c r="C54" s="200"/>
      <c r="D54" s="261" t="s">
        <v>1089</v>
      </c>
      <c r="E54" s="260"/>
      <c r="F54" s="259" t="s">
        <v>1088</v>
      </c>
      <c r="G54" s="258"/>
      <c r="H54" s="258"/>
      <c r="I54" s="258"/>
      <c r="J54" s="257"/>
    </row>
    <row r="55" spans="2:12" ht="21" customHeight="1">
      <c r="B55" s="262"/>
      <c r="C55" s="200"/>
      <c r="D55" s="261"/>
      <c r="E55" s="260" t="s">
        <v>1087</v>
      </c>
      <c r="F55" s="259" t="s">
        <v>1082</v>
      </c>
      <c r="G55" s="286">
        <f>SUMIF(PV_infer1!$H$79:$H$83,L55,PV_infer1!$I$79:$I$83)</f>
        <v>377</v>
      </c>
      <c r="H55" s="291">
        <f>SUMIF(PV_infer1!$H$79:$H$83,L55,PV_infer1!$J$79:$J$83)</f>
        <v>0</v>
      </c>
      <c r="I55" s="292">
        <f>SUMIF(PV_infer1!$H$79:$H$83,L55,PV_infer1!$K$79:$K$83)</f>
        <v>0</v>
      </c>
      <c r="J55" s="257">
        <f>G55*I55</f>
        <v>0</v>
      </c>
      <c r="L55" s="218" t="s">
        <v>893</v>
      </c>
    </row>
    <row r="56" spans="2:12" ht="21" customHeight="1">
      <c r="B56" s="262"/>
      <c r="C56" s="200"/>
      <c r="D56" s="261"/>
      <c r="E56" s="260" t="s">
        <v>1086</v>
      </c>
      <c r="F56" s="259" t="s">
        <v>1082</v>
      </c>
      <c r="G56" s="286">
        <f>SUMIF(PV_infer1!$H$79:$H$83,L56,PV_infer1!$I$79:$I$83)</f>
        <v>283</v>
      </c>
      <c r="H56" s="291">
        <f>SUMIF(PV_infer1!$H$79:$H$83,L56,PV_infer1!$J$79:$J$83)</f>
        <v>0</v>
      </c>
      <c r="I56" s="292">
        <f>SUMIF(PV_infer1!$H$79:$H$83,L56,PV_infer1!$K$79:$K$83)</f>
        <v>0</v>
      </c>
      <c r="J56" s="257">
        <f>G56*I56</f>
        <v>0</v>
      </c>
      <c r="L56" s="218" t="s">
        <v>899</v>
      </c>
    </row>
    <row r="57" spans="2:12" ht="21" customHeight="1">
      <c r="B57" s="262"/>
      <c r="C57" s="200"/>
      <c r="D57" s="261"/>
      <c r="E57" s="260" t="s">
        <v>1085</v>
      </c>
      <c r="F57" s="259" t="s">
        <v>1082</v>
      </c>
      <c r="G57" s="286">
        <f>SUMIF(PV_infer1!$H$79:$H$83,L57,PV_infer1!$I$79:$I$83)</f>
        <v>168</v>
      </c>
      <c r="H57" s="291">
        <f>SUMIF(PV_infer1!$H$79:$H$83,L57,PV_infer1!$J$79:$J$83)</f>
        <v>0</v>
      </c>
      <c r="I57" s="292">
        <f>SUMIF(PV_infer1!$H$79:$H$83,L57,PV_infer1!$K$79:$K$83)</f>
        <v>0</v>
      </c>
      <c r="J57" s="257">
        <f>G57*I57</f>
        <v>0</v>
      </c>
      <c r="L57" s="218" t="s">
        <v>906</v>
      </c>
    </row>
    <row r="58" spans="2:12" ht="21" customHeight="1">
      <c r="B58" s="262"/>
      <c r="C58" s="200"/>
      <c r="D58" s="261"/>
      <c r="E58" s="260" t="s">
        <v>1084</v>
      </c>
      <c r="F58" s="259" t="s">
        <v>1082</v>
      </c>
      <c r="G58" s="286">
        <f>SUMIF(PV_infer1!$H$79:$H$83,L58,PV_infer1!$I$79:$I$83)</f>
        <v>66</v>
      </c>
      <c r="H58" s="291">
        <f>SUMIF(PV_infer1!$H$79:$H$83,L58,PV_infer1!$J$79:$J$83)</f>
        <v>0</v>
      </c>
      <c r="I58" s="292">
        <f>SUMIF(PV_infer1!$H$79:$H$83,L58,PV_infer1!$K$79:$K$83)</f>
        <v>0</v>
      </c>
      <c r="J58" s="257">
        <f>G58*I58</f>
        <v>0</v>
      </c>
      <c r="L58" s="218" t="s">
        <v>914</v>
      </c>
    </row>
    <row r="59" spans="2:12" ht="21" customHeight="1">
      <c r="B59" s="262"/>
      <c r="C59" s="200"/>
      <c r="D59" s="261"/>
      <c r="E59" s="260" t="s">
        <v>1083</v>
      </c>
      <c r="F59" s="259" t="s">
        <v>1082</v>
      </c>
      <c r="G59" s="286">
        <f>SUMIF(PV_infer1!$H$79:$H$83,L59,PV_infer1!$I$79:$I$83)</f>
        <v>85</v>
      </c>
      <c r="H59" s="291">
        <f>SUMIF(PV_infer1!$H$79:$H$83,L59,PV_infer1!$J$79:$J$83)</f>
        <v>3</v>
      </c>
      <c r="I59" s="292">
        <f>SUMIF(PV_infer1!$H$79:$H$83,L59,PV_infer1!$K$79:$K$83)</f>
        <v>13</v>
      </c>
      <c r="J59" s="257">
        <f>G59*I59</f>
        <v>1105</v>
      </c>
      <c r="L59" s="218" t="s">
        <v>6</v>
      </c>
    </row>
    <row r="60" spans="2:12" ht="21" customHeight="1">
      <c r="B60" s="278"/>
      <c r="C60" s="277"/>
      <c r="D60" s="277" t="s">
        <v>1081</v>
      </c>
      <c r="E60" s="276"/>
      <c r="F60" s="275"/>
      <c r="G60" s="274"/>
      <c r="H60" s="273"/>
      <c r="I60" s="272"/>
      <c r="J60" s="283">
        <f>SUM(J49:J59)</f>
        <v>14674</v>
      </c>
    </row>
    <row r="61" spans="2:12" ht="21" customHeight="1">
      <c r="B61" s="262"/>
      <c r="C61" s="200" t="s">
        <v>1017</v>
      </c>
      <c r="D61" s="261" t="s">
        <v>1016</v>
      </c>
      <c r="E61" s="260"/>
      <c r="F61" s="259"/>
      <c r="G61" s="258"/>
      <c r="H61" s="258"/>
      <c r="I61" s="258"/>
      <c r="J61" s="281"/>
    </row>
    <row r="62" spans="2:12" ht="21" customHeight="1">
      <c r="B62" s="262"/>
      <c r="C62" s="261"/>
      <c r="D62" s="261" t="s">
        <v>1080</v>
      </c>
      <c r="E62" s="260"/>
      <c r="F62" s="259" t="s">
        <v>1076</v>
      </c>
      <c r="G62" s="286">
        <v>0</v>
      </c>
      <c r="H62" s="291">
        <v>0</v>
      </c>
      <c r="I62" s="284">
        <v>0</v>
      </c>
      <c r="J62" s="257">
        <f>G62*H62</f>
        <v>0</v>
      </c>
    </row>
    <row r="63" spans="2:12" ht="21" customHeight="1">
      <c r="B63" s="262"/>
      <c r="C63" s="261"/>
      <c r="D63" s="261" t="s">
        <v>1079</v>
      </c>
      <c r="E63" s="260"/>
      <c r="F63" s="259" t="s">
        <v>1076</v>
      </c>
      <c r="G63" s="286">
        <v>0</v>
      </c>
      <c r="H63" s="291">
        <v>0</v>
      </c>
      <c r="I63" s="284">
        <v>0</v>
      </c>
      <c r="J63" s="257">
        <f>G63*H63</f>
        <v>0</v>
      </c>
    </row>
    <row r="64" spans="2:12" ht="21" customHeight="1">
      <c r="B64" s="262"/>
      <c r="C64" s="261"/>
      <c r="D64" s="261" t="s">
        <v>1078</v>
      </c>
      <c r="E64" s="260"/>
      <c r="F64" s="259" t="s">
        <v>1076</v>
      </c>
      <c r="G64" s="286">
        <v>0</v>
      </c>
      <c r="H64" s="291">
        <v>0</v>
      </c>
      <c r="I64" s="284">
        <v>0</v>
      </c>
      <c r="J64" s="257">
        <f>G64*H64</f>
        <v>0</v>
      </c>
    </row>
    <row r="65" spans="2:10" ht="21" customHeight="1">
      <c r="B65" s="262"/>
      <c r="C65" s="261"/>
      <c r="D65" s="261" t="s">
        <v>1077</v>
      </c>
      <c r="E65" s="260"/>
      <c r="F65" s="259" t="s">
        <v>1076</v>
      </c>
      <c r="G65" s="286">
        <f>PV_infer1!K98</f>
        <v>4600</v>
      </c>
      <c r="H65" s="287">
        <v>1</v>
      </c>
      <c r="I65" s="284">
        <f>PV_infer1!J98</f>
        <v>56</v>
      </c>
      <c r="J65" s="257">
        <f>G65</f>
        <v>4600</v>
      </c>
    </row>
    <row r="66" spans="2:10" ht="21" customHeight="1">
      <c r="B66" s="278"/>
      <c r="C66" s="277"/>
      <c r="D66" s="277" t="s">
        <v>1075</v>
      </c>
      <c r="E66" s="276"/>
      <c r="F66" s="275"/>
      <c r="G66" s="274"/>
      <c r="H66" s="273"/>
      <c r="I66" s="272"/>
      <c r="J66" s="283">
        <f>SUM(J62:J65)</f>
        <v>4600</v>
      </c>
    </row>
    <row r="67" spans="2:10" ht="21" customHeight="1">
      <c r="B67" s="262"/>
      <c r="C67" s="200" t="s">
        <v>1015</v>
      </c>
      <c r="D67" s="261" t="s">
        <v>1014</v>
      </c>
      <c r="E67" s="260"/>
      <c r="F67" s="259" t="s">
        <v>1074</v>
      </c>
      <c r="G67" s="258"/>
      <c r="H67" s="258"/>
      <c r="I67" s="258"/>
      <c r="J67" s="281"/>
    </row>
    <row r="68" spans="2:10" ht="21" customHeight="1">
      <c r="B68" s="262"/>
      <c r="C68" s="261"/>
      <c r="D68" s="261" t="s">
        <v>1073</v>
      </c>
      <c r="E68" s="260"/>
      <c r="F68" s="259" t="s">
        <v>1072</v>
      </c>
      <c r="G68" s="286">
        <v>0</v>
      </c>
      <c r="H68" s="285">
        <v>0</v>
      </c>
      <c r="I68" s="284">
        <v>0</v>
      </c>
      <c r="J68" s="257">
        <f>G68*H68</f>
        <v>0</v>
      </c>
    </row>
    <row r="69" spans="2:10" ht="21" customHeight="1">
      <c r="B69" s="262"/>
      <c r="C69" s="261"/>
      <c r="D69" s="261" t="s">
        <v>1071</v>
      </c>
      <c r="E69" s="260"/>
      <c r="F69" s="259" t="s">
        <v>1070</v>
      </c>
      <c r="G69" s="286">
        <f>PV_infer1!I111</f>
        <v>1800</v>
      </c>
      <c r="H69" s="287">
        <v>1</v>
      </c>
      <c r="I69" s="284">
        <v>0</v>
      </c>
      <c r="J69" s="257">
        <f>G69</f>
        <v>1800</v>
      </c>
    </row>
    <row r="70" spans="2:10" ht="21" customHeight="1">
      <c r="B70" s="278"/>
      <c r="C70" s="277"/>
      <c r="D70" s="277" t="s">
        <v>1069</v>
      </c>
      <c r="E70" s="276"/>
      <c r="F70" s="275"/>
      <c r="G70" s="274"/>
      <c r="H70" s="273"/>
      <c r="I70" s="272"/>
      <c r="J70" s="283">
        <f>SUM(J68:J69)</f>
        <v>1800</v>
      </c>
    </row>
    <row r="71" spans="2:10" ht="21" customHeight="1">
      <c r="B71" s="262"/>
      <c r="C71" s="200" t="s">
        <v>1013</v>
      </c>
      <c r="D71" s="261" t="s">
        <v>1012</v>
      </c>
      <c r="E71" s="260"/>
      <c r="F71" s="259" t="s">
        <v>1068</v>
      </c>
      <c r="G71" s="258"/>
      <c r="H71" s="258"/>
      <c r="I71" s="258"/>
      <c r="J71" s="281"/>
    </row>
    <row r="72" spans="2:10" ht="21" customHeight="1">
      <c r="B72" s="262"/>
      <c r="C72" s="261"/>
      <c r="D72" s="261" t="s">
        <v>1067</v>
      </c>
      <c r="E72" s="260"/>
      <c r="F72" s="259" t="s">
        <v>1066</v>
      </c>
      <c r="G72" s="286">
        <v>0</v>
      </c>
      <c r="H72" s="285">
        <v>0</v>
      </c>
      <c r="I72" s="284">
        <v>0</v>
      </c>
      <c r="J72" s="257">
        <f>G72*H72</f>
        <v>0</v>
      </c>
    </row>
    <row r="73" spans="2:10" ht="21" customHeight="1">
      <c r="B73" s="278"/>
      <c r="C73" s="277"/>
      <c r="D73" s="277" t="s">
        <v>1065</v>
      </c>
      <c r="E73" s="276"/>
      <c r="F73" s="275"/>
      <c r="G73" s="274"/>
      <c r="H73" s="273"/>
      <c r="I73" s="272"/>
      <c r="J73" s="283">
        <f>SUM(J72)</f>
        <v>0</v>
      </c>
    </row>
    <row r="74" spans="2:10" ht="21" customHeight="1">
      <c r="B74" s="262"/>
      <c r="C74" s="200" t="s">
        <v>1011</v>
      </c>
      <c r="D74" s="261" t="s">
        <v>1010</v>
      </c>
      <c r="E74" s="260"/>
      <c r="F74" s="259" t="s">
        <v>1064</v>
      </c>
      <c r="G74" s="258"/>
      <c r="H74" s="258"/>
      <c r="I74" s="258"/>
      <c r="J74" s="281"/>
    </row>
    <row r="75" spans="2:10" ht="21" customHeight="1">
      <c r="B75" s="262"/>
      <c r="C75" s="261"/>
      <c r="D75" s="261" t="s">
        <v>1063</v>
      </c>
      <c r="E75" s="260"/>
      <c r="F75" s="259" t="str">
        <f>TEXT(G75,"#,##0")&amp;" บาท/คน/วัน อัตราตามระเบียบ กฟผ."</f>
        <v>1,900 บาท/คน/วัน อัตราตามระเบียบ กฟผ.</v>
      </c>
      <c r="G75" s="286">
        <v>1900</v>
      </c>
      <c r="H75" s="291">
        <v>0</v>
      </c>
      <c r="I75" s="290">
        <v>0</v>
      </c>
      <c r="J75" s="257">
        <f>G75*H75*I75</f>
        <v>0</v>
      </c>
    </row>
    <row r="76" spans="2:10" ht="21" customHeight="1">
      <c r="B76" s="262"/>
      <c r="C76" s="261"/>
      <c r="D76" s="261" t="s">
        <v>1062</v>
      </c>
      <c r="E76" s="260"/>
      <c r="F76" s="259" t="str">
        <f>PV_infer1!J115</f>
        <v>ตามระยะทาง</v>
      </c>
      <c r="G76" s="286">
        <f>PV_infer1!F120</f>
        <v>5297</v>
      </c>
      <c r="H76" s="287">
        <v>1</v>
      </c>
      <c r="I76" s="289" t="str">
        <f>PV_infer1!E120</f>
        <v>1036 ก.ม.</v>
      </c>
      <c r="J76" s="257">
        <f>G76</f>
        <v>5297</v>
      </c>
    </row>
    <row r="77" spans="2:10" ht="21" customHeight="1">
      <c r="B77" s="262"/>
      <c r="C77" s="261"/>
      <c r="D77" s="261" t="s">
        <v>1061</v>
      </c>
      <c r="E77" s="260"/>
      <c r="F77" s="259" t="s">
        <v>1060</v>
      </c>
      <c r="G77" s="286">
        <f>PV_infer1!F121</f>
        <v>900</v>
      </c>
      <c r="H77" s="287">
        <v>1</v>
      </c>
      <c r="I77" s="284">
        <f>PV_infer1!E121</f>
        <v>9</v>
      </c>
      <c r="J77" s="257">
        <f>G77</f>
        <v>900</v>
      </c>
    </row>
    <row r="78" spans="2:10" ht="21" customHeight="1">
      <c r="B78" s="262"/>
      <c r="C78" s="261"/>
      <c r="D78" s="261" t="s">
        <v>1059</v>
      </c>
      <c r="E78" s="260"/>
      <c r="F78" s="259"/>
      <c r="G78" s="286">
        <f>PV_infer1!F122</f>
        <v>9000</v>
      </c>
      <c r="H78" s="287">
        <v>1</v>
      </c>
      <c r="I78" s="284" t="s">
        <v>1058</v>
      </c>
      <c r="J78" s="257">
        <f>G78</f>
        <v>9000</v>
      </c>
    </row>
    <row r="79" spans="2:10" ht="21" customHeight="1">
      <c r="B79" s="262"/>
      <c r="C79" s="261"/>
      <c r="D79" s="261" t="s">
        <v>1057</v>
      </c>
      <c r="E79" s="260"/>
      <c r="F79" s="259" t="str">
        <f>TEXT(G79,"#,##0")&amp;" บาท/คัน/วัน อัตราตามระเบียบ กฟผ."</f>
        <v>2,000 บาท/คัน/วัน อัตราตามระเบียบ กฟผ.</v>
      </c>
      <c r="G79" s="286">
        <f>PV_infer1!C123</f>
        <v>2000</v>
      </c>
      <c r="H79" s="287">
        <v>1</v>
      </c>
      <c r="I79" s="284">
        <f>PV_infer1!E123</f>
        <v>11</v>
      </c>
      <c r="J79" s="257">
        <f>G79*H79*I79</f>
        <v>22000</v>
      </c>
    </row>
    <row r="80" spans="2:10" ht="21" customHeight="1">
      <c r="B80" s="262"/>
      <c r="C80" s="261"/>
      <c r="D80" s="261" t="s">
        <v>1056</v>
      </c>
      <c r="E80" s="260"/>
      <c r="F80" s="259" t="str">
        <f>TEXT(G80,"#,##0")&amp;" บาท/คัน/วัน"</f>
        <v>0 บาท/คัน/วัน</v>
      </c>
      <c r="G80" s="288">
        <f>PV_infer1!C124</f>
        <v>0</v>
      </c>
      <c r="H80" s="287">
        <v>0</v>
      </c>
      <c r="I80" s="284"/>
      <c r="J80" s="257">
        <f>G80*H80*I80</f>
        <v>0</v>
      </c>
    </row>
    <row r="81" spans="2:12" ht="21" customHeight="1">
      <c r="B81" s="278"/>
      <c r="C81" s="277"/>
      <c r="D81" s="277" t="s">
        <v>1055</v>
      </c>
      <c r="E81" s="276"/>
      <c r="F81" s="275"/>
      <c r="G81" s="274"/>
      <c r="H81" s="273"/>
      <c r="I81" s="272"/>
      <c r="J81" s="283">
        <f>SUM(J75:J80)</f>
        <v>37197</v>
      </c>
    </row>
    <row r="82" spans="2:12" ht="21" customHeight="1">
      <c r="B82" s="262"/>
      <c r="C82" s="200" t="s">
        <v>1009</v>
      </c>
      <c r="D82" s="261" t="s">
        <v>1008</v>
      </c>
      <c r="E82" s="260"/>
      <c r="F82" s="259" t="s">
        <v>1054</v>
      </c>
      <c r="G82" s="258"/>
      <c r="H82" s="258"/>
      <c r="I82" s="258"/>
      <c r="J82" s="281"/>
    </row>
    <row r="83" spans="2:12" ht="21" customHeight="1">
      <c r="B83" s="262"/>
      <c r="C83" s="261"/>
      <c r="D83" s="261" t="s">
        <v>1053</v>
      </c>
      <c r="E83" s="260"/>
      <c r="F83" s="259"/>
      <c r="G83" s="286">
        <f>PV_infer1!I134</f>
        <v>0</v>
      </c>
      <c r="H83" s="287">
        <v>1</v>
      </c>
      <c r="I83" s="284">
        <v>0</v>
      </c>
      <c r="J83" s="257">
        <f>G83</f>
        <v>0</v>
      </c>
    </row>
    <row r="84" spans="2:12" ht="21" customHeight="1">
      <c r="B84" s="262"/>
      <c r="C84" s="261"/>
      <c r="D84" s="261" t="s">
        <v>1052</v>
      </c>
      <c r="E84" s="260"/>
      <c r="F84" s="259"/>
      <c r="G84" s="286">
        <v>0</v>
      </c>
      <c r="H84" s="285">
        <v>0</v>
      </c>
      <c r="I84" s="284">
        <v>0</v>
      </c>
      <c r="J84" s="257">
        <f>G84</f>
        <v>0</v>
      </c>
    </row>
    <row r="85" spans="2:12" ht="21" customHeight="1">
      <c r="B85" s="262"/>
      <c r="C85" s="261"/>
      <c r="D85" s="261" t="s">
        <v>1051</v>
      </c>
      <c r="E85" s="260"/>
      <c r="F85" s="259"/>
      <c r="G85" s="286">
        <v>0</v>
      </c>
      <c r="H85" s="285">
        <v>0</v>
      </c>
      <c r="I85" s="284">
        <v>0</v>
      </c>
      <c r="J85" s="257">
        <f>G85</f>
        <v>0</v>
      </c>
    </row>
    <row r="86" spans="2:12" ht="21" customHeight="1">
      <c r="B86" s="262"/>
      <c r="C86" s="261"/>
      <c r="D86" s="261" t="s">
        <v>1050</v>
      </c>
      <c r="E86" s="260"/>
      <c r="F86" s="259"/>
      <c r="G86" s="286">
        <v>0</v>
      </c>
      <c r="H86" s="285">
        <v>0</v>
      </c>
      <c r="I86" s="284">
        <v>0</v>
      </c>
      <c r="J86" s="257">
        <f>G86</f>
        <v>0</v>
      </c>
    </row>
    <row r="87" spans="2:12" ht="21" customHeight="1">
      <c r="B87" s="262"/>
      <c r="C87" s="261"/>
      <c r="D87" s="261" t="s">
        <v>1049</v>
      </c>
      <c r="E87" s="260"/>
      <c r="F87" s="259"/>
      <c r="G87" s="286">
        <v>0</v>
      </c>
      <c r="H87" s="285">
        <v>0</v>
      </c>
      <c r="I87" s="284">
        <v>0</v>
      </c>
      <c r="J87" s="257">
        <f>G87</f>
        <v>0</v>
      </c>
    </row>
    <row r="88" spans="2:12" ht="21" customHeight="1">
      <c r="B88" s="278"/>
      <c r="C88" s="277"/>
      <c r="D88" s="277" t="s">
        <v>1048</v>
      </c>
      <c r="E88" s="276"/>
      <c r="F88" s="275"/>
      <c r="G88" s="274"/>
      <c r="H88" s="273"/>
      <c r="I88" s="272"/>
      <c r="J88" s="283">
        <f>SUM(J83:J87)</f>
        <v>0</v>
      </c>
    </row>
    <row r="89" spans="2:12" ht="21" customHeight="1">
      <c r="B89" s="270"/>
      <c r="C89" s="195" t="s">
        <v>1047</v>
      </c>
      <c r="D89" s="195"/>
      <c r="E89" s="269"/>
      <c r="F89" s="268"/>
      <c r="G89" s="267"/>
      <c r="H89" s="266"/>
      <c r="I89" s="265"/>
      <c r="J89" s="282">
        <f>J46+J60+J66+J70+J73+J81+J88</f>
        <v>84761</v>
      </c>
      <c r="L89" s="219"/>
    </row>
    <row r="90" spans="2:12" ht="21" customHeight="1">
      <c r="B90" s="202">
        <v>1.3</v>
      </c>
      <c r="C90" s="261" t="s">
        <v>1046</v>
      </c>
      <c r="D90" s="261"/>
      <c r="E90" s="260"/>
      <c r="F90" s="259" t="s">
        <v>1045</v>
      </c>
      <c r="G90" s="258"/>
      <c r="H90" s="258"/>
      <c r="I90" s="258"/>
      <c r="J90" s="281"/>
    </row>
    <row r="91" spans="2:12" ht="21" customHeight="1">
      <c r="B91" s="262"/>
      <c r="C91" s="200" t="s">
        <v>1005</v>
      </c>
      <c r="D91" s="261" t="s">
        <v>1004</v>
      </c>
      <c r="E91" s="260"/>
      <c r="F91" s="259" t="s">
        <v>1044</v>
      </c>
      <c r="G91" s="247">
        <v>0</v>
      </c>
      <c r="H91" s="258"/>
      <c r="I91" s="258"/>
      <c r="J91" s="257">
        <f>G91*($J$89+$J$31)</f>
        <v>0</v>
      </c>
    </row>
    <row r="92" spans="2:12" ht="21" customHeight="1">
      <c r="B92" s="262"/>
      <c r="C92" s="261"/>
      <c r="D92" s="261" t="s">
        <v>1003</v>
      </c>
      <c r="E92" s="260"/>
      <c r="F92" s="259"/>
      <c r="G92" s="280"/>
      <c r="H92" s="258"/>
      <c r="I92" s="258"/>
      <c r="J92" s="257">
        <f>G92*($J$89+$J$31)</f>
        <v>0</v>
      </c>
    </row>
    <row r="93" spans="2:12" ht="21" customHeight="1">
      <c r="B93" s="262"/>
      <c r="C93" s="261"/>
      <c r="D93" s="261" t="s">
        <v>1002</v>
      </c>
      <c r="E93" s="260"/>
      <c r="F93" s="259"/>
      <c r="G93" s="280"/>
      <c r="H93" s="258"/>
      <c r="I93" s="258"/>
      <c r="J93" s="257">
        <f>G93*($J$89+$J$31)</f>
        <v>0</v>
      </c>
    </row>
    <row r="94" spans="2:12" ht="21" customHeight="1">
      <c r="B94" s="262"/>
      <c r="C94" s="261"/>
      <c r="D94" s="261" t="s">
        <v>1001</v>
      </c>
      <c r="E94" s="260"/>
      <c r="F94" s="259"/>
      <c r="G94" s="280"/>
      <c r="H94" s="258"/>
      <c r="I94" s="258"/>
      <c r="J94" s="257">
        <f>G94*($J$89+$J$31)</f>
        <v>0</v>
      </c>
    </row>
    <row r="95" spans="2:12" ht="21" customHeight="1">
      <c r="B95" s="262"/>
      <c r="C95" s="261"/>
      <c r="D95" s="261" t="s">
        <v>1000</v>
      </c>
      <c r="E95" s="260"/>
      <c r="F95" s="259"/>
      <c r="G95" s="279"/>
      <c r="H95" s="258"/>
      <c r="I95" s="258"/>
      <c r="J95" s="257">
        <f>G95*($J$89+$J$31)</f>
        <v>0</v>
      </c>
    </row>
    <row r="96" spans="2:12" ht="21" customHeight="1">
      <c r="B96" s="278"/>
      <c r="C96" s="277"/>
      <c r="D96" s="277" t="s">
        <v>1043</v>
      </c>
      <c r="E96" s="276"/>
      <c r="F96" s="275"/>
      <c r="G96" s="274"/>
      <c r="H96" s="273"/>
      <c r="I96" s="272"/>
      <c r="J96" s="271">
        <f>SUM(J91:J95)</f>
        <v>0</v>
      </c>
    </row>
    <row r="97" spans="2:12" ht="21" customHeight="1">
      <c r="B97" s="270"/>
      <c r="C97" s="195" t="s">
        <v>1042</v>
      </c>
      <c r="D97" s="195"/>
      <c r="E97" s="269"/>
      <c r="F97" s="268"/>
      <c r="G97" s="267"/>
      <c r="H97" s="266"/>
      <c r="I97" s="265"/>
      <c r="J97" s="264">
        <f>J96</f>
        <v>0</v>
      </c>
    </row>
    <row r="98" spans="2:12" ht="21" customHeight="1">
      <c r="B98" s="461" t="s">
        <v>1041</v>
      </c>
      <c r="C98" s="462"/>
      <c r="D98" s="462"/>
      <c r="E98" s="462"/>
      <c r="F98" s="462"/>
      <c r="G98" s="462"/>
      <c r="H98" s="462"/>
      <c r="I98" s="463"/>
      <c r="J98" s="264">
        <f>J31+J89+J97</f>
        <v>217299</v>
      </c>
      <c r="L98" s="225"/>
    </row>
    <row r="99" spans="2:12" ht="21" customHeight="1">
      <c r="B99" s="262" t="s">
        <v>997</v>
      </c>
      <c r="C99" s="261"/>
      <c r="D99" s="261"/>
      <c r="E99" s="260"/>
      <c r="F99" s="259" t="s">
        <v>1040</v>
      </c>
      <c r="G99" s="247">
        <v>0.15</v>
      </c>
      <c r="H99" s="258"/>
      <c r="I99" s="258"/>
      <c r="J99" s="263">
        <f>J98*G99</f>
        <v>32594.85</v>
      </c>
      <c r="L99" s="225"/>
    </row>
    <row r="100" spans="2:12" ht="21" customHeight="1">
      <c r="B100" s="262"/>
      <c r="C100" s="261"/>
      <c r="D100" s="261"/>
      <c r="E100" s="260"/>
      <c r="F100" s="259" t="s">
        <v>1039</v>
      </c>
      <c r="G100" s="258"/>
      <c r="H100" s="258"/>
      <c r="I100" s="258"/>
      <c r="J100" s="257"/>
      <c r="L100" s="225"/>
    </row>
    <row r="101" spans="2:12" ht="21" customHeight="1">
      <c r="B101" s="461" t="s">
        <v>1038</v>
      </c>
      <c r="C101" s="462"/>
      <c r="D101" s="462"/>
      <c r="E101" s="462"/>
      <c r="F101" s="462"/>
      <c r="G101" s="462"/>
      <c r="H101" s="462"/>
      <c r="I101" s="463"/>
      <c r="J101" s="256">
        <f>SUM(J99:J100)</f>
        <v>32594.85</v>
      </c>
      <c r="L101" s="225"/>
    </row>
    <row r="102" spans="2:12" ht="21" customHeight="1">
      <c r="B102" s="237" t="s">
        <v>995</v>
      </c>
      <c r="C102" s="234"/>
      <c r="D102" s="234"/>
      <c r="E102" s="233"/>
      <c r="F102" s="255"/>
      <c r="G102" s="254"/>
      <c r="H102" s="253"/>
      <c r="I102" s="253"/>
      <c r="J102" s="252">
        <f>J98+J101</f>
        <v>249893.85</v>
      </c>
      <c r="L102" s="225"/>
    </row>
    <row r="103" spans="2:12" ht="21" customHeight="1">
      <c r="B103" s="251" t="s">
        <v>994</v>
      </c>
      <c r="C103" s="250"/>
      <c r="D103" s="250"/>
      <c r="E103" s="249"/>
      <c r="F103" s="248" t="s">
        <v>1037</v>
      </c>
      <c r="G103" s="247">
        <v>0</v>
      </c>
      <c r="H103" s="246"/>
      <c r="I103" s="246"/>
      <c r="J103" s="245">
        <f>G103*J102</f>
        <v>0</v>
      </c>
      <c r="L103" s="225"/>
    </row>
    <row r="104" spans="2:12" ht="21" customHeight="1">
      <c r="B104" s="244" t="s">
        <v>1036</v>
      </c>
      <c r="C104" s="243"/>
      <c r="D104" s="243"/>
      <c r="E104" s="242"/>
      <c r="F104" s="241" t="s">
        <v>1035</v>
      </c>
      <c r="G104" s="240"/>
      <c r="H104" s="240"/>
      <c r="I104" s="240"/>
      <c r="J104" s="239"/>
      <c r="L104" s="225"/>
    </row>
    <row r="105" spans="2:12" ht="21" customHeight="1">
      <c r="B105" s="237" t="s">
        <v>993</v>
      </c>
      <c r="C105" s="234"/>
      <c r="D105" s="234"/>
      <c r="E105" s="234"/>
      <c r="F105" s="236"/>
      <c r="G105" s="235"/>
      <c r="H105" s="234"/>
      <c r="I105" s="233"/>
      <c r="J105" s="238">
        <f>J102+J103</f>
        <v>249893.85</v>
      </c>
      <c r="L105" s="225"/>
    </row>
    <row r="106" spans="2:12" ht="21" customHeight="1">
      <c r="B106" s="237" t="s">
        <v>992</v>
      </c>
      <c r="C106" s="234"/>
      <c r="D106" s="234"/>
      <c r="E106" s="234"/>
      <c r="F106" s="236"/>
      <c r="G106" s="235"/>
      <c r="H106" s="234"/>
      <c r="I106" s="233"/>
      <c r="J106" s="232">
        <f>J105*7%</f>
        <v>17492.569500000001</v>
      </c>
      <c r="L106" s="225"/>
    </row>
    <row r="107" spans="2:12" ht="21" customHeight="1">
      <c r="B107" s="231" t="s">
        <v>991</v>
      </c>
      <c r="C107" s="228"/>
      <c r="D107" s="228"/>
      <c r="E107" s="228"/>
      <c r="F107" s="230"/>
      <c r="G107" s="229"/>
      <c r="H107" s="228"/>
      <c r="I107" s="227"/>
      <c r="J107" s="226">
        <f>J105+J106</f>
        <v>267386.41950000002</v>
      </c>
      <c r="L107" s="225"/>
    </row>
    <row r="108" spans="2:12">
      <c r="F108" s="220"/>
      <c r="I108" s="224"/>
      <c r="J108" s="223" t="str">
        <f>IF(J4&lt;&gt;0,"("&amp;TEXT(J107*100/J4,"#,##0.00")&amp;"% ของเงินลงทุน)","")</f>
        <v/>
      </c>
    </row>
    <row r="109" spans="2:12">
      <c r="B109" s="216" t="str">
        <f>"หมายเหตุ : รวมต้นทุนงาน/บริการ และ ค่าวิชาการ (ไม่รวมเงินเดือน) = "&amp;TEXT($J$102-$J$22,"#,##0.00")&amp;" บาท"</f>
        <v>หมายเหตุ : รวมต้นทุนงาน/บริการ และ ค่าวิชาการ (ไม่รวมเงินเดือน) = 117,355.85 บาท</v>
      </c>
      <c r="D109" s="222"/>
      <c r="F109" s="220"/>
      <c r="J109" s="221"/>
    </row>
    <row r="110" spans="2:12" ht="21" customHeight="1">
      <c r="F110" s="220"/>
    </row>
    <row r="111" spans="2:12" ht="21" customHeight="1">
      <c r="J111" s="219"/>
    </row>
    <row r="112" spans="2:12" ht="21" customHeight="1">
      <c r="J112" s="219"/>
    </row>
    <row r="113" ht="21" customHeight="1"/>
    <row r="114" ht="21" customHeight="1"/>
    <row r="115" ht="21" customHeight="1"/>
    <row r="116" ht="21" customHeight="1"/>
    <row r="117" ht="21" customHeight="1"/>
    <row r="118" ht="21" customHeight="1"/>
    <row r="119" ht="21" customHeight="1"/>
    <row r="120" ht="21" customHeight="1"/>
    <row r="121" ht="21" customHeight="1"/>
    <row r="122" ht="21" customHeight="1"/>
    <row r="123" ht="21" customHeight="1"/>
    <row r="124" ht="21" customHeight="1"/>
    <row r="125" ht="21" customHeight="1"/>
    <row r="126" ht="21" customHeight="1"/>
    <row r="127" ht="21" customHeight="1"/>
    <row r="128" ht="21" customHeight="1"/>
    <row r="129" ht="21" customHeight="1"/>
    <row r="130" ht="21" customHeight="1"/>
    <row r="131" ht="21" customHeight="1"/>
    <row r="132" ht="21" customHeight="1"/>
    <row r="133" ht="21" customHeight="1"/>
    <row r="134" ht="21" customHeight="1"/>
    <row r="135" ht="21" customHeight="1"/>
    <row r="136" ht="21" customHeight="1"/>
    <row r="137" ht="21" customHeight="1"/>
    <row r="138" ht="21" customHeight="1"/>
    <row r="139" ht="21" customHeight="1"/>
    <row r="140" ht="21" customHeight="1"/>
    <row r="141" ht="21" customHeight="1"/>
    <row r="142" ht="21" customHeight="1"/>
    <row r="143" ht="21" customHeight="1"/>
    <row r="144" ht="21" customHeight="1"/>
    <row r="145" ht="21" customHeight="1"/>
    <row r="146" ht="21" customHeight="1"/>
    <row r="147" ht="21" customHeight="1"/>
    <row r="148" ht="21" customHeight="1"/>
    <row r="149" ht="21" customHeight="1"/>
    <row r="150" ht="21" customHeight="1"/>
    <row r="151" ht="21" customHeight="1"/>
    <row r="152" ht="21" customHeight="1"/>
    <row r="153" ht="21" customHeight="1"/>
    <row r="154" ht="21" customHeight="1"/>
    <row r="155" ht="21" customHeight="1"/>
    <row r="156" ht="21" customHeight="1"/>
    <row r="157" ht="21" customHeight="1"/>
    <row r="158" ht="21" customHeight="1"/>
    <row r="159" ht="21" customHeight="1"/>
    <row r="160" ht="21" customHeight="1"/>
    <row r="161" ht="21" customHeight="1"/>
    <row r="162" ht="21" customHeight="1"/>
    <row r="163" ht="21" customHeight="1"/>
    <row r="164" ht="21" customHeight="1"/>
    <row r="165" ht="21" customHeight="1"/>
    <row r="166" ht="21" customHeight="1"/>
    <row r="167" ht="21" customHeight="1"/>
    <row r="168" ht="21" customHeight="1"/>
    <row r="169" ht="21" customHeight="1"/>
    <row r="170" ht="21" customHeight="1"/>
    <row r="171" ht="21" customHeight="1"/>
    <row r="172" ht="21" customHeight="1"/>
    <row r="173" ht="21" customHeight="1"/>
    <row r="174" ht="21" customHeight="1"/>
    <row r="175" ht="21" customHeight="1"/>
    <row r="176" ht="21" customHeight="1"/>
    <row r="177" ht="21" customHeight="1"/>
    <row r="178" ht="21" customHeight="1"/>
    <row r="179" ht="21" customHeight="1"/>
    <row r="180" ht="21" customHeight="1"/>
    <row r="181" ht="21" customHeight="1"/>
    <row r="182" ht="21" customHeight="1"/>
    <row r="183" ht="21" customHeight="1"/>
    <row r="184" ht="21" customHeight="1"/>
    <row r="185" ht="21" customHeight="1"/>
    <row r="186" ht="21" customHeight="1"/>
    <row r="187" ht="21" customHeight="1"/>
    <row r="188" ht="21" customHeight="1"/>
    <row r="189" ht="21" customHeight="1"/>
    <row r="190" ht="21" customHeight="1"/>
    <row r="191" ht="21" customHeight="1"/>
    <row r="192" ht="21" customHeight="1"/>
    <row r="193" ht="21" customHeight="1"/>
    <row r="194" ht="21" customHeight="1"/>
    <row r="195" ht="21" customHeight="1"/>
    <row r="196" ht="21" customHeight="1"/>
    <row r="197" ht="21" customHeight="1"/>
    <row r="198" ht="21" customHeight="1"/>
    <row r="199" ht="21" customHeight="1"/>
    <row r="200" ht="21" customHeight="1"/>
    <row r="201" ht="21" customHeight="1"/>
    <row r="202" ht="21" customHeight="1"/>
    <row r="203" ht="21" customHeight="1"/>
    <row r="204" ht="21" customHeight="1"/>
    <row r="205" ht="21" customHeight="1"/>
    <row r="206" ht="21" customHeight="1"/>
    <row r="207" ht="21" customHeight="1"/>
    <row r="208" ht="21" customHeight="1"/>
    <row r="209" ht="21" customHeight="1"/>
    <row r="210" ht="21" customHeight="1"/>
    <row r="211" ht="21" customHeight="1"/>
    <row r="212" ht="21" customHeight="1"/>
    <row r="213" ht="21" customHeight="1"/>
    <row r="214" ht="21" customHeight="1"/>
    <row r="215" ht="21" customHeight="1"/>
    <row r="216" ht="21" customHeight="1"/>
    <row r="217" ht="21" customHeight="1"/>
    <row r="218" ht="21" customHeight="1"/>
    <row r="219" ht="21" customHeight="1"/>
    <row r="220" ht="21" customHeight="1"/>
    <row r="221" ht="21" customHeight="1"/>
    <row r="222" ht="21" customHeight="1"/>
    <row r="223" ht="21" customHeight="1"/>
    <row r="224" ht="21" customHeight="1"/>
    <row r="225" ht="21" customHeight="1"/>
    <row r="226" ht="21" customHeight="1"/>
    <row r="227" ht="21" customHeight="1"/>
    <row r="228" ht="21" customHeight="1"/>
    <row r="229" ht="21" customHeight="1"/>
    <row r="230" ht="21" customHeight="1"/>
    <row r="231" ht="21" customHeight="1"/>
    <row r="232" ht="21" customHeight="1"/>
    <row r="233" ht="21" customHeight="1"/>
    <row r="234" ht="21" customHeight="1"/>
    <row r="235" ht="21" customHeight="1"/>
    <row r="236" ht="21" customHeight="1"/>
    <row r="237" ht="21" customHeight="1"/>
    <row r="238" ht="21" customHeight="1"/>
    <row r="239" ht="21" customHeight="1"/>
    <row r="240" ht="21" customHeight="1"/>
    <row r="241" ht="21" customHeight="1"/>
    <row r="242" ht="21" customHeight="1"/>
    <row r="243" ht="21" customHeight="1"/>
    <row r="244" ht="21" customHeight="1"/>
    <row r="245" ht="21" customHeight="1"/>
    <row r="246" ht="21" customHeight="1"/>
    <row r="247" ht="21" customHeight="1"/>
    <row r="248" ht="21" customHeight="1"/>
    <row r="249" ht="21" customHeight="1"/>
    <row r="250" ht="21" customHeight="1"/>
    <row r="251" ht="21" customHeight="1"/>
    <row r="252" ht="21" customHeight="1"/>
    <row r="253" ht="21" customHeight="1"/>
    <row r="254" ht="21" customHeight="1"/>
    <row r="255" ht="21" customHeight="1"/>
    <row r="256" ht="21" customHeight="1"/>
    <row r="257" ht="21" customHeight="1"/>
    <row r="258" ht="21" customHeight="1"/>
    <row r="259" ht="21" customHeight="1"/>
    <row r="260" ht="21" customHeight="1"/>
  </sheetData>
  <sheetProtection password="CC6F" sheet="1" objects="1" scenarios="1" formatCells="0"/>
  <mergeCells count="3">
    <mergeCell ref="B2:J2"/>
    <mergeCell ref="B98:I98"/>
    <mergeCell ref="B101:I101"/>
  </mergeCells>
  <pageMargins left="0.78740157480314965" right="0.19685039370078741" top="0.78740157480314965" bottom="0.23622047244094491" header="0.11811023622047245" footer="0.11811023622047245"/>
  <pageSetup paperSize="8" scale="5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"/>
  <dimension ref="A1:O28"/>
  <sheetViews>
    <sheetView tabSelected="1" workbookViewId="0">
      <pane ySplit="2" topLeftCell="A3" activePane="bottomLeft" state="frozen"/>
      <selection activeCell="C70" sqref="C70"/>
      <selection pane="bottomLeft" activeCell="C7" sqref="C7"/>
    </sheetView>
  </sheetViews>
  <sheetFormatPr defaultColWidth="9" defaultRowHeight="20.100000000000001" customHeight="1"/>
  <cols>
    <col min="1" max="1" width="5.125" style="19" bestFit="1" customWidth="1"/>
    <col min="2" max="3" width="10.5" style="353" bestFit="1" customWidth="1"/>
    <col min="4" max="4" width="8.25" style="16" bestFit="1" customWidth="1"/>
    <col min="5" max="5" width="8" style="17" bestFit="1" customWidth="1"/>
    <col min="6" max="6" width="17" style="16" customWidth="1"/>
    <col min="7" max="7" width="28.125" style="15" customWidth="1"/>
    <col min="8" max="8" width="38.25" style="17" customWidth="1"/>
    <col min="9" max="9" width="37.875" style="17" customWidth="1"/>
    <col min="10" max="10" width="13.75" style="16" customWidth="1"/>
    <col min="11" max="11" width="6.125" style="17" bestFit="1" customWidth="1"/>
    <col min="12" max="12" width="1.875" style="352" customWidth="1"/>
    <col min="13" max="13" width="24.375" style="352" customWidth="1"/>
    <col min="14" max="14" width="20" style="352" customWidth="1"/>
    <col min="15" max="15" width="10.875" style="352" customWidth="1"/>
    <col min="16" max="16" width="25.625" style="352" customWidth="1"/>
    <col min="17" max="20" width="30.625" style="352" customWidth="1"/>
    <col min="21" max="16384" width="9" style="352"/>
  </cols>
  <sheetData>
    <row r="1" spans="1:15" ht="135" customHeight="1" thickBot="1">
      <c r="A1" s="470" t="s">
        <v>1220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</row>
    <row r="2" spans="1:15" ht="35.25" customHeight="1">
      <c r="A2" s="31" t="s">
        <v>80</v>
      </c>
      <c r="B2" s="30" t="s">
        <v>79</v>
      </c>
      <c r="C2" s="30" t="s">
        <v>78</v>
      </c>
      <c r="D2" s="28" t="s">
        <v>77</v>
      </c>
      <c r="E2" s="29" t="s">
        <v>68</v>
      </c>
      <c r="F2" s="28" t="s">
        <v>76</v>
      </c>
      <c r="G2" s="27" t="s">
        <v>75</v>
      </c>
      <c r="H2" s="27" t="s">
        <v>74</v>
      </c>
      <c r="I2" s="29" t="s">
        <v>1197</v>
      </c>
      <c r="J2" s="28" t="s">
        <v>1196</v>
      </c>
      <c r="K2" s="29" t="s">
        <v>1195</v>
      </c>
      <c r="M2" s="465" t="s">
        <v>966</v>
      </c>
      <c r="N2" s="466"/>
      <c r="O2" s="366" t="s">
        <v>1194</v>
      </c>
    </row>
    <row r="3" spans="1:15" ht="20.100000000000001" customHeight="1">
      <c r="B3" s="18"/>
      <c r="C3" s="18"/>
      <c r="D3" s="21"/>
      <c r="E3" s="16"/>
      <c r="F3" s="17"/>
      <c r="H3" s="15"/>
      <c r="K3" s="354"/>
      <c r="M3" s="467" t="s">
        <v>1193</v>
      </c>
      <c r="N3" s="467"/>
      <c r="O3" s="467"/>
    </row>
    <row r="4" spans="1:15" ht="20.100000000000001" customHeight="1">
      <c r="B4" s="18"/>
      <c r="C4" s="18"/>
      <c r="H4" s="15"/>
      <c r="K4" s="354"/>
      <c r="M4" s="365" t="s">
        <v>1192</v>
      </c>
      <c r="N4" s="365" t="s">
        <v>1191</v>
      </c>
      <c r="O4" s="365" t="s">
        <v>1190</v>
      </c>
    </row>
    <row r="5" spans="1:15" ht="20.100000000000001" customHeight="1">
      <c r="B5" s="18"/>
      <c r="C5" s="18"/>
      <c r="H5" s="15"/>
      <c r="I5" s="364"/>
      <c r="K5" s="354"/>
      <c r="M5" s="362"/>
      <c r="N5" s="363"/>
      <c r="O5" s="363"/>
    </row>
    <row r="6" spans="1:15" ht="20.100000000000001" customHeight="1">
      <c r="B6" s="18"/>
      <c r="C6" s="18"/>
      <c r="H6" s="20"/>
      <c r="K6" s="354"/>
      <c r="M6" s="362"/>
      <c r="N6" s="361"/>
      <c r="O6" s="361"/>
    </row>
    <row r="7" spans="1:15" ht="20.100000000000001" customHeight="1">
      <c r="B7" s="18"/>
      <c r="C7" s="18"/>
      <c r="H7" s="14"/>
      <c r="K7" s="354"/>
      <c r="M7" s="362"/>
      <c r="N7" s="361"/>
      <c r="O7" s="361"/>
    </row>
    <row r="8" spans="1:15" ht="20.100000000000001" customHeight="1">
      <c r="B8" s="18"/>
      <c r="C8" s="18"/>
      <c r="H8" s="14"/>
      <c r="K8" s="354"/>
      <c r="M8" s="362"/>
      <c r="N8" s="361"/>
      <c r="O8" s="361"/>
    </row>
    <row r="9" spans="1:15" ht="20.100000000000001" customHeight="1">
      <c r="B9" s="18"/>
      <c r="C9" s="18"/>
      <c r="H9" s="14"/>
      <c r="K9" s="354"/>
      <c r="M9" s="362"/>
      <c r="N9" s="361"/>
      <c r="O9" s="361"/>
    </row>
    <row r="10" spans="1:15" ht="20.100000000000001" customHeight="1">
      <c r="B10" s="18"/>
      <c r="C10" s="18"/>
      <c r="H10" s="14"/>
      <c r="K10" s="354"/>
      <c r="M10" s="362"/>
      <c r="N10" s="361"/>
      <c r="O10" s="361"/>
    </row>
    <row r="11" spans="1:15" ht="20.100000000000001" customHeight="1">
      <c r="B11" s="18"/>
      <c r="C11" s="18"/>
      <c r="H11" s="14"/>
      <c r="K11" s="354"/>
      <c r="M11" s="362"/>
      <c r="N11" s="361"/>
      <c r="O11" s="361"/>
    </row>
    <row r="12" spans="1:15" ht="20.100000000000001" customHeight="1">
      <c r="B12" s="18"/>
      <c r="C12" s="18"/>
      <c r="H12" s="14"/>
      <c r="K12" s="354"/>
      <c r="M12" s="362"/>
      <c r="N12" s="361"/>
      <c r="O12" s="361"/>
    </row>
    <row r="13" spans="1:15" ht="20.100000000000001" customHeight="1">
      <c r="B13" s="18"/>
      <c r="C13" s="18"/>
      <c r="H13" s="14"/>
      <c r="K13" s="354"/>
      <c r="M13" s="362"/>
      <c r="N13" s="361"/>
      <c r="O13" s="361"/>
    </row>
    <row r="14" spans="1:15" ht="20.100000000000001" customHeight="1">
      <c r="B14" s="18"/>
      <c r="C14" s="18"/>
      <c r="H14" s="14"/>
      <c r="K14" s="354"/>
      <c r="M14" s="360"/>
      <c r="N14" s="359"/>
      <c r="O14" s="359"/>
    </row>
    <row r="15" spans="1:15" ht="20.100000000000001" customHeight="1" thickBot="1">
      <c r="B15" s="18"/>
      <c r="C15" s="18"/>
      <c r="H15" s="14"/>
      <c r="K15" s="354"/>
      <c r="M15" s="357"/>
      <c r="N15" s="112"/>
      <c r="O15" s="112"/>
    </row>
    <row r="16" spans="1:15" ht="20.100000000000001" customHeight="1" thickBot="1">
      <c r="B16" s="18"/>
      <c r="C16" s="18"/>
      <c r="H16" s="14"/>
      <c r="K16" s="354"/>
      <c r="M16" s="468" t="s">
        <v>1189</v>
      </c>
      <c r="N16" s="469"/>
      <c r="O16" s="358">
        <v>3.5</v>
      </c>
    </row>
    <row r="17" spans="2:15" ht="20.100000000000001" customHeight="1">
      <c r="B17" s="18"/>
      <c r="C17" s="18"/>
      <c r="H17" s="14"/>
      <c r="K17" s="354"/>
      <c r="M17" s="357"/>
      <c r="N17" s="112"/>
      <c r="O17" s="112"/>
    </row>
    <row r="18" spans="2:15" ht="20.100000000000001" customHeight="1">
      <c r="B18" s="18"/>
      <c r="C18" s="18"/>
      <c r="H18" s="14"/>
      <c r="K18" s="354"/>
      <c r="M18" s="356" t="s">
        <v>1188</v>
      </c>
      <c r="N18" s="464" t="s">
        <v>1187</v>
      </c>
      <c r="O18" s="464"/>
    </row>
    <row r="19" spans="2:15" ht="20.100000000000001" customHeight="1">
      <c r="B19" s="18"/>
      <c r="C19" s="18"/>
      <c r="H19" s="14"/>
      <c r="K19" s="354"/>
      <c r="M19" s="355" t="s">
        <v>1186</v>
      </c>
      <c r="N19" s="464" t="s">
        <v>402</v>
      </c>
      <c r="O19" s="464"/>
    </row>
    <row r="20" spans="2:15" ht="20.100000000000001" customHeight="1">
      <c r="B20" s="18"/>
      <c r="C20" s="18"/>
      <c r="H20" s="14"/>
      <c r="K20" s="354"/>
    </row>
    <row r="21" spans="2:15" ht="20.100000000000001" customHeight="1">
      <c r="B21" s="18"/>
      <c r="C21" s="18"/>
      <c r="H21" s="14"/>
      <c r="K21" s="354"/>
    </row>
    <row r="22" spans="2:15" ht="20.100000000000001" customHeight="1">
      <c r="B22" s="18"/>
      <c r="C22" s="18"/>
      <c r="H22" s="14"/>
      <c r="K22" s="354"/>
    </row>
    <row r="23" spans="2:15" ht="20.100000000000001" customHeight="1">
      <c r="B23" s="18"/>
      <c r="C23" s="18"/>
      <c r="H23" s="14"/>
      <c r="K23" s="354"/>
    </row>
    <row r="24" spans="2:15" ht="20.100000000000001" customHeight="1">
      <c r="B24" s="18"/>
      <c r="C24" s="18"/>
      <c r="H24" s="14"/>
      <c r="K24" s="354"/>
    </row>
    <row r="25" spans="2:15" ht="20.100000000000001" customHeight="1">
      <c r="B25" s="18"/>
      <c r="C25" s="18"/>
      <c r="H25" s="14"/>
      <c r="K25" s="354"/>
    </row>
    <row r="26" spans="2:15" ht="20.100000000000001" customHeight="1">
      <c r="H26" s="14"/>
      <c r="K26" s="354"/>
    </row>
    <row r="27" spans="2:15" ht="20.100000000000001" customHeight="1">
      <c r="H27" s="14"/>
      <c r="K27" s="354"/>
    </row>
    <row r="28" spans="2:15" ht="20.100000000000001" customHeight="1">
      <c r="K28" s="354"/>
    </row>
  </sheetData>
  <sheetProtection password="CC6F" sheet="1" objects="1" scenarios="1" formatCells="0"/>
  <mergeCells count="6">
    <mergeCell ref="N19:O19"/>
    <mergeCell ref="M2:N2"/>
    <mergeCell ref="M3:O3"/>
    <mergeCell ref="M16:N16"/>
    <mergeCell ref="A1:O1"/>
    <mergeCell ref="N18:O18"/>
  </mergeCells>
  <pageMargins left="0.21" right="0.2" top="0.74803149606299213" bottom="0.74803149606299213" header="0.31496062992125984" footer="0.31496062992125984"/>
  <pageSetup paperSize="9" orientation="landscape" r:id="rId1"/>
  <drawing r:id="rId2"/>
  <legacyDrawing r:id="rId3"/>
  <controls>
    <control shapeId="7169" r:id="rId4" name="FReport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3"/>
  <dimension ref="A1:BR146"/>
  <sheetViews>
    <sheetView showGridLines="0" showRowColHeaders="0" workbookViewId="0">
      <pane ySplit="5" topLeftCell="A6" activePane="bottomLeft" state="frozen"/>
      <selection activeCell="C70" sqref="C70"/>
      <selection pane="bottomLeft" activeCell="D54" sqref="D54"/>
    </sheetView>
  </sheetViews>
  <sheetFormatPr defaultRowHeight="21" customHeight="1"/>
  <cols>
    <col min="1" max="1" width="8.375" style="404" customWidth="1"/>
    <col min="2" max="2" width="22.125" style="91" customWidth="1"/>
    <col min="3" max="3" width="11.5" style="406" bestFit="1" customWidth="1"/>
    <col min="4" max="4" width="13.625" customWidth="1"/>
    <col min="5" max="5" width="13.625" style="91" customWidth="1"/>
    <col min="6" max="6" width="9.375" style="91" bestFit="1" customWidth="1"/>
    <col min="7" max="7" width="9.375" style="91" customWidth="1"/>
    <col min="8" max="8" width="13" style="404" customWidth="1"/>
    <col min="9" max="9" width="25.375" style="404" customWidth="1"/>
    <col min="10" max="10" width="39.75" style="404" customWidth="1"/>
    <col min="11" max="11" width="15.5" style="405" bestFit="1" customWidth="1"/>
    <col min="12" max="12" width="13.875" style="404" customWidth="1"/>
    <col min="13" max="13" width="8.25" style="404" customWidth="1"/>
    <col min="14" max="15" width="9.125" style="404" bestFit="1" customWidth="1"/>
    <col min="16" max="16" width="8.125" style="404" bestFit="1" customWidth="1"/>
    <col min="17" max="17" width="7.625" style="404" customWidth="1"/>
    <col min="18" max="18" width="9.125" style="404" bestFit="1" customWidth="1"/>
    <col min="19" max="19" width="7.75" style="404" bestFit="1" customWidth="1"/>
    <col min="20" max="20" width="6.5" style="404" customWidth="1"/>
    <col min="21" max="22" width="8.625" style="404" customWidth="1"/>
    <col min="23" max="23" width="8" style="404" customWidth="1"/>
    <col min="24" max="24" width="8.125" style="404" customWidth="1"/>
    <col min="25" max="25" width="9" style="91"/>
    <col min="26" max="26" width="6.75" style="91" customWidth="1"/>
    <col min="27" max="27" width="12.125" style="91" customWidth="1"/>
    <col min="28" max="28" width="21.875" style="91" customWidth="1"/>
    <col min="29" max="30" width="10.875" style="91" customWidth="1"/>
    <col min="31" max="32" width="9" style="91"/>
    <col min="33" max="33" width="9.875" style="91" bestFit="1" customWidth="1"/>
    <col min="34" max="36" width="9" style="91"/>
    <col min="37" max="37" width="14.25" style="91" customWidth="1"/>
    <col min="38" max="38" width="46.25" style="403" bestFit="1" customWidth="1"/>
    <col min="39" max="239" width="9" style="91"/>
    <col min="240" max="240" width="8.125" style="91" bestFit="1" customWidth="1"/>
    <col min="241" max="241" width="8.625" style="91" customWidth="1"/>
    <col min="242" max="242" width="12.375" style="91" customWidth="1"/>
    <col min="243" max="244" width="7.5" style="91" bestFit="1" customWidth="1"/>
    <col min="245" max="245" width="4.625" style="91" customWidth="1"/>
    <col min="246" max="246" width="14.375" style="91" customWidth="1"/>
    <col min="247" max="247" width="7.25" style="91" customWidth="1"/>
    <col min="248" max="248" width="13.75" style="91" customWidth="1"/>
    <col min="249" max="249" width="12.5" style="91" customWidth="1"/>
    <col min="250" max="250" width="8.125" style="91" bestFit="1" customWidth="1"/>
    <col min="251" max="251" width="12.375" style="91" customWidth="1"/>
    <col min="252" max="252" width="8.375" style="91" bestFit="1" customWidth="1"/>
    <col min="253" max="253" width="8.25" style="91" bestFit="1" customWidth="1"/>
    <col min="254" max="254" width="8" style="91" bestFit="1" customWidth="1"/>
    <col min="255" max="255" width="7.625" style="91" customWidth="1"/>
    <col min="256" max="256" width="8.875" style="91" bestFit="1" customWidth="1"/>
    <col min="257" max="257" width="7.625" style="91" bestFit="1" customWidth="1"/>
    <col min="258" max="258" width="6.5" style="91" customWidth="1"/>
    <col min="259" max="259" width="8" style="91" bestFit="1" customWidth="1"/>
    <col min="260" max="260" width="8.875" style="91" bestFit="1" customWidth="1"/>
    <col min="261" max="495" width="9" style="91"/>
    <col min="496" max="496" width="8.125" style="91" bestFit="1" customWidth="1"/>
    <col min="497" max="497" width="8.625" style="91" customWidth="1"/>
    <col min="498" max="498" width="12.375" style="91" customWidth="1"/>
    <col min="499" max="500" width="7.5" style="91" bestFit="1" customWidth="1"/>
    <col min="501" max="501" width="4.625" style="91" customWidth="1"/>
    <col min="502" max="502" width="14.375" style="91" customWidth="1"/>
    <col min="503" max="503" width="7.25" style="91" customWidth="1"/>
    <col min="504" max="504" width="13.75" style="91" customWidth="1"/>
    <col min="505" max="505" width="12.5" style="91" customWidth="1"/>
    <col min="506" max="506" width="8.125" style="91" bestFit="1" customWidth="1"/>
    <col min="507" max="507" width="12.375" style="91" customWidth="1"/>
    <col min="508" max="508" width="8.375" style="91" bestFit="1" customWidth="1"/>
    <col min="509" max="509" width="8.25" style="91" bestFit="1" customWidth="1"/>
    <col min="510" max="510" width="8" style="91" bestFit="1" customWidth="1"/>
    <col min="511" max="511" width="7.625" style="91" customWidth="1"/>
    <col min="512" max="512" width="8.875" style="91" bestFit="1" customWidth="1"/>
    <col min="513" max="513" width="7.625" style="91" bestFit="1" customWidth="1"/>
    <col min="514" max="514" width="6.5" style="91" customWidth="1"/>
    <col min="515" max="515" width="8" style="91" bestFit="1" customWidth="1"/>
    <col min="516" max="516" width="8.875" style="91" bestFit="1" customWidth="1"/>
    <col min="517" max="751" width="9" style="91"/>
    <col min="752" max="752" width="8.125" style="91" bestFit="1" customWidth="1"/>
    <col min="753" max="753" width="8.625" style="91" customWidth="1"/>
    <col min="754" max="754" width="12.375" style="91" customWidth="1"/>
    <col min="755" max="756" width="7.5" style="91" bestFit="1" customWidth="1"/>
    <col min="757" max="757" width="4.625" style="91" customWidth="1"/>
    <col min="758" max="758" width="14.375" style="91" customWidth="1"/>
    <col min="759" max="759" width="7.25" style="91" customWidth="1"/>
    <col min="760" max="760" width="13.75" style="91" customWidth="1"/>
    <col min="761" max="761" width="12.5" style="91" customWidth="1"/>
    <col min="762" max="762" width="8.125" style="91" bestFit="1" customWidth="1"/>
    <col min="763" max="763" width="12.375" style="91" customWidth="1"/>
    <col min="764" max="764" width="8.375" style="91" bestFit="1" customWidth="1"/>
    <col min="765" max="765" width="8.25" style="91" bestFit="1" customWidth="1"/>
    <col min="766" max="766" width="8" style="91" bestFit="1" customWidth="1"/>
    <col min="767" max="767" width="7.625" style="91" customWidth="1"/>
    <col min="768" max="768" width="8.875" style="91" bestFit="1" customWidth="1"/>
    <col min="769" max="769" width="7.625" style="91" bestFit="1" customWidth="1"/>
    <col min="770" max="770" width="6.5" style="91" customWidth="1"/>
    <col min="771" max="771" width="8" style="91" bestFit="1" customWidth="1"/>
    <col min="772" max="772" width="8.875" style="91" bestFit="1" customWidth="1"/>
    <col min="773" max="1007" width="9" style="91"/>
    <col min="1008" max="1008" width="8.125" style="91" bestFit="1" customWidth="1"/>
    <col min="1009" max="1009" width="8.625" style="91" customWidth="1"/>
    <col min="1010" max="1010" width="12.375" style="91" customWidth="1"/>
    <col min="1011" max="1012" width="7.5" style="91" bestFit="1" customWidth="1"/>
    <col min="1013" max="1013" width="4.625" style="91" customWidth="1"/>
    <col min="1014" max="1014" width="14.375" style="91" customWidth="1"/>
    <col min="1015" max="1015" width="7.25" style="91" customWidth="1"/>
    <col min="1016" max="1016" width="13.75" style="91" customWidth="1"/>
    <col min="1017" max="1017" width="12.5" style="91" customWidth="1"/>
    <col min="1018" max="1018" width="8.125" style="91" bestFit="1" customWidth="1"/>
    <col min="1019" max="1019" width="12.375" style="91" customWidth="1"/>
    <col min="1020" max="1020" width="8.375" style="91" bestFit="1" customWidth="1"/>
    <col min="1021" max="1021" width="8.25" style="91" bestFit="1" customWidth="1"/>
    <col min="1022" max="1022" width="8" style="91" bestFit="1" customWidth="1"/>
    <col min="1023" max="1023" width="7.625" style="91" customWidth="1"/>
    <col min="1024" max="1024" width="8.875" style="91" bestFit="1" customWidth="1"/>
    <col min="1025" max="1025" width="7.625" style="91" bestFit="1" customWidth="1"/>
    <col min="1026" max="1026" width="6.5" style="91" customWidth="1"/>
    <col min="1027" max="1027" width="8" style="91" bestFit="1" customWidth="1"/>
    <col min="1028" max="1028" width="8.875" style="91" bestFit="1" customWidth="1"/>
    <col min="1029" max="1263" width="9" style="91"/>
    <col min="1264" max="1264" width="8.125" style="91" bestFit="1" customWidth="1"/>
    <col min="1265" max="1265" width="8.625" style="91" customWidth="1"/>
    <col min="1266" max="1266" width="12.375" style="91" customWidth="1"/>
    <col min="1267" max="1268" width="7.5" style="91" bestFit="1" customWidth="1"/>
    <col min="1269" max="1269" width="4.625" style="91" customWidth="1"/>
    <col min="1270" max="1270" width="14.375" style="91" customWidth="1"/>
    <col min="1271" max="1271" width="7.25" style="91" customWidth="1"/>
    <col min="1272" max="1272" width="13.75" style="91" customWidth="1"/>
    <col min="1273" max="1273" width="12.5" style="91" customWidth="1"/>
    <col min="1274" max="1274" width="8.125" style="91" bestFit="1" customWidth="1"/>
    <col min="1275" max="1275" width="12.375" style="91" customWidth="1"/>
    <col min="1276" max="1276" width="8.375" style="91" bestFit="1" customWidth="1"/>
    <col min="1277" max="1277" width="8.25" style="91" bestFit="1" customWidth="1"/>
    <col min="1278" max="1278" width="8" style="91" bestFit="1" customWidth="1"/>
    <col min="1279" max="1279" width="7.625" style="91" customWidth="1"/>
    <col min="1280" max="1280" width="8.875" style="91" bestFit="1" customWidth="1"/>
    <col min="1281" max="1281" width="7.625" style="91" bestFit="1" customWidth="1"/>
    <col min="1282" max="1282" width="6.5" style="91" customWidth="1"/>
    <col min="1283" max="1283" width="8" style="91" bestFit="1" customWidth="1"/>
    <col min="1284" max="1284" width="8.875" style="91" bestFit="1" customWidth="1"/>
    <col min="1285" max="1519" width="9" style="91"/>
    <col min="1520" max="1520" width="8.125" style="91" bestFit="1" customWidth="1"/>
    <col min="1521" max="1521" width="8.625" style="91" customWidth="1"/>
    <col min="1522" max="1522" width="12.375" style="91" customWidth="1"/>
    <col min="1523" max="1524" width="7.5" style="91" bestFit="1" customWidth="1"/>
    <col min="1525" max="1525" width="4.625" style="91" customWidth="1"/>
    <col min="1526" max="1526" width="14.375" style="91" customWidth="1"/>
    <col min="1527" max="1527" width="7.25" style="91" customWidth="1"/>
    <col min="1528" max="1528" width="13.75" style="91" customWidth="1"/>
    <col min="1529" max="1529" width="12.5" style="91" customWidth="1"/>
    <col min="1530" max="1530" width="8.125" style="91" bestFit="1" customWidth="1"/>
    <col min="1531" max="1531" width="12.375" style="91" customWidth="1"/>
    <col min="1532" max="1532" width="8.375" style="91" bestFit="1" customWidth="1"/>
    <col min="1533" max="1533" width="8.25" style="91" bestFit="1" customWidth="1"/>
    <col min="1534" max="1534" width="8" style="91" bestFit="1" customWidth="1"/>
    <col min="1535" max="1535" width="7.625" style="91" customWidth="1"/>
    <col min="1536" max="1536" width="8.875" style="91" bestFit="1" customWidth="1"/>
    <col min="1537" max="1537" width="7.625" style="91" bestFit="1" customWidth="1"/>
    <col min="1538" max="1538" width="6.5" style="91" customWidth="1"/>
    <col min="1539" max="1539" width="8" style="91" bestFit="1" customWidth="1"/>
    <col min="1540" max="1540" width="8.875" style="91" bestFit="1" customWidth="1"/>
    <col min="1541" max="1775" width="9" style="91"/>
    <col min="1776" max="1776" width="8.125" style="91" bestFit="1" customWidth="1"/>
    <col min="1777" max="1777" width="8.625" style="91" customWidth="1"/>
    <col min="1778" max="1778" width="12.375" style="91" customWidth="1"/>
    <col min="1779" max="1780" width="7.5" style="91" bestFit="1" customWidth="1"/>
    <col min="1781" max="1781" width="4.625" style="91" customWidth="1"/>
    <col min="1782" max="1782" width="14.375" style="91" customWidth="1"/>
    <col min="1783" max="1783" width="7.25" style="91" customWidth="1"/>
    <col min="1784" max="1784" width="13.75" style="91" customWidth="1"/>
    <col min="1785" max="1785" width="12.5" style="91" customWidth="1"/>
    <col min="1786" max="1786" width="8.125" style="91" bestFit="1" customWidth="1"/>
    <col min="1787" max="1787" width="12.375" style="91" customWidth="1"/>
    <col min="1788" max="1788" width="8.375" style="91" bestFit="1" customWidth="1"/>
    <col min="1789" max="1789" width="8.25" style="91" bestFit="1" customWidth="1"/>
    <col min="1790" max="1790" width="8" style="91" bestFit="1" customWidth="1"/>
    <col min="1791" max="1791" width="7.625" style="91" customWidth="1"/>
    <col min="1792" max="1792" width="8.875" style="91" bestFit="1" customWidth="1"/>
    <col min="1793" max="1793" width="7.625" style="91" bestFit="1" customWidth="1"/>
    <col min="1794" max="1794" width="6.5" style="91" customWidth="1"/>
    <col min="1795" max="1795" width="8" style="91" bestFit="1" customWidth="1"/>
    <col min="1796" max="1796" width="8.875" style="91" bestFit="1" customWidth="1"/>
    <col min="1797" max="2031" width="9" style="91"/>
    <col min="2032" max="2032" width="8.125" style="91" bestFit="1" customWidth="1"/>
    <col min="2033" max="2033" width="8.625" style="91" customWidth="1"/>
    <col min="2034" max="2034" width="12.375" style="91" customWidth="1"/>
    <col min="2035" max="2036" width="7.5" style="91" bestFit="1" customWidth="1"/>
    <col min="2037" max="2037" width="4.625" style="91" customWidth="1"/>
    <col min="2038" max="2038" width="14.375" style="91" customWidth="1"/>
    <col min="2039" max="2039" width="7.25" style="91" customWidth="1"/>
    <col min="2040" max="2040" width="13.75" style="91" customWidth="1"/>
    <col min="2041" max="2041" width="12.5" style="91" customWidth="1"/>
    <col min="2042" max="2042" width="8.125" style="91" bestFit="1" customWidth="1"/>
    <col min="2043" max="2043" width="12.375" style="91" customWidth="1"/>
    <col min="2044" max="2044" width="8.375" style="91" bestFit="1" customWidth="1"/>
    <col min="2045" max="2045" width="8.25" style="91" bestFit="1" customWidth="1"/>
    <col min="2046" max="2046" width="8" style="91" bestFit="1" customWidth="1"/>
    <col min="2047" max="2047" width="7.625" style="91" customWidth="1"/>
    <col min="2048" max="2048" width="8.875" style="91" bestFit="1" customWidth="1"/>
    <col min="2049" max="2049" width="7.625" style="91" bestFit="1" customWidth="1"/>
    <col min="2050" max="2050" width="6.5" style="91" customWidth="1"/>
    <col min="2051" max="2051" width="8" style="91" bestFit="1" customWidth="1"/>
    <col min="2052" max="2052" width="8.875" style="91" bestFit="1" customWidth="1"/>
    <col min="2053" max="2287" width="9" style="91"/>
    <col min="2288" max="2288" width="8.125" style="91" bestFit="1" customWidth="1"/>
    <col min="2289" max="2289" width="8.625" style="91" customWidth="1"/>
    <col min="2290" max="2290" width="12.375" style="91" customWidth="1"/>
    <col min="2291" max="2292" width="7.5" style="91" bestFit="1" customWidth="1"/>
    <col min="2293" max="2293" width="4.625" style="91" customWidth="1"/>
    <col min="2294" max="2294" width="14.375" style="91" customWidth="1"/>
    <col min="2295" max="2295" width="7.25" style="91" customWidth="1"/>
    <col min="2296" max="2296" width="13.75" style="91" customWidth="1"/>
    <col min="2297" max="2297" width="12.5" style="91" customWidth="1"/>
    <col min="2298" max="2298" width="8.125" style="91" bestFit="1" customWidth="1"/>
    <col min="2299" max="2299" width="12.375" style="91" customWidth="1"/>
    <col min="2300" max="2300" width="8.375" style="91" bestFit="1" customWidth="1"/>
    <col min="2301" max="2301" width="8.25" style="91" bestFit="1" customWidth="1"/>
    <col min="2302" max="2302" width="8" style="91" bestFit="1" customWidth="1"/>
    <col min="2303" max="2303" width="7.625" style="91" customWidth="1"/>
    <col min="2304" max="2304" width="8.875" style="91" bestFit="1" customWidth="1"/>
    <col min="2305" max="2305" width="7.625" style="91" bestFit="1" customWidth="1"/>
    <col min="2306" max="2306" width="6.5" style="91" customWidth="1"/>
    <col min="2307" max="2307" width="8" style="91" bestFit="1" customWidth="1"/>
    <col min="2308" max="2308" width="8.875" style="91" bestFit="1" customWidth="1"/>
    <col min="2309" max="2543" width="9" style="91"/>
    <col min="2544" max="2544" width="8.125" style="91" bestFit="1" customWidth="1"/>
    <col min="2545" max="2545" width="8.625" style="91" customWidth="1"/>
    <col min="2546" max="2546" width="12.375" style="91" customWidth="1"/>
    <col min="2547" max="2548" width="7.5" style="91" bestFit="1" customWidth="1"/>
    <col min="2549" max="2549" width="4.625" style="91" customWidth="1"/>
    <col min="2550" max="2550" width="14.375" style="91" customWidth="1"/>
    <col min="2551" max="2551" width="7.25" style="91" customWidth="1"/>
    <col min="2552" max="2552" width="13.75" style="91" customWidth="1"/>
    <col min="2553" max="2553" width="12.5" style="91" customWidth="1"/>
    <col min="2554" max="2554" width="8.125" style="91" bestFit="1" customWidth="1"/>
    <col min="2555" max="2555" width="12.375" style="91" customWidth="1"/>
    <col min="2556" max="2556" width="8.375" style="91" bestFit="1" customWidth="1"/>
    <col min="2557" max="2557" width="8.25" style="91" bestFit="1" customWidth="1"/>
    <col min="2558" max="2558" width="8" style="91" bestFit="1" customWidth="1"/>
    <col min="2559" max="2559" width="7.625" style="91" customWidth="1"/>
    <col min="2560" max="2560" width="8.875" style="91" bestFit="1" customWidth="1"/>
    <col min="2561" max="2561" width="7.625" style="91" bestFit="1" customWidth="1"/>
    <col min="2562" max="2562" width="6.5" style="91" customWidth="1"/>
    <col min="2563" max="2563" width="8" style="91" bestFit="1" customWidth="1"/>
    <col min="2564" max="2564" width="8.875" style="91" bestFit="1" customWidth="1"/>
    <col min="2565" max="2799" width="9" style="91"/>
    <col min="2800" max="2800" width="8.125" style="91" bestFit="1" customWidth="1"/>
    <col min="2801" max="2801" width="8.625" style="91" customWidth="1"/>
    <col min="2802" max="2802" width="12.375" style="91" customWidth="1"/>
    <col min="2803" max="2804" width="7.5" style="91" bestFit="1" customWidth="1"/>
    <col min="2805" max="2805" width="4.625" style="91" customWidth="1"/>
    <col min="2806" max="2806" width="14.375" style="91" customWidth="1"/>
    <col min="2807" max="2807" width="7.25" style="91" customWidth="1"/>
    <col min="2808" max="2808" width="13.75" style="91" customWidth="1"/>
    <col min="2809" max="2809" width="12.5" style="91" customWidth="1"/>
    <col min="2810" max="2810" width="8.125" style="91" bestFit="1" customWidth="1"/>
    <col min="2811" max="2811" width="12.375" style="91" customWidth="1"/>
    <col min="2812" max="2812" width="8.375" style="91" bestFit="1" customWidth="1"/>
    <col min="2813" max="2813" width="8.25" style="91" bestFit="1" customWidth="1"/>
    <col min="2814" max="2814" width="8" style="91" bestFit="1" customWidth="1"/>
    <col min="2815" max="2815" width="7.625" style="91" customWidth="1"/>
    <col min="2816" max="2816" width="8.875" style="91" bestFit="1" customWidth="1"/>
    <col min="2817" max="2817" width="7.625" style="91" bestFit="1" customWidth="1"/>
    <col min="2818" max="2818" width="6.5" style="91" customWidth="1"/>
    <col min="2819" max="2819" width="8" style="91" bestFit="1" customWidth="1"/>
    <col min="2820" max="2820" width="8.875" style="91" bestFit="1" customWidth="1"/>
    <col min="2821" max="3055" width="9" style="91"/>
    <col min="3056" max="3056" width="8.125" style="91" bestFit="1" customWidth="1"/>
    <col min="3057" max="3057" width="8.625" style="91" customWidth="1"/>
    <col min="3058" max="3058" width="12.375" style="91" customWidth="1"/>
    <col min="3059" max="3060" width="7.5" style="91" bestFit="1" customWidth="1"/>
    <col min="3061" max="3061" width="4.625" style="91" customWidth="1"/>
    <col min="3062" max="3062" width="14.375" style="91" customWidth="1"/>
    <col min="3063" max="3063" width="7.25" style="91" customWidth="1"/>
    <col min="3064" max="3064" width="13.75" style="91" customWidth="1"/>
    <col min="3065" max="3065" width="12.5" style="91" customWidth="1"/>
    <col min="3066" max="3066" width="8.125" style="91" bestFit="1" customWidth="1"/>
    <col min="3067" max="3067" width="12.375" style="91" customWidth="1"/>
    <col min="3068" max="3068" width="8.375" style="91" bestFit="1" customWidth="1"/>
    <col min="3069" max="3069" width="8.25" style="91" bestFit="1" customWidth="1"/>
    <col min="3070" max="3070" width="8" style="91" bestFit="1" customWidth="1"/>
    <col min="3071" max="3071" width="7.625" style="91" customWidth="1"/>
    <col min="3072" max="3072" width="8.875" style="91" bestFit="1" customWidth="1"/>
    <col min="3073" max="3073" width="7.625" style="91" bestFit="1" customWidth="1"/>
    <col min="3074" max="3074" width="6.5" style="91" customWidth="1"/>
    <col min="3075" max="3075" width="8" style="91" bestFit="1" customWidth="1"/>
    <col min="3076" max="3076" width="8.875" style="91" bestFit="1" customWidth="1"/>
    <col min="3077" max="3311" width="9" style="91"/>
    <col min="3312" max="3312" width="8.125" style="91" bestFit="1" customWidth="1"/>
    <col min="3313" max="3313" width="8.625" style="91" customWidth="1"/>
    <col min="3314" max="3314" width="12.375" style="91" customWidth="1"/>
    <col min="3315" max="3316" width="7.5" style="91" bestFit="1" customWidth="1"/>
    <col min="3317" max="3317" width="4.625" style="91" customWidth="1"/>
    <col min="3318" max="3318" width="14.375" style="91" customWidth="1"/>
    <col min="3319" max="3319" width="7.25" style="91" customWidth="1"/>
    <col min="3320" max="3320" width="13.75" style="91" customWidth="1"/>
    <col min="3321" max="3321" width="12.5" style="91" customWidth="1"/>
    <col min="3322" max="3322" width="8.125" style="91" bestFit="1" customWidth="1"/>
    <col min="3323" max="3323" width="12.375" style="91" customWidth="1"/>
    <col min="3324" max="3324" width="8.375" style="91" bestFit="1" customWidth="1"/>
    <col min="3325" max="3325" width="8.25" style="91" bestFit="1" customWidth="1"/>
    <col min="3326" max="3326" width="8" style="91" bestFit="1" customWidth="1"/>
    <col min="3327" max="3327" width="7.625" style="91" customWidth="1"/>
    <col min="3328" max="3328" width="8.875" style="91" bestFit="1" customWidth="1"/>
    <col min="3329" max="3329" width="7.625" style="91" bestFit="1" customWidth="1"/>
    <col min="3330" max="3330" width="6.5" style="91" customWidth="1"/>
    <col min="3331" max="3331" width="8" style="91" bestFit="1" customWidth="1"/>
    <col min="3332" max="3332" width="8.875" style="91" bestFit="1" customWidth="1"/>
    <col min="3333" max="3567" width="9" style="91"/>
    <col min="3568" max="3568" width="8.125" style="91" bestFit="1" customWidth="1"/>
    <col min="3569" max="3569" width="8.625" style="91" customWidth="1"/>
    <col min="3570" max="3570" width="12.375" style="91" customWidth="1"/>
    <col min="3571" max="3572" width="7.5" style="91" bestFit="1" customWidth="1"/>
    <col min="3573" max="3573" width="4.625" style="91" customWidth="1"/>
    <col min="3574" max="3574" width="14.375" style="91" customWidth="1"/>
    <col min="3575" max="3575" width="7.25" style="91" customWidth="1"/>
    <col min="3576" max="3576" width="13.75" style="91" customWidth="1"/>
    <col min="3577" max="3577" width="12.5" style="91" customWidth="1"/>
    <col min="3578" max="3578" width="8.125" style="91" bestFit="1" customWidth="1"/>
    <col min="3579" max="3579" width="12.375" style="91" customWidth="1"/>
    <col min="3580" max="3580" width="8.375" style="91" bestFit="1" customWidth="1"/>
    <col min="3581" max="3581" width="8.25" style="91" bestFit="1" customWidth="1"/>
    <col min="3582" max="3582" width="8" style="91" bestFit="1" customWidth="1"/>
    <col min="3583" max="3583" width="7.625" style="91" customWidth="1"/>
    <col min="3584" max="3584" width="8.875" style="91" bestFit="1" customWidth="1"/>
    <col min="3585" max="3585" width="7.625" style="91" bestFit="1" customWidth="1"/>
    <col min="3586" max="3586" width="6.5" style="91" customWidth="1"/>
    <col min="3587" max="3587" width="8" style="91" bestFit="1" customWidth="1"/>
    <col min="3588" max="3588" width="8.875" style="91" bestFit="1" customWidth="1"/>
    <col min="3589" max="3823" width="9" style="91"/>
    <col min="3824" max="3824" width="8.125" style="91" bestFit="1" customWidth="1"/>
    <col min="3825" max="3825" width="8.625" style="91" customWidth="1"/>
    <col min="3826" max="3826" width="12.375" style="91" customWidth="1"/>
    <col min="3827" max="3828" width="7.5" style="91" bestFit="1" customWidth="1"/>
    <col min="3829" max="3829" width="4.625" style="91" customWidth="1"/>
    <col min="3830" max="3830" width="14.375" style="91" customWidth="1"/>
    <col min="3831" max="3831" width="7.25" style="91" customWidth="1"/>
    <col min="3832" max="3832" width="13.75" style="91" customWidth="1"/>
    <col min="3833" max="3833" width="12.5" style="91" customWidth="1"/>
    <col min="3834" max="3834" width="8.125" style="91" bestFit="1" customWidth="1"/>
    <col min="3835" max="3835" width="12.375" style="91" customWidth="1"/>
    <col min="3836" max="3836" width="8.375" style="91" bestFit="1" customWidth="1"/>
    <col min="3837" max="3837" width="8.25" style="91" bestFit="1" customWidth="1"/>
    <col min="3838" max="3838" width="8" style="91" bestFit="1" customWidth="1"/>
    <col min="3839" max="3839" width="7.625" style="91" customWidth="1"/>
    <col min="3840" max="3840" width="8.875" style="91" bestFit="1" customWidth="1"/>
    <col min="3841" max="3841" width="7.625" style="91" bestFit="1" customWidth="1"/>
    <col min="3842" max="3842" width="6.5" style="91" customWidth="1"/>
    <col min="3843" max="3843" width="8" style="91" bestFit="1" customWidth="1"/>
    <col min="3844" max="3844" width="8.875" style="91" bestFit="1" customWidth="1"/>
    <col min="3845" max="4079" width="9" style="91"/>
    <col min="4080" max="4080" width="8.125" style="91" bestFit="1" customWidth="1"/>
    <col min="4081" max="4081" width="8.625" style="91" customWidth="1"/>
    <col min="4082" max="4082" width="12.375" style="91" customWidth="1"/>
    <col min="4083" max="4084" width="7.5" style="91" bestFit="1" customWidth="1"/>
    <col min="4085" max="4085" width="4.625" style="91" customWidth="1"/>
    <col min="4086" max="4086" width="14.375" style="91" customWidth="1"/>
    <col min="4087" max="4087" width="7.25" style="91" customWidth="1"/>
    <col min="4088" max="4088" width="13.75" style="91" customWidth="1"/>
    <col min="4089" max="4089" width="12.5" style="91" customWidth="1"/>
    <col min="4090" max="4090" width="8.125" style="91" bestFit="1" customWidth="1"/>
    <col min="4091" max="4091" width="12.375" style="91" customWidth="1"/>
    <col min="4092" max="4092" width="8.375" style="91" bestFit="1" customWidth="1"/>
    <col min="4093" max="4093" width="8.25" style="91" bestFit="1" customWidth="1"/>
    <col min="4094" max="4094" width="8" style="91" bestFit="1" customWidth="1"/>
    <col min="4095" max="4095" width="7.625" style="91" customWidth="1"/>
    <col min="4096" max="4096" width="8.875" style="91" bestFit="1" customWidth="1"/>
    <col min="4097" max="4097" width="7.625" style="91" bestFit="1" customWidth="1"/>
    <col min="4098" max="4098" width="6.5" style="91" customWidth="1"/>
    <col min="4099" max="4099" width="8" style="91" bestFit="1" customWidth="1"/>
    <col min="4100" max="4100" width="8.875" style="91" bestFit="1" customWidth="1"/>
    <col min="4101" max="4335" width="9" style="91"/>
    <col min="4336" max="4336" width="8.125" style="91" bestFit="1" customWidth="1"/>
    <col min="4337" max="4337" width="8.625" style="91" customWidth="1"/>
    <col min="4338" max="4338" width="12.375" style="91" customWidth="1"/>
    <col min="4339" max="4340" width="7.5" style="91" bestFit="1" customWidth="1"/>
    <col min="4341" max="4341" width="4.625" style="91" customWidth="1"/>
    <col min="4342" max="4342" width="14.375" style="91" customWidth="1"/>
    <col min="4343" max="4343" width="7.25" style="91" customWidth="1"/>
    <col min="4344" max="4344" width="13.75" style="91" customWidth="1"/>
    <col min="4345" max="4345" width="12.5" style="91" customWidth="1"/>
    <col min="4346" max="4346" width="8.125" style="91" bestFit="1" customWidth="1"/>
    <col min="4347" max="4347" width="12.375" style="91" customWidth="1"/>
    <col min="4348" max="4348" width="8.375" style="91" bestFit="1" customWidth="1"/>
    <col min="4349" max="4349" width="8.25" style="91" bestFit="1" customWidth="1"/>
    <col min="4350" max="4350" width="8" style="91" bestFit="1" customWidth="1"/>
    <col min="4351" max="4351" width="7.625" style="91" customWidth="1"/>
    <col min="4352" max="4352" width="8.875" style="91" bestFit="1" customWidth="1"/>
    <col min="4353" max="4353" width="7.625" style="91" bestFit="1" customWidth="1"/>
    <col min="4354" max="4354" width="6.5" style="91" customWidth="1"/>
    <col min="4355" max="4355" width="8" style="91" bestFit="1" customWidth="1"/>
    <col min="4356" max="4356" width="8.875" style="91" bestFit="1" customWidth="1"/>
    <col min="4357" max="4591" width="9" style="91"/>
    <col min="4592" max="4592" width="8.125" style="91" bestFit="1" customWidth="1"/>
    <col min="4593" max="4593" width="8.625" style="91" customWidth="1"/>
    <col min="4594" max="4594" width="12.375" style="91" customWidth="1"/>
    <col min="4595" max="4596" width="7.5" style="91" bestFit="1" customWidth="1"/>
    <col min="4597" max="4597" width="4.625" style="91" customWidth="1"/>
    <col min="4598" max="4598" width="14.375" style="91" customWidth="1"/>
    <col min="4599" max="4599" width="7.25" style="91" customWidth="1"/>
    <col min="4600" max="4600" width="13.75" style="91" customWidth="1"/>
    <col min="4601" max="4601" width="12.5" style="91" customWidth="1"/>
    <col min="4602" max="4602" width="8.125" style="91" bestFit="1" customWidth="1"/>
    <col min="4603" max="4603" width="12.375" style="91" customWidth="1"/>
    <col min="4604" max="4604" width="8.375" style="91" bestFit="1" customWidth="1"/>
    <col min="4605" max="4605" width="8.25" style="91" bestFit="1" customWidth="1"/>
    <col min="4606" max="4606" width="8" style="91" bestFit="1" customWidth="1"/>
    <col min="4607" max="4607" width="7.625" style="91" customWidth="1"/>
    <col min="4608" max="4608" width="8.875" style="91" bestFit="1" customWidth="1"/>
    <col min="4609" max="4609" width="7.625" style="91" bestFit="1" customWidth="1"/>
    <col min="4610" max="4610" width="6.5" style="91" customWidth="1"/>
    <col min="4611" max="4611" width="8" style="91" bestFit="1" customWidth="1"/>
    <col min="4612" max="4612" width="8.875" style="91" bestFit="1" customWidth="1"/>
    <col min="4613" max="4847" width="9" style="91"/>
    <col min="4848" max="4848" width="8.125" style="91" bestFit="1" customWidth="1"/>
    <col min="4849" max="4849" width="8.625" style="91" customWidth="1"/>
    <col min="4850" max="4850" width="12.375" style="91" customWidth="1"/>
    <col min="4851" max="4852" width="7.5" style="91" bestFit="1" customWidth="1"/>
    <col min="4853" max="4853" width="4.625" style="91" customWidth="1"/>
    <col min="4854" max="4854" width="14.375" style="91" customWidth="1"/>
    <col min="4855" max="4855" width="7.25" style="91" customWidth="1"/>
    <col min="4856" max="4856" width="13.75" style="91" customWidth="1"/>
    <col min="4857" max="4857" width="12.5" style="91" customWidth="1"/>
    <col min="4858" max="4858" width="8.125" style="91" bestFit="1" customWidth="1"/>
    <col min="4859" max="4859" width="12.375" style="91" customWidth="1"/>
    <col min="4860" max="4860" width="8.375" style="91" bestFit="1" customWidth="1"/>
    <col min="4861" max="4861" width="8.25" style="91" bestFit="1" customWidth="1"/>
    <col min="4862" max="4862" width="8" style="91" bestFit="1" customWidth="1"/>
    <col min="4863" max="4863" width="7.625" style="91" customWidth="1"/>
    <col min="4864" max="4864" width="8.875" style="91" bestFit="1" customWidth="1"/>
    <col min="4865" max="4865" width="7.625" style="91" bestFit="1" customWidth="1"/>
    <col min="4866" max="4866" width="6.5" style="91" customWidth="1"/>
    <col min="4867" max="4867" width="8" style="91" bestFit="1" customWidth="1"/>
    <col min="4868" max="4868" width="8.875" style="91" bestFit="1" customWidth="1"/>
    <col min="4869" max="5103" width="9" style="91"/>
    <col min="5104" max="5104" width="8.125" style="91" bestFit="1" customWidth="1"/>
    <col min="5105" max="5105" width="8.625" style="91" customWidth="1"/>
    <col min="5106" max="5106" width="12.375" style="91" customWidth="1"/>
    <col min="5107" max="5108" width="7.5" style="91" bestFit="1" customWidth="1"/>
    <col min="5109" max="5109" width="4.625" style="91" customWidth="1"/>
    <col min="5110" max="5110" width="14.375" style="91" customWidth="1"/>
    <col min="5111" max="5111" width="7.25" style="91" customWidth="1"/>
    <col min="5112" max="5112" width="13.75" style="91" customWidth="1"/>
    <col min="5113" max="5113" width="12.5" style="91" customWidth="1"/>
    <col min="5114" max="5114" width="8.125" style="91" bestFit="1" customWidth="1"/>
    <col min="5115" max="5115" width="12.375" style="91" customWidth="1"/>
    <col min="5116" max="5116" width="8.375" style="91" bestFit="1" customWidth="1"/>
    <col min="5117" max="5117" width="8.25" style="91" bestFit="1" customWidth="1"/>
    <col min="5118" max="5118" width="8" style="91" bestFit="1" customWidth="1"/>
    <col min="5119" max="5119" width="7.625" style="91" customWidth="1"/>
    <col min="5120" max="5120" width="8.875" style="91" bestFit="1" customWidth="1"/>
    <col min="5121" max="5121" width="7.625" style="91" bestFit="1" customWidth="1"/>
    <col min="5122" max="5122" width="6.5" style="91" customWidth="1"/>
    <col min="5123" max="5123" width="8" style="91" bestFit="1" customWidth="1"/>
    <col min="5124" max="5124" width="8.875" style="91" bestFit="1" customWidth="1"/>
    <col min="5125" max="5359" width="9" style="91"/>
    <col min="5360" max="5360" width="8.125" style="91" bestFit="1" customWidth="1"/>
    <col min="5361" max="5361" width="8.625" style="91" customWidth="1"/>
    <col min="5362" max="5362" width="12.375" style="91" customWidth="1"/>
    <col min="5363" max="5364" width="7.5" style="91" bestFit="1" customWidth="1"/>
    <col min="5365" max="5365" width="4.625" style="91" customWidth="1"/>
    <col min="5366" max="5366" width="14.375" style="91" customWidth="1"/>
    <col min="5367" max="5367" width="7.25" style="91" customWidth="1"/>
    <col min="5368" max="5368" width="13.75" style="91" customWidth="1"/>
    <col min="5369" max="5369" width="12.5" style="91" customWidth="1"/>
    <col min="5370" max="5370" width="8.125" style="91" bestFit="1" customWidth="1"/>
    <col min="5371" max="5371" width="12.375" style="91" customWidth="1"/>
    <col min="5372" max="5372" width="8.375" style="91" bestFit="1" customWidth="1"/>
    <col min="5373" max="5373" width="8.25" style="91" bestFit="1" customWidth="1"/>
    <col min="5374" max="5374" width="8" style="91" bestFit="1" customWidth="1"/>
    <col min="5375" max="5375" width="7.625" style="91" customWidth="1"/>
    <col min="5376" max="5376" width="8.875" style="91" bestFit="1" customWidth="1"/>
    <col min="5377" max="5377" width="7.625" style="91" bestFit="1" customWidth="1"/>
    <col min="5378" max="5378" width="6.5" style="91" customWidth="1"/>
    <col min="5379" max="5379" width="8" style="91" bestFit="1" customWidth="1"/>
    <col min="5380" max="5380" width="8.875" style="91" bestFit="1" customWidth="1"/>
    <col min="5381" max="5615" width="9" style="91"/>
    <col min="5616" max="5616" width="8.125" style="91" bestFit="1" customWidth="1"/>
    <col min="5617" max="5617" width="8.625" style="91" customWidth="1"/>
    <col min="5618" max="5618" width="12.375" style="91" customWidth="1"/>
    <col min="5619" max="5620" width="7.5" style="91" bestFit="1" customWidth="1"/>
    <col min="5621" max="5621" width="4.625" style="91" customWidth="1"/>
    <col min="5622" max="5622" width="14.375" style="91" customWidth="1"/>
    <col min="5623" max="5623" width="7.25" style="91" customWidth="1"/>
    <col min="5624" max="5624" width="13.75" style="91" customWidth="1"/>
    <col min="5625" max="5625" width="12.5" style="91" customWidth="1"/>
    <col min="5626" max="5626" width="8.125" style="91" bestFit="1" customWidth="1"/>
    <col min="5627" max="5627" width="12.375" style="91" customWidth="1"/>
    <col min="5628" max="5628" width="8.375" style="91" bestFit="1" customWidth="1"/>
    <col min="5629" max="5629" width="8.25" style="91" bestFit="1" customWidth="1"/>
    <col min="5630" max="5630" width="8" style="91" bestFit="1" customWidth="1"/>
    <col min="5631" max="5631" width="7.625" style="91" customWidth="1"/>
    <col min="5632" max="5632" width="8.875" style="91" bestFit="1" customWidth="1"/>
    <col min="5633" max="5633" width="7.625" style="91" bestFit="1" customWidth="1"/>
    <col min="5634" max="5634" width="6.5" style="91" customWidth="1"/>
    <col min="5635" max="5635" width="8" style="91" bestFit="1" customWidth="1"/>
    <col min="5636" max="5636" width="8.875" style="91" bestFit="1" customWidth="1"/>
    <col min="5637" max="5871" width="9" style="91"/>
    <col min="5872" max="5872" width="8.125" style="91" bestFit="1" customWidth="1"/>
    <col min="5873" max="5873" width="8.625" style="91" customWidth="1"/>
    <col min="5874" max="5874" width="12.375" style="91" customWidth="1"/>
    <col min="5875" max="5876" width="7.5" style="91" bestFit="1" customWidth="1"/>
    <col min="5877" max="5877" width="4.625" style="91" customWidth="1"/>
    <col min="5878" max="5878" width="14.375" style="91" customWidth="1"/>
    <col min="5879" max="5879" width="7.25" style="91" customWidth="1"/>
    <col min="5880" max="5880" width="13.75" style="91" customWidth="1"/>
    <col min="5881" max="5881" width="12.5" style="91" customWidth="1"/>
    <col min="5882" max="5882" width="8.125" style="91" bestFit="1" customWidth="1"/>
    <col min="5883" max="5883" width="12.375" style="91" customWidth="1"/>
    <col min="5884" max="5884" width="8.375" style="91" bestFit="1" customWidth="1"/>
    <col min="5885" max="5885" width="8.25" style="91" bestFit="1" customWidth="1"/>
    <col min="5886" max="5886" width="8" style="91" bestFit="1" customWidth="1"/>
    <col min="5887" max="5887" width="7.625" style="91" customWidth="1"/>
    <col min="5888" max="5888" width="8.875" style="91" bestFit="1" customWidth="1"/>
    <col min="5889" max="5889" width="7.625" style="91" bestFit="1" customWidth="1"/>
    <col min="5890" max="5890" width="6.5" style="91" customWidth="1"/>
    <col min="5891" max="5891" width="8" style="91" bestFit="1" customWidth="1"/>
    <col min="5892" max="5892" width="8.875" style="91" bestFit="1" customWidth="1"/>
    <col min="5893" max="6127" width="9" style="91"/>
    <col min="6128" max="6128" width="8.125" style="91" bestFit="1" customWidth="1"/>
    <col min="6129" max="6129" width="8.625" style="91" customWidth="1"/>
    <col min="6130" max="6130" width="12.375" style="91" customWidth="1"/>
    <col min="6131" max="6132" width="7.5" style="91" bestFit="1" customWidth="1"/>
    <col min="6133" max="6133" width="4.625" style="91" customWidth="1"/>
    <col min="6134" max="6134" width="14.375" style="91" customWidth="1"/>
    <col min="6135" max="6135" width="7.25" style="91" customWidth="1"/>
    <col min="6136" max="6136" width="13.75" style="91" customWidth="1"/>
    <col min="6137" max="6137" width="12.5" style="91" customWidth="1"/>
    <col min="6138" max="6138" width="8.125" style="91" bestFit="1" customWidth="1"/>
    <col min="6139" max="6139" width="12.375" style="91" customWidth="1"/>
    <col min="6140" max="6140" width="8.375" style="91" bestFit="1" customWidth="1"/>
    <col min="6141" max="6141" width="8.25" style="91" bestFit="1" customWidth="1"/>
    <col min="6142" max="6142" width="8" style="91" bestFit="1" customWidth="1"/>
    <col min="6143" max="6143" width="7.625" style="91" customWidth="1"/>
    <col min="6144" max="6144" width="8.875" style="91" bestFit="1" customWidth="1"/>
    <col min="6145" max="6145" width="7.625" style="91" bestFit="1" customWidth="1"/>
    <col min="6146" max="6146" width="6.5" style="91" customWidth="1"/>
    <col min="6147" max="6147" width="8" style="91" bestFit="1" customWidth="1"/>
    <col min="6148" max="6148" width="8.875" style="91" bestFit="1" customWidth="1"/>
    <col min="6149" max="6383" width="9" style="91"/>
    <col min="6384" max="6384" width="8.125" style="91" bestFit="1" customWidth="1"/>
    <col min="6385" max="6385" width="8.625" style="91" customWidth="1"/>
    <col min="6386" max="6386" width="12.375" style="91" customWidth="1"/>
    <col min="6387" max="6388" width="7.5" style="91" bestFit="1" customWidth="1"/>
    <col min="6389" max="6389" width="4.625" style="91" customWidth="1"/>
    <col min="6390" max="6390" width="14.375" style="91" customWidth="1"/>
    <col min="6391" max="6391" width="7.25" style="91" customWidth="1"/>
    <col min="6392" max="6392" width="13.75" style="91" customWidth="1"/>
    <col min="6393" max="6393" width="12.5" style="91" customWidth="1"/>
    <col min="6394" max="6394" width="8.125" style="91" bestFit="1" customWidth="1"/>
    <col min="6395" max="6395" width="12.375" style="91" customWidth="1"/>
    <col min="6396" max="6396" width="8.375" style="91" bestFit="1" customWidth="1"/>
    <col min="6397" max="6397" width="8.25" style="91" bestFit="1" customWidth="1"/>
    <col min="6398" max="6398" width="8" style="91" bestFit="1" customWidth="1"/>
    <col min="6399" max="6399" width="7.625" style="91" customWidth="1"/>
    <col min="6400" max="6400" width="8.875" style="91" bestFit="1" customWidth="1"/>
    <col min="6401" max="6401" width="7.625" style="91" bestFit="1" customWidth="1"/>
    <col min="6402" max="6402" width="6.5" style="91" customWidth="1"/>
    <col min="6403" max="6403" width="8" style="91" bestFit="1" customWidth="1"/>
    <col min="6404" max="6404" width="8.875" style="91" bestFit="1" customWidth="1"/>
    <col min="6405" max="6639" width="9" style="91"/>
    <col min="6640" max="6640" width="8.125" style="91" bestFit="1" customWidth="1"/>
    <col min="6641" max="6641" width="8.625" style="91" customWidth="1"/>
    <col min="6642" max="6642" width="12.375" style="91" customWidth="1"/>
    <col min="6643" max="6644" width="7.5" style="91" bestFit="1" customWidth="1"/>
    <col min="6645" max="6645" width="4.625" style="91" customWidth="1"/>
    <col min="6646" max="6646" width="14.375" style="91" customWidth="1"/>
    <col min="6647" max="6647" width="7.25" style="91" customWidth="1"/>
    <col min="6648" max="6648" width="13.75" style="91" customWidth="1"/>
    <col min="6649" max="6649" width="12.5" style="91" customWidth="1"/>
    <col min="6650" max="6650" width="8.125" style="91" bestFit="1" customWidth="1"/>
    <col min="6651" max="6651" width="12.375" style="91" customWidth="1"/>
    <col min="6652" max="6652" width="8.375" style="91" bestFit="1" customWidth="1"/>
    <col min="6653" max="6653" width="8.25" style="91" bestFit="1" customWidth="1"/>
    <col min="6654" max="6654" width="8" style="91" bestFit="1" customWidth="1"/>
    <col min="6655" max="6655" width="7.625" style="91" customWidth="1"/>
    <col min="6656" max="6656" width="8.875" style="91" bestFit="1" customWidth="1"/>
    <col min="6657" max="6657" width="7.625" style="91" bestFit="1" customWidth="1"/>
    <col min="6658" max="6658" width="6.5" style="91" customWidth="1"/>
    <col min="6659" max="6659" width="8" style="91" bestFit="1" customWidth="1"/>
    <col min="6660" max="6660" width="8.875" style="91" bestFit="1" customWidth="1"/>
    <col min="6661" max="6895" width="9" style="91"/>
    <col min="6896" max="6896" width="8.125" style="91" bestFit="1" customWidth="1"/>
    <col min="6897" max="6897" width="8.625" style="91" customWidth="1"/>
    <col min="6898" max="6898" width="12.375" style="91" customWidth="1"/>
    <col min="6899" max="6900" width="7.5" style="91" bestFit="1" customWidth="1"/>
    <col min="6901" max="6901" width="4.625" style="91" customWidth="1"/>
    <col min="6902" max="6902" width="14.375" style="91" customWidth="1"/>
    <col min="6903" max="6903" width="7.25" style="91" customWidth="1"/>
    <col min="6904" max="6904" width="13.75" style="91" customWidth="1"/>
    <col min="6905" max="6905" width="12.5" style="91" customWidth="1"/>
    <col min="6906" max="6906" width="8.125" style="91" bestFit="1" customWidth="1"/>
    <col min="6907" max="6907" width="12.375" style="91" customWidth="1"/>
    <col min="6908" max="6908" width="8.375" style="91" bestFit="1" customWidth="1"/>
    <col min="6909" max="6909" width="8.25" style="91" bestFit="1" customWidth="1"/>
    <col min="6910" max="6910" width="8" style="91" bestFit="1" customWidth="1"/>
    <col min="6911" max="6911" width="7.625" style="91" customWidth="1"/>
    <col min="6912" max="6912" width="8.875" style="91" bestFit="1" customWidth="1"/>
    <col min="6913" max="6913" width="7.625" style="91" bestFit="1" customWidth="1"/>
    <col min="6914" max="6914" width="6.5" style="91" customWidth="1"/>
    <col min="6915" max="6915" width="8" style="91" bestFit="1" customWidth="1"/>
    <col min="6916" max="6916" width="8.875" style="91" bestFit="1" customWidth="1"/>
    <col min="6917" max="7151" width="9" style="91"/>
    <col min="7152" max="7152" width="8.125" style="91" bestFit="1" customWidth="1"/>
    <col min="7153" max="7153" width="8.625" style="91" customWidth="1"/>
    <col min="7154" max="7154" width="12.375" style="91" customWidth="1"/>
    <col min="7155" max="7156" width="7.5" style="91" bestFit="1" customWidth="1"/>
    <col min="7157" max="7157" width="4.625" style="91" customWidth="1"/>
    <col min="7158" max="7158" width="14.375" style="91" customWidth="1"/>
    <col min="7159" max="7159" width="7.25" style="91" customWidth="1"/>
    <col min="7160" max="7160" width="13.75" style="91" customWidth="1"/>
    <col min="7161" max="7161" width="12.5" style="91" customWidth="1"/>
    <col min="7162" max="7162" width="8.125" style="91" bestFit="1" customWidth="1"/>
    <col min="7163" max="7163" width="12.375" style="91" customWidth="1"/>
    <col min="7164" max="7164" width="8.375" style="91" bestFit="1" customWidth="1"/>
    <col min="7165" max="7165" width="8.25" style="91" bestFit="1" customWidth="1"/>
    <col min="7166" max="7166" width="8" style="91" bestFit="1" customWidth="1"/>
    <col min="7167" max="7167" width="7.625" style="91" customWidth="1"/>
    <col min="7168" max="7168" width="8.875" style="91" bestFit="1" customWidth="1"/>
    <col min="7169" max="7169" width="7.625" style="91" bestFit="1" customWidth="1"/>
    <col min="7170" max="7170" width="6.5" style="91" customWidth="1"/>
    <col min="7171" max="7171" width="8" style="91" bestFit="1" customWidth="1"/>
    <col min="7172" max="7172" width="8.875" style="91" bestFit="1" customWidth="1"/>
    <col min="7173" max="7407" width="9" style="91"/>
    <col min="7408" max="7408" width="8.125" style="91" bestFit="1" customWidth="1"/>
    <col min="7409" max="7409" width="8.625" style="91" customWidth="1"/>
    <col min="7410" max="7410" width="12.375" style="91" customWidth="1"/>
    <col min="7411" max="7412" width="7.5" style="91" bestFit="1" customWidth="1"/>
    <col min="7413" max="7413" width="4.625" style="91" customWidth="1"/>
    <col min="7414" max="7414" width="14.375" style="91" customWidth="1"/>
    <col min="7415" max="7415" width="7.25" style="91" customWidth="1"/>
    <col min="7416" max="7416" width="13.75" style="91" customWidth="1"/>
    <col min="7417" max="7417" width="12.5" style="91" customWidth="1"/>
    <col min="7418" max="7418" width="8.125" style="91" bestFit="1" customWidth="1"/>
    <col min="7419" max="7419" width="12.375" style="91" customWidth="1"/>
    <col min="7420" max="7420" width="8.375" style="91" bestFit="1" customWidth="1"/>
    <col min="7421" max="7421" width="8.25" style="91" bestFit="1" customWidth="1"/>
    <col min="7422" max="7422" width="8" style="91" bestFit="1" customWidth="1"/>
    <col min="7423" max="7423" width="7.625" style="91" customWidth="1"/>
    <col min="7424" max="7424" width="8.875" style="91" bestFit="1" customWidth="1"/>
    <col min="7425" max="7425" width="7.625" style="91" bestFit="1" customWidth="1"/>
    <col min="7426" max="7426" width="6.5" style="91" customWidth="1"/>
    <col min="7427" max="7427" width="8" style="91" bestFit="1" customWidth="1"/>
    <col min="7428" max="7428" width="8.875" style="91" bestFit="1" customWidth="1"/>
    <col min="7429" max="7663" width="9" style="91"/>
    <col min="7664" max="7664" width="8.125" style="91" bestFit="1" customWidth="1"/>
    <col min="7665" max="7665" width="8.625" style="91" customWidth="1"/>
    <col min="7666" max="7666" width="12.375" style="91" customWidth="1"/>
    <col min="7667" max="7668" width="7.5" style="91" bestFit="1" customWidth="1"/>
    <col min="7669" max="7669" width="4.625" style="91" customWidth="1"/>
    <col min="7670" max="7670" width="14.375" style="91" customWidth="1"/>
    <col min="7671" max="7671" width="7.25" style="91" customWidth="1"/>
    <col min="7672" max="7672" width="13.75" style="91" customWidth="1"/>
    <col min="7673" max="7673" width="12.5" style="91" customWidth="1"/>
    <col min="7674" max="7674" width="8.125" style="91" bestFit="1" customWidth="1"/>
    <col min="7675" max="7675" width="12.375" style="91" customWidth="1"/>
    <col min="7676" max="7676" width="8.375" style="91" bestFit="1" customWidth="1"/>
    <col min="7677" max="7677" width="8.25" style="91" bestFit="1" customWidth="1"/>
    <col min="7678" max="7678" width="8" style="91" bestFit="1" customWidth="1"/>
    <col min="7679" max="7679" width="7.625" style="91" customWidth="1"/>
    <col min="7680" max="7680" width="8.875" style="91" bestFit="1" customWidth="1"/>
    <col min="7681" max="7681" width="7.625" style="91" bestFit="1" customWidth="1"/>
    <col min="7682" max="7682" width="6.5" style="91" customWidth="1"/>
    <col min="7683" max="7683" width="8" style="91" bestFit="1" customWidth="1"/>
    <col min="7684" max="7684" width="8.875" style="91" bestFit="1" customWidth="1"/>
    <col min="7685" max="7919" width="9" style="91"/>
    <col min="7920" max="7920" width="8.125" style="91" bestFit="1" customWidth="1"/>
    <col min="7921" max="7921" width="8.625" style="91" customWidth="1"/>
    <col min="7922" max="7922" width="12.375" style="91" customWidth="1"/>
    <col min="7923" max="7924" width="7.5" style="91" bestFit="1" customWidth="1"/>
    <col min="7925" max="7925" width="4.625" style="91" customWidth="1"/>
    <col min="7926" max="7926" width="14.375" style="91" customWidth="1"/>
    <col min="7927" max="7927" width="7.25" style="91" customWidth="1"/>
    <col min="7928" max="7928" width="13.75" style="91" customWidth="1"/>
    <col min="7929" max="7929" width="12.5" style="91" customWidth="1"/>
    <col min="7930" max="7930" width="8.125" style="91" bestFit="1" customWidth="1"/>
    <col min="7931" max="7931" width="12.375" style="91" customWidth="1"/>
    <col min="7932" max="7932" width="8.375" style="91" bestFit="1" customWidth="1"/>
    <col min="7933" max="7933" width="8.25" style="91" bestFit="1" customWidth="1"/>
    <col min="7934" max="7934" width="8" style="91" bestFit="1" customWidth="1"/>
    <col min="7935" max="7935" width="7.625" style="91" customWidth="1"/>
    <col min="7936" max="7936" width="8.875" style="91" bestFit="1" customWidth="1"/>
    <col min="7937" max="7937" width="7.625" style="91" bestFit="1" customWidth="1"/>
    <col min="7938" max="7938" width="6.5" style="91" customWidth="1"/>
    <col min="7939" max="7939" width="8" style="91" bestFit="1" customWidth="1"/>
    <col min="7940" max="7940" width="8.875" style="91" bestFit="1" customWidth="1"/>
    <col min="7941" max="8175" width="9" style="91"/>
    <col min="8176" max="8176" width="8.125" style="91" bestFit="1" customWidth="1"/>
    <col min="8177" max="8177" width="8.625" style="91" customWidth="1"/>
    <col min="8178" max="8178" width="12.375" style="91" customWidth="1"/>
    <col min="8179" max="8180" width="7.5" style="91" bestFit="1" customWidth="1"/>
    <col min="8181" max="8181" width="4.625" style="91" customWidth="1"/>
    <col min="8182" max="8182" width="14.375" style="91" customWidth="1"/>
    <col min="8183" max="8183" width="7.25" style="91" customWidth="1"/>
    <col min="8184" max="8184" width="13.75" style="91" customWidth="1"/>
    <col min="8185" max="8185" width="12.5" style="91" customWidth="1"/>
    <col min="8186" max="8186" width="8.125" style="91" bestFit="1" customWidth="1"/>
    <col min="8187" max="8187" width="12.375" style="91" customWidth="1"/>
    <col min="8188" max="8188" width="8.375" style="91" bestFit="1" customWidth="1"/>
    <col min="8189" max="8189" width="8.25" style="91" bestFit="1" customWidth="1"/>
    <col min="8190" max="8190" width="8" style="91" bestFit="1" customWidth="1"/>
    <col min="8191" max="8191" width="7.625" style="91" customWidth="1"/>
    <col min="8192" max="8192" width="8.875" style="91" bestFit="1" customWidth="1"/>
    <col min="8193" max="8193" width="7.625" style="91" bestFit="1" customWidth="1"/>
    <col min="8194" max="8194" width="6.5" style="91" customWidth="1"/>
    <col min="8195" max="8195" width="8" style="91" bestFit="1" customWidth="1"/>
    <col min="8196" max="8196" width="8.875" style="91" bestFit="1" customWidth="1"/>
    <col min="8197" max="8431" width="9" style="91"/>
    <col min="8432" max="8432" width="8.125" style="91" bestFit="1" customWidth="1"/>
    <col min="8433" max="8433" width="8.625" style="91" customWidth="1"/>
    <col min="8434" max="8434" width="12.375" style="91" customWidth="1"/>
    <col min="8435" max="8436" width="7.5" style="91" bestFit="1" customWidth="1"/>
    <col min="8437" max="8437" width="4.625" style="91" customWidth="1"/>
    <col min="8438" max="8438" width="14.375" style="91" customWidth="1"/>
    <col min="8439" max="8439" width="7.25" style="91" customWidth="1"/>
    <col min="8440" max="8440" width="13.75" style="91" customWidth="1"/>
    <col min="8441" max="8441" width="12.5" style="91" customWidth="1"/>
    <col min="8442" max="8442" width="8.125" style="91" bestFit="1" customWidth="1"/>
    <col min="8443" max="8443" width="12.375" style="91" customWidth="1"/>
    <col min="8444" max="8444" width="8.375" style="91" bestFit="1" customWidth="1"/>
    <col min="8445" max="8445" width="8.25" style="91" bestFit="1" customWidth="1"/>
    <col min="8446" max="8446" width="8" style="91" bestFit="1" customWidth="1"/>
    <col min="8447" max="8447" width="7.625" style="91" customWidth="1"/>
    <col min="8448" max="8448" width="8.875" style="91" bestFit="1" customWidth="1"/>
    <col min="8449" max="8449" width="7.625" style="91" bestFit="1" customWidth="1"/>
    <col min="8450" max="8450" width="6.5" style="91" customWidth="1"/>
    <col min="8451" max="8451" width="8" style="91" bestFit="1" customWidth="1"/>
    <col min="8452" max="8452" width="8.875" style="91" bestFit="1" customWidth="1"/>
    <col min="8453" max="8687" width="9" style="91"/>
    <col min="8688" max="8688" width="8.125" style="91" bestFit="1" customWidth="1"/>
    <col min="8689" max="8689" width="8.625" style="91" customWidth="1"/>
    <col min="8690" max="8690" width="12.375" style="91" customWidth="1"/>
    <col min="8691" max="8692" width="7.5" style="91" bestFit="1" customWidth="1"/>
    <col min="8693" max="8693" width="4.625" style="91" customWidth="1"/>
    <col min="8694" max="8694" width="14.375" style="91" customWidth="1"/>
    <col min="8695" max="8695" width="7.25" style="91" customWidth="1"/>
    <col min="8696" max="8696" width="13.75" style="91" customWidth="1"/>
    <col min="8697" max="8697" width="12.5" style="91" customWidth="1"/>
    <col min="8698" max="8698" width="8.125" style="91" bestFit="1" customWidth="1"/>
    <col min="8699" max="8699" width="12.375" style="91" customWidth="1"/>
    <col min="8700" max="8700" width="8.375" style="91" bestFit="1" customWidth="1"/>
    <col min="8701" max="8701" width="8.25" style="91" bestFit="1" customWidth="1"/>
    <col min="8702" max="8702" width="8" style="91" bestFit="1" customWidth="1"/>
    <col min="8703" max="8703" width="7.625" style="91" customWidth="1"/>
    <col min="8704" max="8704" width="8.875" style="91" bestFit="1" customWidth="1"/>
    <col min="8705" max="8705" width="7.625" style="91" bestFit="1" customWidth="1"/>
    <col min="8706" max="8706" width="6.5" style="91" customWidth="1"/>
    <col min="8707" max="8707" width="8" style="91" bestFit="1" customWidth="1"/>
    <col min="8708" max="8708" width="8.875" style="91" bestFit="1" customWidth="1"/>
    <col min="8709" max="8943" width="9" style="91"/>
    <col min="8944" max="8944" width="8.125" style="91" bestFit="1" customWidth="1"/>
    <col min="8945" max="8945" width="8.625" style="91" customWidth="1"/>
    <col min="8946" max="8946" width="12.375" style="91" customWidth="1"/>
    <col min="8947" max="8948" width="7.5" style="91" bestFit="1" customWidth="1"/>
    <col min="8949" max="8949" width="4.625" style="91" customWidth="1"/>
    <col min="8950" max="8950" width="14.375" style="91" customWidth="1"/>
    <col min="8951" max="8951" width="7.25" style="91" customWidth="1"/>
    <col min="8952" max="8952" width="13.75" style="91" customWidth="1"/>
    <col min="8953" max="8953" width="12.5" style="91" customWidth="1"/>
    <col min="8954" max="8954" width="8.125" style="91" bestFit="1" customWidth="1"/>
    <col min="8955" max="8955" width="12.375" style="91" customWidth="1"/>
    <col min="8956" max="8956" width="8.375" style="91" bestFit="1" customWidth="1"/>
    <col min="8957" max="8957" width="8.25" style="91" bestFit="1" customWidth="1"/>
    <col min="8958" max="8958" width="8" style="91" bestFit="1" customWidth="1"/>
    <col min="8959" max="8959" width="7.625" style="91" customWidth="1"/>
    <col min="8960" max="8960" width="8.875" style="91" bestFit="1" customWidth="1"/>
    <col min="8961" max="8961" width="7.625" style="91" bestFit="1" customWidth="1"/>
    <col min="8962" max="8962" width="6.5" style="91" customWidth="1"/>
    <col min="8963" max="8963" width="8" style="91" bestFit="1" customWidth="1"/>
    <col min="8964" max="8964" width="8.875" style="91" bestFit="1" customWidth="1"/>
    <col min="8965" max="9199" width="9" style="91"/>
    <col min="9200" max="9200" width="8.125" style="91" bestFit="1" customWidth="1"/>
    <col min="9201" max="9201" width="8.625" style="91" customWidth="1"/>
    <col min="9202" max="9202" width="12.375" style="91" customWidth="1"/>
    <col min="9203" max="9204" width="7.5" style="91" bestFit="1" customWidth="1"/>
    <col min="9205" max="9205" width="4.625" style="91" customWidth="1"/>
    <col min="9206" max="9206" width="14.375" style="91" customWidth="1"/>
    <col min="9207" max="9207" width="7.25" style="91" customWidth="1"/>
    <col min="9208" max="9208" width="13.75" style="91" customWidth="1"/>
    <col min="9209" max="9209" width="12.5" style="91" customWidth="1"/>
    <col min="9210" max="9210" width="8.125" style="91" bestFit="1" customWidth="1"/>
    <col min="9211" max="9211" width="12.375" style="91" customWidth="1"/>
    <col min="9212" max="9212" width="8.375" style="91" bestFit="1" customWidth="1"/>
    <col min="9213" max="9213" width="8.25" style="91" bestFit="1" customWidth="1"/>
    <col min="9214" max="9214" width="8" style="91" bestFit="1" customWidth="1"/>
    <col min="9215" max="9215" width="7.625" style="91" customWidth="1"/>
    <col min="9216" max="9216" width="8.875" style="91" bestFit="1" customWidth="1"/>
    <col min="9217" max="9217" width="7.625" style="91" bestFit="1" customWidth="1"/>
    <col min="9218" max="9218" width="6.5" style="91" customWidth="1"/>
    <col min="9219" max="9219" width="8" style="91" bestFit="1" customWidth="1"/>
    <col min="9220" max="9220" width="8.875" style="91" bestFit="1" customWidth="1"/>
    <col min="9221" max="9455" width="9" style="91"/>
    <col min="9456" max="9456" width="8.125" style="91" bestFit="1" customWidth="1"/>
    <col min="9457" max="9457" width="8.625" style="91" customWidth="1"/>
    <col min="9458" max="9458" width="12.375" style="91" customWidth="1"/>
    <col min="9459" max="9460" width="7.5" style="91" bestFit="1" customWidth="1"/>
    <col min="9461" max="9461" width="4.625" style="91" customWidth="1"/>
    <col min="9462" max="9462" width="14.375" style="91" customWidth="1"/>
    <col min="9463" max="9463" width="7.25" style="91" customWidth="1"/>
    <col min="9464" max="9464" width="13.75" style="91" customWidth="1"/>
    <col min="9465" max="9465" width="12.5" style="91" customWidth="1"/>
    <col min="9466" max="9466" width="8.125" style="91" bestFit="1" customWidth="1"/>
    <col min="9467" max="9467" width="12.375" style="91" customWidth="1"/>
    <col min="9468" max="9468" width="8.375" style="91" bestFit="1" customWidth="1"/>
    <col min="9469" max="9469" width="8.25" style="91" bestFit="1" customWidth="1"/>
    <col min="9470" max="9470" width="8" style="91" bestFit="1" customWidth="1"/>
    <col min="9471" max="9471" width="7.625" style="91" customWidth="1"/>
    <col min="9472" max="9472" width="8.875" style="91" bestFit="1" customWidth="1"/>
    <col min="9473" max="9473" width="7.625" style="91" bestFit="1" customWidth="1"/>
    <col min="9474" max="9474" width="6.5" style="91" customWidth="1"/>
    <col min="9475" max="9475" width="8" style="91" bestFit="1" customWidth="1"/>
    <col min="9476" max="9476" width="8.875" style="91" bestFit="1" customWidth="1"/>
    <col min="9477" max="9711" width="9" style="91"/>
    <col min="9712" max="9712" width="8.125" style="91" bestFit="1" customWidth="1"/>
    <col min="9713" max="9713" width="8.625" style="91" customWidth="1"/>
    <col min="9714" max="9714" width="12.375" style="91" customWidth="1"/>
    <col min="9715" max="9716" width="7.5" style="91" bestFit="1" customWidth="1"/>
    <col min="9717" max="9717" width="4.625" style="91" customWidth="1"/>
    <col min="9718" max="9718" width="14.375" style="91" customWidth="1"/>
    <col min="9719" max="9719" width="7.25" style="91" customWidth="1"/>
    <col min="9720" max="9720" width="13.75" style="91" customWidth="1"/>
    <col min="9721" max="9721" width="12.5" style="91" customWidth="1"/>
    <col min="9722" max="9722" width="8.125" style="91" bestFit="1" customWidth="1"/>
    <col min="9723" max="9723" width="12.375" style="91" customWidth="1"/>
    <col min="9724" max="9724" width="8.375" style="91" bestFit="1" customWidth="1"/>
    <col min="9725" max="9725" width="8.25" style="91" bestFit="1" customWidth="1"/>
    <col min="9726" max="9726" width="8" style="91" bestFit="1" customWidth="1"/>
    <col min="9727" max="9727" width="7.625" style="91" customWidth="1"/>
    <col min="9728" max="9728" width="8.875" style="91" bestFit="1" customWidth="1"/>
    <col min="9729" max="9729" width="7.625" style="91" bestFit="1" customWidth="1"/>
    <col min="9730" max="9730" width="6.5" style="91" customWidth="1"/>
    <col min="9731" max="9731" width="8" style="91" bestFit="1" customWidth="1"/>
    <col min="9732" max="9732" width="8.875" style="91" bestFit="1" customWidth="1"/>
    <col min="9733" max="9967" width="9" style="91"/>
    <col min="9968" max="9968" width="8.125" style="91" bestFit="1" customWidth="1"/>
    <col min="9969" max="9969" width="8.625" style="91" customWidth="1"/>
    <col min="9970" max="9970" width="12.375" style="91" customWidth="1"/>
    <col min="9971" max="9972" width="7.5" style="91" bestFit="1" customWidth="1"/>
    <col min="9973" max="9973" width="4.625" style="91" customWidth="1"/>
    <col min="9974" max="9974" width="14.375" style="91" customWidth="1"/>
    <col min="9975" max="9975" width="7.25" style="91" customWidth="1"/>
    <col min="9976" max="9976" width="13.75" style="91" customWidth="1"/>
    <col min="9977" max="9977" width="12.5" style="91" customWidth="1"/>
    <col min="9978" max="9978" width="8.125" style="91" bestFit="1" customWidth="1"/>
    <col min="9979" max="9979" width="12.375" style="91" customWidth="1"/>
    <col min="9980" max="9980" width="8.375" style="91" bestFit="1" customWidth="1"/>
    <col min="9981" max="9981" width="8.25" style="91" bestFit="1" customWidth="1"/>
    <col min="9982" max="9982" width="8" style="91" bestFit="1" customWidth="1"/>
    <col min="9983" max="9983" width="7.625" style="91" customWidth="1"/>
    <col min="9984" max="9984" width="8.875" style="91" bestFit="1" customWidth="1"/>
    <col min="9985" max="9985" width="7.625" style="91" bestFit="1" customWidth="1"/>
    <col min="9986" max="9986" width="6.5" style="91" customWidth="1"/>
    <col min="9987" max="9987" width="8" style="91" bestFit="1" customWidth="1"/>
    <col min="9988" max="9988" width="8.875" style="91" bestFit="1" customWidth="1"/>
    <col min="9989" max="10223" width="9" style="91"/>
    <col min="10224" max="10224" width="8.125" style="91" bestFit="1" customWidth="1"/>
    <col min="10225" max="10225" width="8.625" style="91" customWidth="1"/>
    <col min="10226" max="10226" width="12.375" style="91" customWidth="1"/>
    <col min="10227" max="10228" width="7.5" style="91" bestFit="1" customWidth="1"/>
    <col min="10229" max="10229" width="4.625" style="91" customWidth="1"/>
    <col min="10230" max="10230" width="14.375" style="91" customWidth="1"/>
    <col min="10231" max="10231" width="7.25" style="91" customWidth="1"/>
    <col min="10232" max="10232" width="13.75" style="91" customWidth="1"/>
    <col min="10233" max="10233" width="12.5" style="91" customWidth="1"/>
    <col min="10234" max="10234" width="8.125" style="91" bestFit="1" customWidth="1"/>
    <col min="10235" max="10235" width="12.375" style="91" customWidth="1"/>
    <col min="10236" max="10236" width="8.375" style="91" bestFit="1" customWidth="1"/>
    <col min="10237" max="10237" width="8.25" style="91" bestFit="1" customWidth="1"/>
    <col min="10238" max="10238" width="8" style="91" bestFit="1" customWidth="1"/>
    <col min="10239" max="10239" width="7.625" style="91" customWidth="1"/>
    <col min="10240" max="10240" width="8.875" style="91" bestFit="1" customWidth="1"/>
    <col min="10241" max="10241" width="7.625" style="91" bestFit="1" customWidth="1"/>
    <col min="10242" max="10242" width="6.5" style="91" customWidth="1"/>
    <col min="10243" max="10243" width="8" style="91" bestFit="1" customWidth="1"/>
    <col min="10244" max="10244" width="8.875" style="91" bestFit="1" customWidth="1"/>
    <col min="10245" max="10479" width="9" style="91"/>
    <col min="10480" max="10480" width="8.125" style="91" bestFit="1" customWidth="1"/>
    <col min="10481" max="10481" width="8.625" style="91" customWidth="1"/>
    <col min="10482" max="10482" width="12.375" style="91" customWidth="1"/>
    <col min="10483" max="10484" width="7.5" style="91" bestFit="1" customWidth="1"/>
    <col min="10485" max="10485" width="4.625" style="91" customWidth="1"/>
    <col min="10486" max="10486" width="14.375" style="91" customWidth="1"/>
    <col min="10487" max="10487" width="7.25" style="91" customWidth="1"/>
    <col min="10488" max="10488" width="13.75" style="91" customWidth="1"/>
    <col min="10489" max="10489" width="12.5" style="91" customWidth="1"/>
    <col min="10490" max="10490" width="8.125" style="91" bestFit="1" customWidth="1"/>
    <col min="10491" max="10491" width="12.375" style="91" customWidth="1"/>
    <col min="10492" max="10492" width="8.375" style="91" bestFit="1" customWidth="1"/>
    <col min="10493" max="10493" width="8.25" style="91" bestFit="1" customWidth="1"/>
    <col min="10494" max="10494" width="8" style="91" bestFit="1" customWidth="1"/>
    <col min="10495" max="10495" width="7.625" style="91" customWidth="1"/>
    <col min="10496" max="10496" width="8.875" style="91" bestFit="1" customWidth="1"/>
    <col min="10497" max="10497" width="7.625" style="91" bestFit="1" customWidth="1"/>
    <col min="10498" max="10498" width="6.5" style="91" customWidth="1"/>
    <col min="10499" max="10499" width="8" style="91" bestFit="1" customWidth="1"/>
    <col min="10500" max="10500" width="8.875" style="91" bestFit="1" customWidth="1"/>
    <col min="10501" max="10735" width="9" style="91"/>
    <col min="10736" max="10736" width="8.125" style="91" bestFit="1" customWidth="1"/>
    <col min="10737" max="10737" width="8.625" style="91" customWidth="1"/>
    <col min="10738" max="10738" width="12.375" style="91" customWidth="1"/>
    <col min="10739" max="10740" width="7.5" style="91" bestFit="1" customWidth="1"/>
    <col min="10741" max="10741" width="4.625" style="91" customWidth="1"/>
    <col min="10742" max="10742" width="14.375" style="91" customWidth="1"/>
    <col min="10743" max="10743" width="7.25" style="91" customWidth="1"/>
    <col min="10744" max="10744" width="13.75" style="91" customWidth="1"/>
    <col min="10745" max="10745" width="12.5" style="91" customWidth="1"/>
    <col min="10746" max="10746" width="8.125" style="91" bestFit="1" customWidth="1"/>
    <col min="10747" max="10747" width="12.375" style="91" customWidth="1"/>
    <col min="10748" max="10748" width="8.375" style="91" bestFit="1" customWidth="1"/>
    <col min="10749" max="10749" width="8.25" style="91" bestFit="1" customWidth="1"/>
    <col min="10750" max="10750" width="8" style="91" bestFit="1" customWidth="1"/>
    <col min="10751" max="10751" width="7.625" style="91" customWidth="1"/>
    <col min="10752" max="10752" width="8.875" style="91" bestFit="1" customWidth="1"/>
    <col min="10753" max="10753" width="7.625" style="91" bestFit="1" customWidth="1"/>
    <col min="10754" max="10754" width="6.5" style="91" customWidth="1"/>
    <col min="10755" max="10755" width="8" style="91" bestFit="1" customWidth="1"/>
    <col min="10756" max="10756" width="8.875" style="91" bestFit="1" customWidth="1"/>
    <col min="10757" max="10991" width="9" style="91"/>
    <col min="10992" max="10992" width="8.125" style="91" bestFit="1" customWidth="1"/>
    <col min="10993" max="10993" width="8.625" style="91" customWidth="1"/>
    <col min="10994" max="10994" width="12.375" style="91" customWidth="1"/>
    <col min="10995" max="10996" width="7.5" style="91" bestFit="1" customWidth="1"/>
    <col min="10997" max="10997" width="4.625" style="91" customWidth="1"/>
    <col min="10998" max="10998" width="14.375" style="91" customWidth="1"/>
    <col min="10999" max="10999" width="7.25" style="91" customWidth="1"/>
    <col min="11000" max="11000" width="13.75" style="91" customWidth="1"/>
    <col min="11001" max="11001" width="12.5" style="91" customWidth="1"/>
    <col min="11002" max="11002" width="8.125" style="91" bestFit="1" customWidth="1"/>
    <col min="11003" max="11003" width="12.375" style="91" customWidth="1"/>
    <col min="11004" max="11004" width="8.375" style="91" bestFit="1" customWidth="1"/>
    <col min="11005" max="11005" width="8.25" style="91" bestFit="1" customWidth="1"/>
    <col min="11006" max="11006" width="8" style="91" bestFit="1" customWidth="1"/>
    <col min="11007" max="11007" width="7.625" style="91" customWidth="1"/>
    <col min="11008" max="11008" width="8.875" style="91" bestFit="1" customWidth="1"/>
    <col min="11009" max="11009" width="7.625" style="91" bestFit="1" customWidth="1"/>
    <col min="11010" max="11010" width="6.5" style="91" customWidth="1"/>
    <col min="11011" max="11011" width="8" style="91" bestFit="1" customWidth="1"/>
    <col min="11012" max="11012" width="8.875" style="91" bestFit="1" customWidth="1"/>
    <col min="11013" max="11247" width="9" style="91"/>
    <col min="11248" max="11248" width="8.125" style="91" bestFit="1" customWidth="1"/>
    <col min="11249" max="11249" width="8.625" style="91" customWidth="1"/>
    <col min="11250" max="11250" width="12.375" style="91" customWidth="1"/>
    <col min="11251" max="11252" width="7.5" style="91" bestFit="1" customWidth="1"/>
    <col min="11253" max="11253" width="4.625" style="91" customWidth="1"/>
    <col min="11254" max="11254" width="14.375" style="91" customWidth="1"/>
    <col min="11255" max="11255" width="7.25" style="91" customWidth="1"/>
    <col min="11256" max="11256" width="13.75" style="91" customWidth="1"/>
    <col min="11257" max="11257" width="12.5" style="91" customWidth="1"/>
    <col min="11258" max="11258" width="8.125" style="91" bestFit="1" customWidth="1"/>
    <col min="11259" max="11259" width="12.375" style="91" customWidth="1"/>
    <col min="11260" max="11260" width="8.375" style="91" bestFit="1" customWidth="1"/>
    <col min="11261" max="11261" width="8.25" style="91" bestFit="1" customWidth="1"/>
    <col min="11262" max="11262" width="8" style="91" bestFit="1" customWidth="1"/>
    <col min="11263" max="11263" width="7.625" style="91" customWidth="1"/>
    <col min="11264" max="11264" width="8.875" style="91" bestFit="1" customWidth="1"/>
    <col min="11265" max="11265" width="7.625" style="91" bestFit="1" customWidth="1"/>
    <col min="11266" max="11266" width="6.5" style="91" customWidth="1"/>
    <col min="11267" max="11267" width="8" style="91" bestFit="1" customWidth="1"/>
    <col min="11268" max="11268" width="8.875" style="91" bestFit="1" customWidth="1"/>
    <col min="11269" max="11503" width="9" style="91"/>
    <col min="11504" max="11504" width="8.125" style="91" bestFit="1" customWidth="1"/>
    <col min="11505" max="11505" width="8.625" style="91" customWidth="1"/>
    <col min="11506" max="11506" width="12.375" style="91" customWidth="1"/>
    <col min="11507" max="11508" width="7.5" style="91" bestFit="1" customWidth="1"/>
    <col min="11509" max="11509" width="4.625" style="91" customWidth="1"/>
    <col min="11510" max="11510" width="14.375" style="91" customWidth="1"/>
    <col min="11511" max="11511" width="7.25" style="91" customWidth="1"/>
    <col min="11512" max="11512" width="13.75" style="91" customWidth="1"/>
    <col min="11513" max="11513" width="12.5" style="91" customWidth="1"/>
    <col min="11514" max="11514" width="8.125" style="91" bestFit="1" customWidth="1"/>
    <col min="11515" max="11515" width="12.375" style="91" customWidth="1"/>
    <col min="11516" max="11516" width="8.375" style="91" bestFit="1" customWidth="1"/>
    <col min="11517" max="11517" width="8.25" style="91" bestFit="1" customWidth="1"/>
    <col min="11518" max="11518" width="8" style="91" bestFit="1" customWidth="1"/>
    <col min="11519" max="11519" width="7.625" style="91" customWidth="1"/>
    <col min="11520" max="11520" width="8.875" style="91" bestFit="1" customWidth="1"/>
    <col min="11521" max="11521" width="7.625" style="91" bestFit="1" customWidth="1"/>
    <col min="11522" max="11522" width="6.5" style="91" customWidth="1"/>
    <col min="11523" max="11523" width="8" style="91" bestFit="1" customWidth="1"/>
    <col min="11524" max="11524" width="8.875" style="91" bestFit="1" customWidth="1"/>
    <col min="11525" max="11759" width="9" style="91"/>
    <col min="11760" max="11760" width="8.125" style="91" bestFit="1" customWidth="1"/>
    <col min="11761" max="11761" width="8.625" style="91" customWidth="1"/>
    <col min="11762" max="11762" width="12.375" style="91" customWidth="1"/>
    <col min="11763" max="11764" width="7.5" style="91" bestFit="1" customWidth="1"/>
    <col min="11765" max="11765" width="4.625" style="91" customWidth="1"/>
    <col min="11766" max="11766" width="14.375" style="91" customWidth="1"/>
    <col min="11767" max="11767" width="7.25" style="91" customWidth="1"/>
    <col min="11768" max="11768" width="13.75" style="91" customWidth="1"/>
    <col min="11769" max="11769" width="12.5" style="91" customWidth="1"/>
    <col min="11770" max="11770" width="8.125" style="91" bestFit="1" customWidth="1"/>
    <col min="11771" max="11771" width="12.375" style="91" customWidth="1"/>
    <col min="11772" max="11772" width="8.375" style="91" bestFit="1" customWidth="1"/>
    <col min="11773" max="11773" width="8.25" style="91" bestFit="1" customWidth="1"/>
    <col min="11774" max="11774" width="8" style="91" bestFit="1" customWidth="1"/>
    <col min="11775" max="11775" width="7.625" style="91" customWidth="1"/>
    <col min="11776" max="11776" width="8.875" style="91" bestFit="1" customWidth="1"/>
    <col min="11777" max="11777" width="7.625" style="91" bestFit="1" customWidth="1"/>
    <col min="11778" max="11778" width="6.5" style="91" customWidth="1"/>
    <col min="11779" max="11779" width="8" style="91" bestFit="1" customWidth="1"/>
    <col min="11780" max="11780" width="8.875" style="91" bestFit="1" customWidth="1"/>
    <col min="11781" max="12015" width="9" style="91"/>
    <col min="12016" max="12016" width="8.125" style="91" bestFit="1" customWidth="1"/>
    <col min="12017" max="12017" width="8.625" style="91" customWidth="1"/>
    <col min="12018" max="12018" width="12.375" style="91" customWidth="1"/>
    <col min="12019" max="12020" width="7.5" style="91" bestFit="1" customWidth="1"/>
    <col min="12021" max="12021" width="4.625" style="91" customWidth="1"/>
    <col min="12022" max="12022" width="14.375" style="91" customWidth="1"/>
    <col min="12023" max="12023" width="7.25" style="91" customWidth="1"/>
    <col min="12024" max="12024" width="13.75" style="91" customWidth="1"/>
    <col min="12025" max="12025" width="12.5" style="91" customWidth="1"/>
    <col min="12026" max="12026" width="8.125" style="91" bestFit="1" customWidth="1"/>
    <col min="12027" max="12027" width="12.375" style="91" customWidth="1"/>
    <col min="12028" max="12028" width="8.375" style="91" bestFit="1" customWidth="1"/>
    <col min="12029" max="12029" width="8.25" style="91" bestFit="1" customWidth="1"/>
    <col min="12030" max="12030" width="8" style="91" bestFit="1" customWidth="1"/>
    <col min="12031" max="12031" width="7.625" style="91" customWidth="1"/>
    <col min="12032" max="12032" width="8.875" style="91" bestFit="1" customWidth="1"/>
    <col min="12033" max="12033" width="7.625" style="91" bestFit="1" customWidth="1"/>
    <col min="12034" max="12034" width="6.5" style="91" customWidth="1"/>
    <col min="12035" max="12035" width="8" style="91" bestFit="1" customWidth="1"/>
    <col min="12036" max="12036" width="8.875" style="91" bestFit="1" customWidth="1"/>
    <col min="12037" max="12271" width="9" style="91"/>
    <col min="12272" max="12272" width="8.125" style="91" bestFit="1" customWidth="1"/>
    <col min="12273" max="12273" width="8.625" style="91" customWidth="1"/>
    <col min="12274" max="12274" width="12.375" style="91" customWidth="1"/>
    <col min="12275" max="12276" width="7.5" style="91" bestFit="1" customWidth="1"/>
    <col min="12277" max="12277" width="4.625" style="91" customWidth="1"/>
    <col min="12278" max="12278" width="14.375" style="91" customWidth="1"/>
    <col min="12279" max="12279" width="7.25" style="91" customWidth="1"/>
    <col min="12280" max="12280" width="13.75" style="91" customWidth="1"/>
    <col min="12281" max="12281" width="12.5" style="91" customWidth="1"/>
    <col min="12282" max="12282" width="8.125" style="91" bestFit="1" customWidth="1"/>
    <col min="12283" max="12283" width="12.375" style="91" customWidth="1"/>
    <col min="12284" max="12284" width="8.375" style="91" bestFit="1" customWidth="1"/>
    <col min="12285" max="12285" width="8.25" style="91" bestFit="1" customWidth="1"/>
    <col min="12286" max="12286" width="8" style="91" bestFit="1" customWidth="1"/>
    <col min="12287" max="12287" width="7.625" style="91" customWidth="1"/>
    <col min="12288" max="12288" width="8.875" style="91" bestFit="1" customWidth="1"/>
    <col min="12289" max="12289" width="7.625" style="91" bestFit="1" customWidth="1"/>
    <col min="12290" max="12290" width="6.5" style="91" customWidth="1"/>
    <col min="12291" max="12291" width="8" style="91" bestFit="1" customWidth="1"/>
    <col min="12292" max="12292" width="8.875" style="91" bestFit="1" customWidth="1"/>
    <col min="12293" max="12527" width="9" style="91"/>
    <col min="12528" max="12528" width="8.125" style="91" bestFit="1" customWidth="1"/>
    <col min="12529" max="12529" width="8.625" style="91" customWidth="1"/>
    <col min="12530" max="12530" width="12.375" style="91" customWidth="1"/>
    <col min="12531" max="12532" width="7.5" style="91" bestFit="1" customWidth="1"/>
    <col min="12533" max="12533" width="4.625" style="91" customWidth="1"/>
    <col min="12534" max="12534" width="14.375" style="91" customWidth="1"/>
    <col min="12535" max="12535" width="7.25" style="91" customWidth="1"/>
    <col min="12536" max="12536" width="13.75" style="91" customWidth="1"/>
    <col min="12537" max="12537" width="12.5" style="91" customWidth="1"/>
    <col min="12538" max="12538" width="8.125" style="91" bestFit="1" customWidth="1"/>
    <col min="12539" max="12539" width="12.375" style="91" customWidth="1"/>
    <col min="12540" max="12540" width="8.375" style="91" bestFit="1" customWidth="1"/>
    <col min="12541" max="12541" width="8.25" style="91" bestFit="1" customWidth="1"/>
    <col min="12542" max="12542" width="8" style="91" bestFit="1" customWidth="1"/>
    <col min="12543" max="12543" width="7.625" style="91" customWidth="1"/>
    <col min="12544" max="12544" width="8.875" style="91" bestFit="1" customWidth="1"/>
    <col min="12545" max="12545" width="7.625" style="91" bestFit="1" customWidth="1"/>
    <col min="12546" max="12546" width="6.5" style="91" customWidth="1"/>
    <col min="12547" max="12547" width="8" style="91" bestFit="1" customWidth="1"/>
    <col min="12548" max="12548" width="8.875" style="91" bestFit="1" customWidth="1"/>
    <col min="12549" max="12783" width="9" style="91"/>
    <col min="12784" max="12784" width="8.125" style="91" bestFit="1" customWidth="1"/>
    <col min="12785" max="12785" width="8.625" style="91" customWidth="1"/>
    <col min="12786" max="12786" width="12.375" style="91" customWidth="1"/>
    <col min="12787" max="12788" width="7.5" style="91" bestFit="1" customWidth="1"/>
    <col min="12789" max="12789" width="4.625" style="91" customWidth="1"/>
    <col min="12790" max="12790" width="14.375" style="91" customWidth="1"/>
    <col min="12791" max="12791" width="7.25" style="91" customWidth="1"/>
    <col min="12792" max="12792" width="13.75" style="91" customWidth="1"/>
    <col min="12793" max="12793" width="12.5" style="91" customWidth="1"/>
    <col min="12794" max="12794" width="8.125" style="91" bestFit="1" customWidth="1"/>
    <col min="12795" max="12795" width="12.375" style="91" customWidth="1"/>
    <col min="12796" max="12796" width="8.375" style="91" bestFit="1" customWidth="1"/>
    <col min="12797" max="12797" width="8.25" style="91" bestFit="1" customWidth="1"/>
    <col min="12798" max="12798" width="8" style="91" bestFit="1" customWidth="1"/>
    <col min="12799" max="12799" width="7.625" style="91" customWidth="1"/>
    <col min="12800" max="12800" width="8.875" style="91" bestFit="1" customWidth="1"/>
    <col min="12801" max="12801" width="7.625" style="91" bestFit="1" customWidth="1"/>
    <col min="12802" max="12802" width="6.5" style="91" customWidth="1"/>
    <col min="12803" max="12803" width="8" style="91" bestFit="1" customWidth="1"/>
    <col min="12804" max="12804" width="8.875" style="91" bestFit="1" customWidth="1"/>
    <col min="12805" max="13039" width="9" style="91"/>
    <col min="13040" max="13040" width="8.125" style="91" bestFit="1" customWidth="1"/>
    <col min="13041" max="13041" width="8.625" style="91" customWidth="1"/>
    <col min="13042" max="13042" width="12.375" style="91" customWidth="1"/>
    <col min="13043" max="13044" width="7.5" style="91" bestFit="1" customWidth="1"/>
    <col min="13045" max="13045" width="4.625" style="91" customWidth="1"/>
    <col min="13046" max="13046" width="14.375" style="91" customWidth="1"/>
    <col min="13047" max="13047" width="7.25" style="91" customWidth="1"/>
    <col min="13048" max="13048" width="13.75" style="91" customWidth="1"/>
    <col min="13049" max="13049" width="12.5" style="91" customWidth="1"/>
    <col min="13050" max="13050" width="8.125" style="91" bestFit="1" customWidth="1"/>
    <col min="13051" max="13051" width="12.375" style="91" customWidth="1"/>
    <col min="13052" max="13052" width="8.375" style="91" bestFit="1" customWidth="1"/>
    <col min="13053" max="13053" width="8.25" style="91" bestFit="1" customWidth="1"/>
    <col min="13054" max="13054" width="8" style="91" bestFit="1" customWidth="1"/>
    <col min="13055" max="13055" width="7.625" style="91" customWidth="1"/>
    <col min="13056" max="13056" width="8.875" style="91" bestFit="1" customWidth="1"/>
    <col min="13057" max="13057" width="7.625" style="91" bestFit="1" customWidth="1"/>
    <col min="13058" max="13058" width="6.5" style="91" customWidth="1"/>
    <col min="13059" max="13059" width="8" style="91" bestFit="1" customWidth="1"/>
    <col min="13060" max="13060" width="8.875" style="91" bestFit="1" customWidth="1"/>
    <col min="13061" max="13295" width="9" style="91"/>
    <col min="13296" max="13296" width="8.125" style="91" bestFit="1" customWidth="1"/>
    <col min="13297" max="13297" width="8.625" style="91" customWidth="1"/>
    <col min="13298" max="13298" width="12.375" style="91" customWidth="1"/>
    <col min="13299" max="13300" width="7.5" style="91" bestFit="1" customWidth="1"/>
    <col min="13301" max="13301" width="4.625" style="91" customWidth="1"/>
    <col min="13302" max="13302" width="14.375" style="91" customWidth="1"/>
    <col min="13303" max="13303" width="7.25" style="91" customWidth="1"/>
    <col min="13304" max="13304" width="13.75" style="91" customWidth="1"/>
    <col min="13305" max="13305" width="12.5" style="91" customWidth="1"/>
    <col min="13306" max="13306" width="8.125" style="91" bestFit="1" customWidth="1"/>
    <col min="13307" max="13307" width="12.375" style="91" customWidth="1"/>
    <col min="13308" max="13308" width="8.375" style="91" bestFit="1" customWidth="1"/>
    <col min="13309" max="13309" width="8.25" style="91" bestFit="1" customWidth="1"/>
    <col min="13310" max="13310" width="8" style="91" bestFit="1" customWidth="1"/>
    <col min="13311" max="13311" width="7.625" style="91" customWidth="1"/>
    <col min="13312" max="13312" width="8.875" style="91" bestFit="1" customWidth="1"/>
    <col min="13313" max="13313" width="7.625" style="91" bestFit="1" customWidth="1"/>
    <col min="13314" max="13314" width="6.5" style="91" customWidth="1"/>
    <col min="13315" max="13315" width="8" style="91" bestFit="1" customWidth="1"/>
    <col min="13316" max="13316" width="8.875" style="91" bestFit="1" customWidth="1"/>
    <col min="13317" max="13551" width="9" style="91"/>
    <col min="13552" max="13552" width="8.125" style="91" bestFit="1" customWidth="1"/>
    <col min="13553" max="13553" width="8.625" style="91" customWidth="1"/>
    <col min="13554" max="13554" width="12.375" style="91" customWidth="1"/>
    <col min="13555" max="13556" width="7.5" style="91" bestFit="1" customWidth="1"/>
    <col min="13557" max="13557" width="4.625" style="91" customWidth="1"/>
    <col min="13558" max="13558" width="14.375" style="91" customWidth="1"/>
    <col min="13559" max="13559" width="7.25" style="91" customWidth="1"/>
    <col min="13560" max="13560" width="13.75" style="91" customWidth="1"/>
    <col min="13561" max="13561" width="12.5" style="91" customWidth="1"/>
    <col min="13562" max="13562" width="8.125" style="91" bestFit="1" customWidth="1"/>
    <col min="13563" max="13563" width="12.375" style="91" customWidth="1"/>
    <col min="13564" max="13564" width="8.375" style="91" bestFit="1" customWidth="1"/>
    <col min="13565" max="13565" width="8.25" style="91" bestFit="1" customWidth="1"/>
    <col min="13566" max="13566" width="8" style="91" bestFit="1" customWidth="1"/>
    <col min="13567" max="13567" width="7.625" style="91" customWidth="1"/>
    <col min="13568" max="13568" width="8.875" style="91" bestFit="1" customWidth="1"/>
    <col min="13569" max="13569" width="7.625" style="91" bestFit="1" customWidth="1"/>
    <col min="13570" max="13570" width="6.5" style="91" customWidth="1"/>
    <col min="13571" max="13571" width="8" style="91" bestFit="1" customWidth="1"/>
    <col min="13572" max="13572" width="8.875" style="91" bestFit="1" customWidth="1"/>
    <col min="13573" max="13807" width="9" style="91"/>
    <col min="13808" max="13808" width="8.125" style="91" bestFit="1" customWidth="1"/>
    <col min="13809" max="13809" width="8.625" style="91" customWidth="1"/>
    <col min="13810" max="13810" width="12.375" style="91" customWidth="1"/>
    <col min="13811" max="13812" width="7.5" style="91" bestFit="1" customWidth="1"/>
    <col min="13813" max="13813" width="4.625" style="91" customWidth="1"/>
    <col min="13814" max="13814" width="14.375" style="91" customWidth="1"/>
    <col min="13815" max="13815" width="7.25" style="91" customWidth="1"/>
    <col min="13816" max="13816" width="13.75" style="91" customWidth="1"/>
    <col min="13817" max="13817" width="12.5" style="91" customWidth="1"/>
    <col min="13818" max="13818" width="8.125" style="91" bestFit="1" customWidth="1"/>
    <col min="13819" max="13819" width="12.375" style="91" customWidth="1"/>
    <col min="13820" max="13820" width="8.375" style="91" bestFit="1" customWidth="1"/>
    <col min="13821" max="13821" width="8.25" style="91" bestFit="1" customWidth="1"/>
    <col min="13822" max="13822" width="8" style="91" bestFit="1" customWidth="1"/>
    <col min="13823" max="13823" width="7.625" style="91" customWidth="1"/>
    <col min="13824" max="13824" width="8.875" style="91" bestFit="1" customWidth="1"/>
    <col min="13825" max="13825" width="7.625" style="91" bestFit="1" customWidth="1"/>
    <col min="13826" max="13826" width="6.5" style="91" customWidth="1"/>
    <col min="13827" max="13827" width="8" style="91" bestFit="1" customWidth="1"/>
    <col min="13828" max="13828" width="8.875" style="91" bestFit="1" customWidth="1"/>
    <col min="13829" max="14063" width="9" style="91"/>
    <col min="14064" max="14064" width="8.125" style="91" bestFit="1" customWidth="1"/>
    <col min="14065" max="14065" width="8.625" style="91" customWidth="1"/>
    <col min="14066" max="14066" width="12.375" style="91" customWidth="1"/>
    <col min="14067" max="14068" width="7.5" style="91" bestFit="1" customWidth="1"/>
    <col min="14069" max="14069" width="4.625" style="91" customWidth="1"/>
    <col min="14070" max="14070" width="14.375" style="91" customWidth="1"/>
    <col min="14071" max="14071" width="7.25" style="91" customWidth="1"/>
    <col min="14072" max="14072" width="13.75" style="91" customWidth="1"/>
    <col min="14073" max="14073" width="12.5" style="91" customWidth="1"/>
    <col min="14074" max="14074" width="8.125" style="91" bestFit="1" customWidth="1"/>
    <col min="14075" max="14075" width="12.375" style="91" customWidth="1"/>
    <col min="14076" max="14076" width="8.375" style="91" bestFit="1" customWidth="1"/>
    <col min="14077" max="14077" width="8.25" style="91" bestFit="1" customWidth="1"/>
    <col min="14078" max="14078" width="8" style="91" bestFit="1" customWidth="1"/>
    <col min="14079" max="14079" width="7.625" style="91" customWidth="1"/>
    <col min="14080" max="14080" width="8.875" style="91" bestFit="1" customWidth="1"/>
    <col min="14081" max="14081" width="7.625" style="91" bestFit="1" customWidth="1"/>
    <col min="14082" max="14082" width="6.5" style="91" customWidth="1"/>
    <col min="14083" max="14083" width="8" style="91" bestFit="1" customWidth="1"/>
    <col min="14084" max="14084" width="8.875" style="91" bestFit="1" customWidth="1"/>
    <col min="14085" max="14319" width="9" style="91"/>
    <col min="14320" max="14320" width="8.125" style="91" bestFit="1" customWidth="1"/>
    <col min="14321" max="14321" width="8.625" style="91" customWidth="1"/>
    <col min="14322" max="14322" width="12.375" style="91" customWidth="1"/>
    <col min="14323" max="14324" width="7.5" style="91" bestFit="1" customWidth="1"/>
    <col min="14325" max="14325" width="4.625" style="91" customWidth="1"/>
    <col min="14326" max="14326" width="14.375" style="91" customWidth="1"/>
    <col min="14327" max="14327" width="7.25" style="91" customWidth="1"/>
    <col min="14328" max="14328" width="13.75" style="91" customWidth="1"/>
    <col min="14329" max="14329" width="12.5" style="91" customWidth="1"/>
    <col min="14330" max="14330" width="8.125" style="91" bestFit="1" customWidth="1"/>
    <col min="14331" max="14331" width="12.375" style="91" customWidth="1"/>
    <col min="14332" max="14332" width="8.375" style="91" bestFit="1" customWidth="1"/>
    <col min="14333" max="14333" width="8.25" style="91" bestFit="1" customWidth="1"/>
    <col min="14334" max="14334" width="8" style="91" bestFit="1" customWidth="1"/>
    <col min="14335" max="14335" width="7.625" style="91" customWidth="1"/>
    <col min="14336" max="14336" width="8.875" style="91" bestFit="1" customWidth="1"/>
    <col min="14337" max="14337" width="7.625" style="91" bestFit="1" customWidth="1"/>
    <col min="14338" max="14338" width="6.5" style="91" customWidth="1"/>
    <col min="14339" max="14339" width="8" style="91" bestFit="1" customWidth="1"/>
    <col min="14340" max="14340" width="8.875" style="91" bestFit="1" customWidth="1"/>
    <col min="14341" max="14575" width="9" style="91"/>
    <col min="14576" max="14576" width="8.125" style="91" bestFit="1" customWidth="1"/>
    <col min="14577" max="14577" width="8.625" style="91" customWidth="1"/>
    <col min="14578" max="14578" width="12.375" style="91" customWidth="1"/>
    <col min="14579" max="14580" width="7.5" style="91" bestFit="1" customWidth="1"/>
    <col min="14581" max="14581" width="4.625" style="91" customWidth="1"/>
    <col min="14582" max="14582" width="14.375" style="91" customWidth="1"/>
    <col min="14583" max="14583" width="7.25" style="91" customWidth="1"/>
    <col min="14584" max="14584" width="13.75" style="91" customWidth="1"/>
    <col min="14585" max="14585" width="12.5" style="91" customWidth="1"/>
    <col min="14586" max="14586" width="8.125" style="91" bestFit="1" customWidth="1"/>
    <col min="14587" max="14587" width="12.375" style="91" customWidth="1"/>
    <col min="14588" max="14588" width="8.375" style="91" bestFit="1" customWidth="1"/>
    <col min="14589" max="14589" width="8.25" style="91" bestFit="1" customWidth="1"/>
    <col min="14590" max="14590" width="8" style="91" bestFit="1" customWidth="1"/>
    <col min="14591" max="14591" width="7.625" style="91" customWidth="1"/>
    <col min="14592" max="14592" width="8.875" style="91" bestFit="1" customWidth="1"/>
    <col min="14593" max="14593" width="7.625" style="91" bestFit="1" customWidth="1"/>
    <col min="14594" max="14594" width="6.5" style="91" customWidth="1"/>
    <col min="14595" max="14595" width="8" style="91" bestFit="1" customWidth="1"/>
    <col min="14596" max="14596" width="8.875" style="91" bestFit="1" customWidth="1"/>
    <col min="14597" max="14831" width="9" style="91"/>
    <col min="14832" max="14832" width="8.125" style="91" bestFit="1" customWidth="1"/>
    <col min="14833" max="14833" width="8.625" style="91" customWidth="1"/>
    <col min="14834" max="14834" width="12.375" style="91" customWidth="1"/>
    <col min="14835" max="14836" width="7.5" style="91" bestFit="1" customWidth="1"/>
    <col min="14837" max="14837" width="4.625" style="91" customWidth="1"/>
    <col min="14838" max="14838" width="14.375" style="91" customWidth="1"/>
    <col min="14839" max="14839" width="7.25" style="91" customWidth="1"/>
    <col min="14840" max="14840" width="13.75" style="91" customWidth="1"/>
    <col min="14841" max="14841" width="12.5" style="91" customWidth="1"/>
    <col min="14842" max="14842" width="8.125" style="91" bestFit="1" customWidth="1"/>
    <col min="14843" max="14843" width="12.375" style="91" customWidth="1"/>
    <col min="14844" max="14844" width="8.375" style="91" bestFit="1" customWidth="1"/>
    <col min="14845" max="14845" width="8.25" style="91" bestFit="1" customWidth="1"/>
    <col min="14846" max="14846" width="8" style="91" bestFit="1" customWidth="1"/>
    <col min="14847" max="14847" width="7.625" style="91" customWidth="1"/>
    <col min="14848" max="14848" width="8.875" style="91" bestFit="1" customWidth="1"/>
    <col min="14849" max="14849" width="7.625" style="91" bestFit="1" customWidth="1"/>
    <col min="14850" max="14850" width="6.5" style="91" customWidth="1"/>
    <col min="14851" max="14851" width="8" style="91" bestFit="1" customWidth="1"/>
    <col min="14852" max="14852" width="8.875" style="91" bestFit="1" customWidth="1"/>
    <col min="14853" max="15087" width="9" style="91"/>
    <col min="15088" max="15088" width="8.125" style="91" bestFit="1" customWidth="1"/>
    <col min="15089" max="15089" width="8.625" style="91" customWidth="1"/>
    <col min="15090" max="15090" width="12.375" style="91" customWidth="1"/>
    <col min="15091" max="15092" width="7.5" style="91" bestFit="1" customWidth="1"/>
    <col min="15093" max="15093" width="4.625" style="91" customWidth="1"/>
    <col min="15094" max="15094" width="14.375" style="91" customWidth="1"/>
    <col min="15095" max="15095" width="7.25" style="91" customWidth="1"/>
    <col min="15096" max="15096" width="13.75" style="91" customWidth="1"/>
    <col min="15097" max="15097" width="12.5" style="91" customWidth="1"/>
    <col min="15098" max="15098" width="8.125" style="91" bestFit="1" customWidth="1"/>
    <col min="15099" max="15099" width="12.375" style="91" customWidth="1"/>
    <col min="15100" max="15100" width="8.375" style="91" bestFit="1" customWidth="1"/>
    <col min="15101" max="15101" width="8.25" style="91" bestFit="1" customWidth="1"/>
    <col min="15102" max="15102" width="8" style="91" bestFit="1" customWidth="1"/>
    <col min="15103" max="15103" width="7.625" style="91" customWidth="1"/>
    <col min="15104" max="15104" width="8.875" style="91" bestFit="1" customWidth="1"/>
    <col min="15105" max="15105" width="7.625" style="91" bestFit="1" customWidth="1"/>
    <col min="15106" max="15106" width="6.5" style="91" customWidth="1"/>
    <col min="15107" max="15107" width="8" style="91" bestFit="1" customWidth="1"/>
    <col min="15108" max="15108" width="8.875" style="91" bestFit="1" customWidth="1"/>
    <col min="15109" max="15343" width="9" style="91"/>
    <col min="15344" max="15344" width="8.125" style="91" bestFit="1" customWidth="1"/>
    <col min="15345" max="15345" width="8.625" style="91" customWidth="1"/>
    <col min="15346" max="15346" width="12.375" style="91" customWidth="1"/>
    <col min="15347" max="15348" width="7.5" style="91" bestFit="1" customWidth="1"/>
    <col min="15349" max="15349" width="4.625" style="91" customWidth="1"/>
    <col min="15350" max="15350" width="14.375" style="91" customWidth="1"/>
    <col min="15351" max="15351" width="7.25" style="91" customWidth="1"/>
    <col min="15352" max="15352" width="13.75" style="91" customWidth="1"/>
    <col min="15353" max="15353" width="12.5" style="91" customWidth="1"/>
    <col min="15354" max="15354" width="8.125" style="91" bestFit="1" customWidth="1"/>
    <col min="15355" max="15355" width="12.375" style="91" customWidth="1"/>
    <col min="15356" max="15356" width="8.375" style="91" bestFit="1" customWidth="1"/>
    <col min="15357" max="15357" width="8.25" style="91" bestFit="1" customWidth="1"/>
    <col min="15358" max="15358" width="8" style="91" bestFit="1" customWidth="1"/>
    <col min="15359" max="15359" width="7.625" style="91" customWidth="1"/>
    <col min="15360" max="15360" width="8.875" style="91" bestFit="1" customWidth="1"/>
    <col min="15361" max="15361" width="7.625" style="91" bestFit="1" customWidth="1"/>
    <col min="15362" max="15362" width="6.5" style="91" customWidth="1"/>
    <col min="15363" max="15363" width="8" style="91" bestFit="1" customWidth="1"/>
    <col min="15364" max="15364" width="8.875" style="91" bestFit="1" customWidth="1"/>
    <col min="15365" max="15599" width="9" style="91"/>
    <col min="15600" max="15600" width="8.125" style="91" bestFit="1" customWidth="1"/>
    <col min="15601" max="15601" width="8.625" style="91" customWidth="1"/>
    <col min="15602" max="15602" width="12.375" style="91" customWidth="1"/>
    <col min="15603" max="15604" width="7.5" style="91" bestFit="1" customWidth="1"/>
    <col min="15605" max="15605" width="4.625" style="91" customWidth="1"/>
    <col min="15606" max="15606" width="14.375" style="91" customWidth="1"/>
    <col min="15607" max="15607" width="7.25" style="91" customWidth="1"/>
    <col min="15608" max="15608" width="13.75" style="91" customWidth="1"/>
    <col min="15609" max="15609" width="12.5" style="91" customWidth="1"/>
    <col min="15610" max="15610" width="8.125" style="91" bestFit="1" customWidth="1"/>
    <col min="15611" max="15611" width="12.375" style="91" customWidth="1"/>
    <col min="15612" max="15612" width="8.375" style="91" bestFit="1" customWidth="1"/>
    <col min="15613" max="15613" width="8.25" style="91" bestFit="1" customWidth="1"/>
    <col min="15614" max="15614" width="8" style="91" bestFit="1" customWidth="1"/>
    <col min="15615" max="15615" width="7.625" style="91" customWidth="1"/>
    <col min="15616" max="15616" width="8.875" style="91" bestFit="1" customWidth="1"/>
    <col min="15617" max="15617" width="7.625" style="91" bestFit="1" customWidth="1"/>
    <col min="15618" max="15618" width="6.5" style="91" customWidth="1"/>
    <col min="15619" max="15619" width="8" style="91" bestFit="1" customWidth="1"/>
    <col min="15620" max="15620" width="8.875" style="91" bestFit="1" customWidth="1"/>
    <col min="15621" max="15855" width="9" style="91"/>
    <col min="15856" max="15856" width="8.125" style="91" bestFit="1" customWidth="1"/>
    <col min="15857" max="15857" width="8.625" style="91" customWidth="1"/>
    <col min="15858" max="15858" width="12.375" style="91" customWidth="1"/>
    <col min="15859" max="15860" width="7.5" style="91" bestFit="1" customWidth="1"/>
    <col min="15861" max="15861" width="4.625" style="91" customWidth="1"/>
    <col min="15862" max="15862" width="14.375" style="91" customWidth="1"/>
    <col min="15863" max="15863" width="7.25" style="91" customWidth="1"/>
    <col min="15864" max="15864" width="13.75" style="91" customWidth="1"/>
    <col min="15865" max="15865" width="12.5" style="91" customWidth="1"/>
    <col min="15866" max="15866" width="8.125" style="91" bestFit="1" customWidth="1"/>
    <col min="15867" max="15867" width="12.375" style="91" customWidth="1"/>
    <col min="15868" max="15868" width="8.375" style="91" bestFit="1" customWidth="1"/>
    <col min="15869" max="15869" width="8.25" style="91" bestFit="1" customWidth="1"/>
    <col min="15870" max="15870" width="8" style="91" bestFit="1" customWidth="1"/>
    <col min="15871" max="15871" width="7.625" style="91" customWidth="1"/>
    <col min="15872" max="15872" width="8.875" style="91" bestFit="1" customWidth="1"/>
    <col min="15873" max="15873" width="7.625" style="91" bestFit="1" customWidth="1"/>
    <col min="15874" max="15874" width="6.5" style="91" customWidth="1"/>
    <col min="15875" max="15875" width="8" style="91" bestFit="1" customWidth="1"/>
    <col min="15876" max="15876" width="8.875" style="91" bestFit="1" customWidth="1"/>
    <col min="15877" max="16111" width="9" style="91"/>
    <col min="16112" max="16112" width="8.125" style="91" bestFit="1" customWidth="1"/>
    <col min="16113" max="16113" width="8.625" style="91" customWidth="1"/>
    <col min="16114" max="16114" width="12.375" style="91" customWidth="1"/>
    <col min="16115" max="16116" width="7.5" style="91" bestFit="1" customWidth="1"/>
    <col min="16117" max="16117" width="4.625" style="91" customWidth="1"/>
    <col min="16118" max="16118" width="14.375" style="91" customWidth="1"/>
    <col min="16119" max="16119" width="7.25" style="91" customWidth="1"/>
    <col min="16120" max="16120" width="13.75" style="91" customWidth="1"/>
    <col min="16121" max="16121" width="12.5" style="91" customWidth="1"/>
    <col min="16122" max="16122" width="8.125" style="91" bestFit="1" customWidth="1"/>
    <col min="16123" max="16123" width="12.375" style="91" customWidth="1"/>
    <col min="16124" max="16124" width="8.375" style="91" bestFit="1" customWidth="1"/>
    <col min="16125" max="16125" width="8.25" style="91" bestFit="1" customWidth="1"/>
    <col min="16126" max="16126" width="8" style="91" bestFit="1" customWidth="1"/>
    <col min="16127" max="16127" width="7.625" style="91" customWidth="1"/>
    <col min="16128" max="16128" width="8.875" style="91" bestFit="1" customWidth="1"/>
    <col min="16129" max="16129" width="7.625" style="91" bestFit="1" customWidth="1"/>
    <col min="16130" max="16130" width="6.5" style="91" customWidth="1"/>
    <col min="16131" max="16131" width="8" style="91" bestFit="1" customWidth="1"/>
    <col min="16132" max="16132" width="8.875" style="91" bestFit="1" customWidth="1"/>
    <col min="16133" max="16384" width="9" style="91"/>
  </cols>
  <sheetData>
    <row r="1" spans="1:70" ht="167.25" customHeight="1">
      <c r="A1" s="435"/>
      <c r="AC1" s="434"/>
      <c r="AD1" s="434"/>
      <c r="AG1" s="433"/>
      <c r="AK1" s="433"/>
      <c r="AL1" s="432"/>
    </row>
    <row r="2" spans="1:70" ht="7.5" hidden="1" customHeight="1">
      <c r="A2" s="431" t="s">
        <v>942</v>
      </c>
    </row>
    <row r="3" spans="1:70" ht="7.5" hidden="1" customHeight="1">
      <c r="A3" s="430">
        <v>1</v>
      </c>
      <c r="D3" s="91"/>
      <c r="J3" s="405"/>
      <c r="K3" s="404"/>
      <c r="T3" s="97"/>
      <c r="U3" s="97"/>
      <c r="V3" s="97"/>
      <c r="W3" s="97"/>
      <c r="X3" s="97"/>
      <c r="Y3" s="408"/>
    </row>
    <row r="4" spans="1:70" ht="15.75" customHeight="1">
      <c r="A4" s="429"/>
      <c r="B4" s="427"/>
      <c r="C4" s="428"/>
      <c r="D4" s="427"/>
      <c r="E4" s="428"/>
      <c r="F4" s="427"/>
      <c r="G4" s="428"/>
      <c r="H4" s="427"/>
      <c r="I4" s="428"/>
      <c r="J4" s="427"/>
      <c r="K4" s="428"/>
      <c r="L4" s="427"/>
      <c r="M4" s="428"/>
      <c r="N4" s="427"/>
      <c r="O4" s="428"/>
      <c r="P4" s="427"/>
      <c r="Q4" s="428"/>
      <c r="R4" s="427"/>
      <c r="S4" s="428"/>
      <c r="T4" s="427"/>
      <c r="U4" s="471" t="s">
        <v>1219</v>
      </c>
      <c r="V4" s="471"/>
      <c r="W4" s="471" t="s">
        <v>1218</v>
      </c>
      <c r="X4" s="471"/>
      <c r="Y4" s="408"/>
    </row>
    <row r="5" spans="1:70" s="423" customFormat="1" ht="33.75" customHeight="1">
      <c r="A5" s="25" t="s">
        <v>73</v>
      </c>
      <c r="B5" s="24" t="s">
        <v>72</v>
      </c>
      <c r="C5" s="26" t="s">
        <v>71</v>
      </c>
      <c r="D5" s="25" t="s">
        <v>70</v>
      </c>
      <c r="E5" s="25" t="s">
        <v>69</v>
      </c>
      <c r="F5" s="25" t="s">
        <v>68</v>
      </c>
      <c r="G5" s="25" t="s">
        <v>67</v>
      </c>
      <c r="H5" s="25" t="s">
        <v>66</v>
      </c>
      <c r="I5" s="24" t="s">
        <v>65</v>
      </c>
      <c r="J5" s="22" t="s">
        <v>64</v>
      </c>
      <c r="K5" s="22" t="s">
        <v>63</v>
      </c>
      <c r="L5" s="22" t="s">
        <v>62</v>
      </c>
      <c r="M5" s="22" t="s">
        <v>61</v>
      </c>
      <c r="N5" s="23" t="s">
        <v>60</v>
      </c>
      <c r="O5" s="23" t="s">
        <v>59</v>
      </c>
      <c r="P5" s="22" t="s">
        <v>58</v>
      </c>
      <c r="Q5" s="22" t="s">
        <v>57</v>
      </c>
      <c r="R5" s="22" t="s">
        <v>56</v>
      </c>
      <c r="S5" s="22" t="s">
        <v>55</v>
      </c>
      <c r="T5" s="22" t="s">
        <v>54</v>
      </c>
      <c r="U5" s="22" t="s">
        <v>53</v>
      </c>
      <c r="V5" s="22" t="s">
        <v>52</v>
      </c>
      <c r="W5" s="22" t="s">
        <v>51</v>
      </c>
      <c r="X5" s="22" t="s">
        <v>50</v>
      </c>
      <c r="Y5" s="22" t="s">
        <v>49</v>
      </c>
      <c r="Z5" s="425" t="s">
        <v>934</v>
      </c>
      <c r="AA5" s="425" t="s">
        <v>925</v>
      </c>
      <c r="AB5" s="425" t="s">
        <v>1178</v>
      </c>
      <c r="AC5" s="425" t="s">
        <v>1217</v>
      </c>
      <c r="AD5" s="425" t="s">
        <v>1216</v>
      </c>
      <c r="AE5" s="425" t="s">
        <v>1215</v>
      </c>
      <c r="AF5" s="425" t="s">
        <v>1214</v>
      </c>
      <c r="AG5" s="425" t="s">
        <v>1213</v>
      </c>
      <c r="AH5" s="425" t="s">
        <v>1212</v>
      </c>
      <c r="AI5" s="425" t="s">
        <v>927</v>
      </c>
      <c r="AJ5" s="425" t="s">
        <v>926</v>
      </c>
      <c r="AK5" s="425" t="s">
        <v>1211</v>
      </c>
      <c r="AL5" s="426" t="s">
        <v>922</v>
      </c>
      <c r="AM5" s="425" t="s">
        <v>1210</v>
      </c>
      <c r="AT5" s="25"/>
      <c r="AU5" s="424"/>
      <c r="AV5" s="26"/>
      <c r="AW5" s="25"/>
      <c r="AX5" s="25"/>
      <c r="AY5" s="25"/>
      <c r="AZ5" s="25"/>
      <c r="BA5" s="25"/>
      <c r="BB5" s="424"/>
      <c r="BC5" s="22"/>
      <c r="BD5" s="22"/>
      <c r="BE5" s="22"/>
      <c r="BF5" s="22"/>
      <c r="BG5" s="23"/>
      <c r="BH5" s="23"/>
      <c r="BI5" s="22"/>
      <c r="BJ5" s="22"/>
      <c r="BK5" s="22"/>
      <c r="BL5" s="22"/>
      <c r="BM5" s="22"/>
      <c r="BN5" s="22"/>
      <c r="BO5" s="22"/>
      <c r="BP5" s="22"/>
      <c r="BQ5" s="22"/>
      <c r="BR5" s="22"/>
    </row>
    <row r="6" spans="1:70" ht="19.5" customHeight="1">
      <c r="A6" s="11"/>
      <c r="B6" s="10"/>
      <c r="C6" s="9"/>
      <c r="D6" s="8"/>
      <c r="E6" s="8"/>
      <c r="F6" s="7"/>
      <c r="G6" s="7"/>
      <c r="H6" s="4"/>
      <c r="I6" s="6"/>
      <c r="J6" s="6"/>
      <c r="K6" s="5"/>
      <c r="L6" s="4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1"/>
      <c r="Z6" s="422"/>
      <c r="AA6" s="422"/>
      <c r="AB6" s="421"/>
      <c r="AC6" s="417"/>
      <c r="AD6" s="420"/>
      <c r="AE6" s="420"/>
      <c r="AF6" s="419"/>
      <c r="AG6" s="417"/>
      <c r="AH6" s="417"/>
      <c r="AI6" s="417"/>
      <c r="AJ6" s="417"/>
      <c r="AK6" s="417"/>
      <c r="AL6" s="418"/>
      <c r="AM6" s="417"/>
    </row>
    <row r="7" spans="1:70" ht="19.5" customHeight="1">
      <c r="A7" s="96"/>
      <c r="B7" s="100"/>
      <c r="C7" s="99"/>
      <c r="D7" s="98"/>
      <c r="E7" s="415"/>
      <c r="F7" s="415"/>
      <c r="G7" s="415"/>
      <c r="H7" s="96"/>
      <c r="I7" s="97"/>
      <c r="J7" s="97"/>
      <c r="K7" s="407"/>
      <c r="L7" s="96"/>
      <c r="M7" s="96"/>
      <c r="N7" s="414"/>
      <c r="O7" s="414"/>
      <c r="P7" s="414"/>
      <c r="Q7" s="414"/>
      <c r="R7" s="414"/>
      <c r="S7" s="414"/>
      <c r="T7" s="414"/>
      <c r="U7" s="414"/>
      <c r="V7" s="414"/>
      <c r="W7" s="414"/>
      <c r="X7" s="414"/>
    </row>
    <row r="8" spans="1:70" ht="19.5" customHeight="1">
      <c r="A8" s="96"/>
      <c r="B8" s="100"/>
      <c r="C8" s="99"/>
      <c r="D8" s="98"/>
      <c r="E8" s="415"/>
      <c r="F8" s="415"/>
      <c r="G8" s="415"/>
      <c r="H8" s="96"/>
      <c r="I8" s="97"/>
      <c r="J8" s="97"/>
      <c r="K8" s="407"/>
      <c r="L8" s="96"/>
      <c r="M8" s="96"/>
      <c r="N8" s="414"/>
      <c r="O8" s="414"/>
      <c r="P8" s="414"/>
      <c r="Q8" s="414"/>
      <c r="R8" s="414"/>
      <c r="S8" s="414"/>
      <c r="T8" s="414"/>
      <c r="U8" s="414"/>
      <c r="V8" s="414"/>
      <c r="W8" s="414"/>
      <c r="X8" s="414"/>
    </row>
    <row r="9" spans="1:70" ht="19.5" customHeight="1">
      <c r="A9" s="96"/>
      <c r="B9" s="100"/>
      <c r="C9" s="416"/>
      <c r="D9" s="98"/>
      <c r="E9" s="415"/>
      <c r="F9" s="415"/>
      <c r="G9" s="415"/>
      <c r="H9" s="96"/>
      <c r="I9" s="97"/>
      <c r="J9" s="97"/>
      <c r="K9" s="407"/>
      <c r="L9" s="96"/>
      <c r="M9" s="96"/>
      <c r="N9" s="414"/>
      <c r="O9" s="414"/>
      <c r="P9" s="414"/>
      <c r="Q9" s="414"/>
      <c r="R9" s="414"/>
      <c r="S9" s="414"/>
      <c r="T9" s="414"/>
      <c r="U9" s="414"/>
      <c r="V9" s="414"/>
      <c r="W9" s="414"/>
      <c r="X9" s="414"/>
    </row>
    <row r="10" spans="1:70" ht="19.5" customHeight="1">
      <c r="A10" s="96"/>
      <c r="B10" s="100"/>
      <c r="C10" s="99"/>
      <c r="D10" s="98"/>
      <c r="E10" s="415"/>
      <c r="F10" s="415"/>
      <c r="G10" s="415"/>
      <c r="H10" s="96"/>
      <c r="I10" s="97"/>
      <c r="J10" s="97"/>
      <c r="K10" s="407"/>
      <c r="L10" s="96"/>
      <c r="M10" s="96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</row>
    <row r="11" spans="1:70" ht="19.5" customHeight="1">
      <c r="A11" s="96"/>
      <c r="B11" s="100"/>
      <c r="C11" s="99"/>
      <c r="D11" s="98"/>
      <c r="E11" s="415"/>
      <c r="F11" s="415"/>
      <c r="G11" s="415"/>
      <c r="H11" s="96"/>
      <c r="I11" s="97"/>
      <c r="J11" s="97"/>
      <c r="K11" s="407"/>
      <c r="L11" s="96"/>
      <c r="M11" s="96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</row>
    <row r="12" spans="1:70" ht="19.5" customHeight="1">
      <c r="A12" s="96"/>
      <c r="B12" s="100"/>
      <c r="C12" s="99"/>
      <c r="D12" s="98"/>
      <c r="E12" s="415"/>
      <c r="F12" s="415"/>
      <c r="G12" s="415"/>
      <c r="H12" s="96"/>
      <c r="I12" s="97"/>
      <c r="J12" s="97"/>
      <c r="K12" s="407"/>
      <c r="L12" s="96"/>
      <c r="M12" s="96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</row>
    <row r="13" spans="1:70" ht="19.5" customHeight="1">
      <c r="A13" s="96"/>
      <c r="B13" s="100"/>
      <c r="C13" s="416"/>
      <c r="D13" s="98"/>
      <c r="E13" s="415"/>
      <c r="F13" s="415"/>
      <c r="G13" s="415"/>
      <c r="H13" s="96"/>
      <c r="I13" s="97"/>
      <c r="J13" s="97"/>
      <c r="K13" s="407"/>
      <c r="L13" s="96"/>
      <c r="M13" s="96"/>
      <c r="N13" s="414"/>
      <c r="O13" s="414"/>
      <c r="P13" s="414"/>
      <c r="Q13" s="414"/>
      <c r="R13" s="414"/>
      <c r="S13" s="414"/>
      <c r="T13" s="414"/>
      <c r="U13" s="414"/>
      <c r="V13" s="414"/>
      <c r="W13" s="414"/>
      <c r="X13" s="414"/>
    </row>
    <row r="14" spans="1:70" ht="19.5" customHeight="1">
      <c r="A14" s="96"/>
      <c r="B14" s="100"/>
      <c r="C14" s="99"/>
      <c r="D14" s="98"/>
      <c r="E14" s="415"/>
      <c r="F14" s="415"/>
      <c r="G14" s="415"/>
      <c r="H14" s="96"/>
      <c r="I14" s="97"/>
      <c r="J14" s="97"/>
      <c r="K14" s="407"/>
      <c r="L14" s="96"/>
      <c r="M14" s="96"/>
      <c r="N14" s="414"/>
      <c r="O14" s="414"/>
      <c r="P14" s="414"/>
      <c r="Q14" s="414"/>
      <c r="R14" s="414"/>
      <c r="S14" s="414"/>
      <c r="T14" s="414"/>
      <c r="U14" s="414"/>
      <c r="V14" s="414"/>
      <c r="W14" s="414"/>
      <c r="X14" s="414"/>
    </row>
    <row r="15" spans="1:70" ht="19.5" customHeight="1">
      <c r="A15" s="96"/>
      <c r="B15" s="100"/>
      <c r="C15" s="99"/>
      <c r="D15" s="98"/>
      <c r="E15" s="415"/>
      <c r="F15" s="415"/>
      <c r="G15" s="415"/>
      <c r="H15" s="96"/>
      <c r="I15" s="97"/>
      <c r="J15" s="97"/>
      <c r="K15" s="407"/>
      <c r="L15" s="96"/>
      <c r="M15" s="96"/>
      <c r="N15" s="414"/>
      <c r="O15" s="414"/>
      <c r="P15" s="414"/>
      <c r="Q15" s="414"/>
      <c r="R15" s="414"/>
      <c r="S15" s="414"/>
      <c r="T15" s="414"/>
      <c r="U15" s="414"/>
      <c r="V15" s="414"/>
      <c r="W15" s="414"/>
      <c r="X15" s="414"/>
    </row>
    <row r="16" spans="1:70" ht="19.5" customHeight="1">
      <c r="A16" s="96"/>
      <c r="B16" s="100"/>
      <c r="C16" s="99"/>
      <c r="D16" s="98"/>
      <c r="E16" s="415"/>
      <c r="F16" s="415"/>
      <c r="G16" s="415"/>
      <c r="H16" s="96"/>
      <c r="I16" s="97"/>
      <c r="J16" s="97"/>
      <c r="K16" s="407"/>
      <c r="L16" s="96"/>
      <c r="M16" s="96"/>
      <c r="N16" s="414"/>
      <c r="O16" s="414"/>
      <c r="P16" s="414"/>
      <c r="Q16" s="414"/>
      <c r="R16" s="414"/>
      <c r="S16" s="414"/>
      <c r="T16" s="414"/>
      <c r="U16" s="414"/>
      <c r="V16" s="414"/>
      <c r="W16" s="414"/>
      <c r="X16" s="414"/>
    </row>
    <row r="17" spans="1:24" ht="19.5" customHeight="1">
      <c r="A17" s="96"/>
      <c r="B17" s="100"/>
      <c r="C17" s="99"/>
      <c r="D17" s="98"/>
      <c r="E17" s="415"/>
      <c r="F17" s="415"/>
      <c r="G17" s="415"/>
      <c r="H17" s="96"/>
      <c r="I17" s="97"/>
      <c r="J17" s="97"/>
      <c r="K17" s="407"/>
      <c r="L17" s="96"/>
      <c r="M17" s="96"/>
      <c r="N17" s="414"/>
      <c r="O17" s="414"/>
      <c r="P17" s="414"/>
      <c r="Q17" s="414"/>
      <c r="R17" s="414"/>
      <c r="S17" s="414"/>
      <c r="T17" s="414"/>
      <c r="U17" s="414"/>
      <c r="V17" s="414"/>
      <c r="W17" s="414"/>
      <c r="X17" s="414"/>
    </row>
    <row r="18" spans="1:24" ht="19.5" customHeight="1">
      <c r="A18" s="96"/>
      <c r="B18" s="100"/>
      <c r="C18" s="99"/>
      <c r="D18" s="98"/>
      <c r="E18" s="415"/>
      <c r="F18" s="415"/>
      <c r="G18" s="415"/>
      <c r="H18" s="96"/>
      <c r="I18" s="97"/>
      <c r="J18" s="97"/>
      <c r="K18" s="407"/>
      <c r="L18" s="96"/>
      <c r="M18" s="96"/>
      <c r="N18" s="414"/>
      <c r="O18" s="414"/>
      <c r="P18" s="414"/>
      <c r="Q18" s="414"/>
      <c r="R18" s="414"/>
      <c r="S18" s="414"/>
      <c r="T18" s="414"/>
      <c r="U18" s="414"/>
      <c r="V18" s="414"/>
      <c r="W18" s="414"/>
      <c r="X18" s="414"/>
    </row>
    <row r="19" spans="1:24" ht="19.5" customHeight="1">
      <c r="A19" s="96"/>
      <c r="B19" s="100"/>
      <c r="C19" s="99"/>
      <c r="D19" s="98"/>
      <c r="E19" s="415"/>
      <c r="F19" s="415"/>
      <c r="G19" s="415"/>
      <c r="H19" s="96"/>
      <c r="I19" s="97"/>
      <c r="J19" s="97"/>
      <c r="K19" s="407"/>
      <c r="L19" s="96"/>
      <c r="M19" s="96"/>
      <c r="N19" s="414"/>
      <c r="O19" s="414"/>
      <c r="P19" s="414"/>
      <c r="Q19" s="414"/>
      <c r="R19" s="414"/>
      <c r="S19" s="414"/>
      <c r="T19" s="414"/>
      <c r="U19" s="414"/>
      <c r="V19" s="414"/>
      <c r="W19" s="414"/>
      <c r="X19" s="414"/>
    </row>
    <row r="20" spans="1:24" ht="19.5" customHeight="1">
      <c r="A20" s="96"/>
      <c r="B20" s="100"/>
      <c r="C20" s="99"/>
      <c r="D20" s="98"/>
      <c r="E20" s="415"/>
      <c r="F20" s="415"/>
      <c r="G20" s="415"/>
      <c r="H20" s="96"/>
      <c r="I20" s="97"/>
      <c r="J20" s="97"/>
      <c r="K20" s="407"/>
      <c r="L20" s="96"/>
      <c r="M20" s="96"/>
      <c r="N20" s="414"/>
      <c r="O20" s="414"/>
      <c r="P20" s="414"/>
      <c r="Q20" s="414"/>
      <c r="R20" s="414"/>
      <c r="S20" s="414"/>
      <c r="T20" s="414"/>
      <c r="U20" s="414"/>
      <c r="V20" s="414"/>
      <c r="W20" s="414"/>
      <c r="X20" s="414"/>
    </row>
    <row r="21" spans="1:24" ht="19.5" customHeight="1">
      <c r="A21" s="96"/>
      <c r="B21" s="100"/>
      <c r="C21" s="416"/>
      <c r="D21" s="98"/>
      <c r="E21" s="415"/>
      <c r="F21" s="415"/>
      <c r="G21" s="415"/>
      <c r="H21" s="96"/>
      <c r="I21" s="97"/>
      <c r="J21" s="97"/>
      <c r="K21" s="407"/>
      <c r="L21" s="96"/>
      <c r="M21" s="96"/>
      <c r="N21" s="414"/>
      <c r="O21" s="414"/>
      <c r="P21" s="414"/>
      <c r="Q21" s="414"/>
      <c r="R21" s="414"/>
      <c r="S21" s="414"/>
      <c r="T21" s="414"/>
      <c r="U21" s="414"/>
      <c r="V21" s="414"/>
      <c r="W21" s="414"/>
      <c r="X21" s="414"/>
    </row>
    <row r="22" spans="1:24" ht="19.5" customHeight="1">
      <c r="A22" s="96"/>
      <c r="B22" s="100"/>
      <c r="C22" s="99"/>
      <c r="D22" s="98"/>
      <c r="E22" s="415"/>
      <c r="F22" s="415"/>
      <c r="G22" s="415"/>
      <c r="H22" s="96"/>
      <c r="I22" s="97"/>
      <c r="J22" s="97"/>
      <c r="K22" s="407"/>
      <c r="L22" s="96"/>
      <c r="M22" s="96"/>
      <c r="N22" s="414"/>
      <c r="O22" s="414"/>
      <c r="P22" s="414"/>
      <c r="Q22" s="414"/>
      <c r="R22" s="414"/>
      <c r="S22" s="414"/>
      <c r="T22" s="414"/>
      <c r="U22" s="414"/>
      <c r="V22" s="414"/>
      <c r="W22" s="414"/>
      <c r="X22" s="414"/>
    </row>
    <row r="23" spans="1:24" ht="19.5" customHeight="1">
      <c r="A23" s="96"/>
      <c r="B23" s="100"/>
      <c r="C23" s="416"/>
      <c r="D23" s="98"/>
      <c r="E23" s="415"/>
      <c r="F23" s="415"/>
      <c r="G23" s="415"/>
      <c r="H23" s="96"/>
      <c r="I23" s="97"/>
      <c r="J23" s="97"/>
      <c r="K23" s="407"/>
      <c r="L23" s="96"/>
      <c r="M23" s="96"/>
      <c r="N23" s="414"/>
      <c r="O23" s="414"/>
      <c r="P23" s="414"/>
      <c r="Q23" s="414"/>
      <c r="R23" s="414"/>
      <c r="S23" s="414"/>
      <c r="T23" s="414"/>
      <c r="U23" s="414"/>
      <c r="V23" s="414"/>
      <c r="W23" s="414"/>
      <c r="X23" s="414"/>
    </row>
    <row r="24" spans="1:24" ht="19.5" customHeight="1">
      <c r="A24" s="96"/>
      <c r="B24" s="100"/>
      <c r="C24" s="99"/>
      <c r="D24" s="98"/>
      <c r="E24" s="415"/>
      <c r="F24" s="415"/>
      <c r="G24" s="415"/>
      <c r="H24" s="96"/>
      <c r="I24" s="97"/>
      <c r="J24" s="97"/>
      <c r="K24" s="407"/>
      <c r="L24" s="96"/>
      <c r="M24" s="96"/>
      <c r="N24" s="414"/>
      <c r="O24" s="414"/>
      <c r="P24" s="414"/>
      <c r="Q24" s="414"/>
      <c r="R24" s="414"/>
      <c r="S24" s="414"/>
      <c r="T24" s="414"/>
      <c r="U24" s="414"/>
      <c r="V24" s="414"/>
      <c r="W24" s="414"/>
      <c r="X24" s="414"/>
    </row>
    <row r="25" spans="1:24" ht="19.5" customHeight="1">
      <c r="A25" s="96"/>
      <c r="B25" s="100"/>
      <c r="C25" s="99"/>
      <c r="D25" s="98"/>
      <c r="E25" s="415"/>
      <c r="F25" s="415"/>
      <c r="G25" s="415"/>
      <c r="H25" s="96"/>
      <c r="I25" s="97"/>
      <c r="J25" s="97"/>
      <c r="K25" s="407"/>
      <c r="L25" s="96"/>
      <c r="M25" s="96"/>
      <c r="N25" s="414"/>
      <c r="O25" s="414"/>
      <c r="P25" s="414"/>
      <c r="Q25" s="414"/>
      <c r="R25" s="414"/>
      <c r="S25" s="414"/>
      <c r="T25" s="414"/>
      <c r="U25" s="414"/>
      <c r="V25" s="414"/>
      <c r="W25" s="414"/>
      <c r="X25" s="414"/>
    </row>
    <row r="26" spans="1:24" ht="19.5" customHeight="1">
      <c r="A26" s="96"/>
      <c r="B26" s="100"/>
      <c r="C26" s="99"/>
      <c r="D26" s="98"/>
      <c r="E26" s="415"/>
      <c r="F26" s="415"/>
      <c r="G26" s="415"/>
      <c r="H26" s="96"/>
      <c r="I26" s="97"/>
      <c r="J26" s="97"/>
      <c r="K26" s="407"/>
      <c r="L26" s="96"/>
      <c r="M26" s="96"/>
      <c r="N26" s="414"/>
      <c r="O26" s="414"/>
      <c r="P26" s="414"/>
      <c r="Q26" s="414"/>
      <c r="R26" s="414"/>
      <c r="S26" s="414"/>
      <c r="T26" s="414"/>
      <c r="U26" s="414"/>
      <c r="V26" s="414"/>
      <c r="W26" s="414"/>
      <c r="X26" s="414"/>
    </row>
    <row r="27" spans="1:24" ht="19.5" customHeight="1">
      <c r="A27" s="96"/>
      <c r="B27" s="100"/>
      <c r="C27" s="99"/>
      <c r="D27" s="98"/>
      <c r="E27" s="415"/>
      <c r="F27" s="415"/>
      <c r="G27" s="415"/>
      <c r="H27" s="96"/>
      <c r="I27" s="97"/>
      <c r="J27" s="97"/>
      <c r="K27" s="407"/>
      <c r="L27" s="96"/>
      <c r="M27" s="96"/>
      <c r="N27" s="414"/>
      <c r="O27" s="414"/>
      <c r="P27" s="414"/>
      <c r="Q27" s="414"/>
      <c r="R27" s="414"/>
      <c r="S27" s="414"/>
      <c r="T27" s="414"/>
      <c r="U27" s="414"/>
      <c r="V27" s="414"/>
      <c r="W27" s="414"/>
      <c r="X27" s="414"/>
    </row>
    <row r="28" spans="1:24" ht="19.5" customHeight="1">
      <c r="A28" s="96"/>
      <c r="B28" s="100"/>
      <c r="C28" s="99"/>
      <c r="D28" s="98"/>
      <c r="E28" s="415"/>
      <c r="F28" s="415"/>
      <c r="G28" s="415"/>
      <c r="H28" s="96"/>
      <c r="I28" s="97"/>
      <c r="J28" s="97"/>
      <c r="K28" s="407"/>
      <c r="L28" s="96"/>
      <c r="M28" s="96"/>
      <c r="N28" s="414"/>
      <c r="O28" s="414"/>
      <c r="P28" s="414"/>
      <c r="Q28" s="414"/>
      <c r="R28" s="414"/>
      <c r="S28" s="414"/>
      <c r="T28" s="414"/>
      <c r="U28" s="414"/>
      <c r="V28" s="414"/>
      <c r="W28" s="414"/>
      <c r="X28" s="414"/>
    </row>
    <row r="29" spans="1:24" ht="19.5" customHeight="1">
      <c r="A29" s="96"/>
      <c r="B29" s="100"/>
      <c r="C29" s="99"/>
      <c r="D29" s="98"/>
      <c r="E29" s="415"/>
      <c r="F29" s="415"/>
      <c r="G29" s="415"/>
      <c r="H29" s="96"/>
      <c r="I29" s="97"/>
      <c r="J29" s="97"/>
      <c r="K29" s="407"/>
      <c r="L29" s="96"/>
      <c r="M29" s="96"/>
      <c r="N29" s="414"/>
      <c r="O29" s="414"/>
      <c r="P29" s="414"/>
      <c r="Q29" s="414"/>
      <c r="R29" s="414"/>
      <c r="S29" s="414"/>
      <c r="T29" s="414"/>
      <c r="U29" s="414"/>
      <c r="V29" s="414"/>
      <c r="W29" s="414"/>
      <c r="X29" s="414"/>
    </row>
    <row r="30" spans="1:24" ht="19.5" customHeight="1">
      <c r="A30" s="96"/>
      <c r="B30" s="100"/>
      <c r="C30" s="99"/>
      <c r="D30" s="98"/>
      <c r="E30" s="415"/>
      <c r="F30" s="415"/>
      <c r="G30" s="415"/>
      <c r="H30" s="96"/>
      <c r="I30" s="97"/>
      <c r="J30" s="97"/>
      <c r="K30" s="407"/>
      <c r="L30" s="96"/>
      <c r="M30" s="96"/>
      <c r="N30" s="414"/>
      <c r="O30" s="414"/>
      <c r="P30" s="414"/>
      <c r="Q30" s="414"/>
      <c r="R30" s="414"/>
      <c r="S30" s="414"/>
      <c r="T30" s="414"/>
      <c r="U30" s="414"/>
      <c r="V30" s="414"/>
      <c r="W30" s="414"/>
      <c r="X30" s="414"/>
    </row>
    <row r="31" spans="1:24" ht="19.5" customHeight="1">
      <c r="A31" s="96"/>
      <c r="B31" s="100"/>
      <c r="C31" s="416"/>
      <c r="D31" s="98"/>
      <c r="E31" s="415"/>
      <c r="F31" s="415"/>
      <c r="G31" s="415"/>
      <c r="H31" s="96"/>
      <c r="I31" s="97"/>
      <c r="J31" s="97"/>
      <c r="K31" s="407"/>
      <c r="L31" s="96"/>
      <c r="M31" s="96"/>
      <c r="N31" s="414"/>
      <c r="O31" s="414"/>
      <c r="P31" s="414"/>
      <c r="Q31" s="414"/>
      <c r="R31" s="414"/>
      <c r="S31" s="414"/>
      <c r="T31" s="414"/>
      <c r="U31" s="414"/>
      <c r="V31" s="414"/>
      <c r="W31" s="414"/>
      <c r="X31" s="414"/>
    </row>
    <row r="32" spans="1:24" ht="19.5" customHeight="1">
      <c r="A32" s="96"/>
      <c r="B32" s="100"/>
      <c r="C32" s="99"/>
      <c r="D32" s="98"/>
      <c r="E32" s="415"/>
      <c r="F32" s="415"/>
      <c r="G32" s="415"/>
      <c r="H32" s="96"/>
      <c r="I32" s="97"/>
      <c r="J32" s="97"/>
      <c r="K32" s="407"/>
      <c r="L32" s="96"/>
      <c r="M32" s="96"/>
      <c r="N32" s="414"/>
      <c r="O32" s="414"/>
      <c r="P32" s="414"/>
      <c r="Q32" s="414"/>
      <c r="R32" s="414"/>
      <c r="S32" s="414"/>
      <c r="T32" s="414"/>
      <c r="U32" s="414"/>
      <c r="V32" s="414"/>
      <c r="W32" s="414"/>
      <c r="X32" s="414"/>
    </row>
    <row r="33" spans="1:24" ht="19.5" customHeight="1">
      <c r="A33" s="96"/>
      <c r="B33" s="100"/>
      <c r="C33" s="99"/>
      <c r="D33" s="98"/>
      <c r="E33" s="415"/>
      <c r="F33" s="415"/>
      <c r="G33" s="415"/>
      <c r="H33" s="96"/>
      <c r="I33" s="97"/>
      <c r="J33" s="97"/>
      <c r="K33" s="407"/>
      <c r="L33" s="96"/>
      <c r="M33" s="96"/>
      <c r="N33" s="414"/>
      <c r="O33" s="414"/>
      <c r="P33" s="414"/>
      <c r="Q33" s="414"/>
      <c r="R33" s="414"/>
      <c r="S33" s="414"/>
      <c r="T33" s="414"/>
      <c r="U33" s="414"/>
      <c r="V33" s="414"/>
      <c r="W33" s="414"/>
      <c r="X33" s="414"/>
    </row>
    <row r="34" spans="1:24" ht="19.5" customHeight="1">
      <c r="A34" s="96"/>
      <c r="B34" s="100"/>
      <c r="C34" s="99"/>
      <c r="D34" s="98"/>
      <c r="E34" s="415"/>
      <c r="F34" s="415"/>
      <c r="G34" s="415"/>
      <c r="H34" s="96"/>
      <c r="I34" s="97"/>
      <c r="J34" s="97"/>
      <c r="K34" s="407"/>
      <c r="L34" s="96"/>
      <c r="M34" s="96"/>
      <c r="N34" s="414"/>
      <c r="O34" s="414"/>
      <c r="P34" s="414"/>
      <c r="Q34" s="414"/>
      <c r="R34" s="414"/>
      <c r="S34" s="414"/>
      <c r="T34" s="414"/>
      <c r="U34" s="414"/>
      <c r="V34" s="414"/>
      <c r="W34" s="414"/>
      <c r="X34" s="414"/>
    </row>
    <row r="35" spans="1:24" ht="19.5" customHeight="1">
      <c r="A35" s="96"/>
      <c r="B35" s="100"/>
      <c r="C35" s="416"/>
      <c r="D35" s="98"/>
      <c r="E35" s="415"/>
      <c r="F35" s="415"/>
      <c r="G35" s="415"/>
      <c r="H35" s="96"/>
      <c r="I35" s="97"/>
      <c r="J35" s="97"/>
      <c r="K35" s="407"/>
      <c r="L35" s="96"/>
      <c r="M35" s="96"/>
      <c r="N35" s="414"/>
      <c r="O35" s="414"/>
      <c r="P35" s="414"/>
      <c r="Q35" s="414"/>
      <c r="R35" s="414"/>
      <c r="S35" s="414"/>
      <c r="T35" s="414"/>
      <c r="U35" s="414"/>
      <c r="V35" s="414"/>
      <c r="W35" s="414"/>
      <c r="X35" s="414"/>
    </row>
    <row r="36" spans="1:24" ht="19.5" customHeight="1">
      <c r="A36" s="96"/>
      <c r="B36" s="100"/>
      <c r="C36" s="99"/>
      <c r="D36" s="98"/>
      <c r="E36" s="415"/>
      <c r="F36" s="415"/>
      <c r="G36" s="415"/>
      <c r="H36" s="96"/>
      <c r="I36" s="97"/>
      <c r="J36" s="97"/>
      <c r="K36" s="407"/>
      <c r="L36" s="96"/>
      <c r="M36" s="96"/>
      <c r="N36" s="414"/>
      <c r="O36" s="414"/>
      <c r="P36" s="414"/>
      <c r="Q36" s="414"/>
      <c r="R36" s="414"/>
      <c r="S36" s="414"/>
      <c r="T36" s="414"/>
      <c r="U36" s="414"/>
      <c r="V36" s="414"/>
      <c r="W36" s="414"/>
      <c r="X36" s="414"/>
    </row>
    <row r="37" spans="1:24" ht="19.5" customHeight="1">
      <c r="A37" s="96"/>
      <c r="B37" s="100"/>
      <c r="C37" s="99"/>
      <c r="D37" s="98"/>
      <c r="E37" s="415"/>
      <c r="F37" s="415"/>
      <c r="G37" s="415"/>
      <c r="H37" s="96"/>
      <c r="I37" s="97"/>
      <c r="J37" s="97"/>
      <c r="K37" s="407"/>
      <c r="L37" s="96"/>
      <c r="M37" s="96"/>
      <c r="N37" s="414"/>
      <c r="O37" s="414"/>
      <c r="P37" s="414"/>
      <c r="Q37" s="414"/>
      <c r="R37" s="414"/>
      <c r="S37" s="414"/>
      <c r="T37" s="414"/>
      <c r="U37" s="414"/>
      <c r="V37" s="414"/>
      <c r="W37" s="414"/>
      <c r="X37" s="414"/>
    </row>
    <row r="38" spans="1:24" ht="19.5" customHeight="1">
      <c r="A38" s="96"/>
      <c r="B38" s="100"/>
      <c r="C38" s="99"/>
      <c r="D38" s="98"/>
      <c r="E38" s="415"/>
      <c r="F38" s="415"/>
      <c r="G38" s="415"/>
      <c r="H38" s="96"/>
      <c r="I38" s="97"/>
      <c r="J38" s="97"/>
      <c r="K38" s="407"/>
      <c r="L38" s="96"/>
      <c r="M38" s="96"/>
      <c r="N38" s="414"/>
      <c r="O38" s="414"/>
      <c r="P38" s="414"/>
      <c r="Q38" s="414"/>
      <c r="R38" s="414"/>
      <c r="S38" s="414"/>
      <c r="T38" s="414"/>
      <c r="U38" s="414"/>
      <c r="V38" s="414"/>
      <c r="W38" s="414"/>
      <c r="X38" s="414"/>
    </row>
    <row r="39" spans="1:24" ht="19.5" customHeight="1">
      <c r="A39" s="96"/>
      <c r="B39" s="100"/>
      <c r="C39" s="416"/>
      <c r="D39" s="98"/>
      <c r="E39" s="415"/>
      <c r="F39" s="415"/>
      <c r="G39" s="415"/>
      <c r="H39" s="96"/>
      <c r="I39" s="97"/>
      <c r="J39" s="97"/>
      <c r="K39" s="407"/>
      <c r="L39" s="96"/>
      <c r="M39" s="96"/>
      <c r="N39" s="414"/>
      <c r="O39" s="414"/>
      <c r="P39" s="414"/>
      <c r="Q39" s="414"/>
      <c r="R39" s="414"/>
      <c r="S39" s="414"/>
      <c r="T39" s="414"/>
      <c r="U39" s="414"/>
      <c r="V39" s="414"/>
      <c r="W39" s="414"/>
      <c r="X39" s="414"/>
    </row>
    <row r="40" spans="1:24" ht="19.5" customHeight="1">
      <c r="A40" s="96"/>
      <c r="B40" s="100"/>
      <c r="C40" s="99"/>
      <c r="D40" s="98"/>
      <c r="E40" s="415"/>
      <c r="F40" s="415"/>
      <c r="G40" s="415"/>
      <c r="H40" s="96"/>
      <c r="I40" s="97"/>
      <c r="J40" s="97"/>
      <c r="K40" s="407"/>
      <c r="L40" s="96"/>
      <c r="M40" s="96"/>
      <c r="N40" s="414"/>
      <c r="O40" s="414"/>
      <c r="P40" s="414"/>
      <c r="Q40" s="414"/>
      <c r="R40" s="414"/>
      <c r="S40" s="414"/>
      <c r="T40" s="414"/>
      <c r="U40" s="414"/>
      <c r="V40" s="414"/>
      <c r="W40" s="414"/>
      <c r="X40" s="414"/>
    </row>
    <row r="41" spans="1:24" ht="19.5" customHeight="1">
      <c r="A41" s="96"/>
      <c r="B41" s="100"/>
      <c r="C41" s="99"/>
      <c r="D41" s="98"/>
      <c r="E41" s="415"/>
      <c r="F41" s="415"/>
      <c r="G41" s="415"/>
      <c r="H41" s="96"/>
      <c r="I41" s="97"/>
      <c r="J41" s="97"/>
      <c r="K41" s="407"/>
      <c r="L41" s="96"/>
      <c r="M41" s="96"/>
      <c r="N41" s="414"/>
      <c r="O41" s="414"/>
      <c r="P41" s="414"/>
      <c r="Q41" s="414"/>
      <c r="R41" s="414"/>
      <c r="S41" s="414"/>
      <c r="T41" s="414"/>
      <c r="U41" s="414"/>
      <c r="V41" s="414"/>
      <c r="W41" s="414"/>
      <c r="X41" s="414"/>
    </row>
    <row r="42" spans="1:24" ht="19.5" customHeight="1">
      <c r="A42" s="96"/>
      <c r="B42" s="100"/>
      <c r="C42" s="99"/>
      <c r="D42" s="98"/>
      <c r="E42" s="415"/>
      <c r="F42" s="415"/>
      <c r="G42" s="415"/>
      <c r="H42" s="96"/>
      <c r="I42" s="97"/>
      <c r="J42" s="97"/>
      <c r="K42" s="407"/>
      <c r="L42" s="96"/>
      <c r="M42" s="96"/>
      <c r="N42" s="414"/>
      <c r="O42" s="414"/>
      <c r="P42" s="414"/>
      <c r="Q42" s="414"/>
      <c r="R42" s="414"/>
      <c r="S42" s="414"/>
      <c r="T42" s="414"/>
      <c r="U42" s="414"/>
      <c r="V42" s="414"/>
      <c r="W42" s="414"/>
      <c r="X42" s="414"/>
    </row>
    <row r="43" spans="1:24" ht="19.5" customHeight="1">
      <c r="A43" s="96"/>
      <c r="B43" s="100"/>
      <c r="C43" s="416"/>
      <c r="D43" s="98"/>
      <c r="E43" s="415"/>
      <c r="F43" s="415"/>
      <c r="G43" s="415"/>
      <c r="H43" s="96"/>
      <c r="I43" s="97"/>
      <c r="J43" s="97"/>
      <c r="K43" s="407"/>
      <c r="L43" s="96"/>
      <c r="M43" s="96"/>
      <c r="N43" s="414"/>
      <c r="O43" s="414"/>
      <c r="P43" s="414"/>
      <c r="Q43" s="414"/>
      <c r="R43" s="414"/>
      <c r="S43" s="414"/>
      <c r="T43" s="414"/>
      <c r="U43" s="414"/>
      <c r="V43" s="414"/>
      <c r="W43" s="414"/>
      <c r="X43" s="414"/>
    </row>
    <row r="44" spans="1:24" ht="19.5" customHeight="1">
      <c r="A44" s="96"/>
      <c r="B44" s="100"/>
      <c r="C44" s="99"/>
      <c r="D44" s="98"/>
      <c r="E44" s="415"/>
      <c r="F44" s="415"/>
      <c r="G44" s="415"/>
      <c r="H44" s="96"/>
      <c r="I44" s="97"/>
      <c r="J44" s="97"/>
      <c r="K44" s="407"/>
      <c r="L44" s="96"/>
      <c r="M44" s="96"/>
      <c r="N44" s="414"/>
      <c r="O44" s="414"/>
      <c r="P44" s="414"/>
      <c r="Q44" s="414"/>
      <c r="R44" s="414"/>
      <c r="S44" s="414"/>
      <c r="T44" s="414"/>
      <c r="U44" s="414"/>
      <c r="V44" s="414"/>
      <c r="W44" s="414"/>
      <c r="X44" s="414"/>
    </row>
    <row r="45" spans="1:24" ht="19.5" customHeight="1">
      <c r="A45" s="96"/>
      <c r="B45" s="100"/>
      <c r="C45" s="99"/>
      <c r="D45" s="98"/>
      <c r="E45" s="415"/>
      <c r="F45" s="415"/>
      <c r="G45" s="415"/>
      <c r="H45" s="96"/>
      <c r="I45" s="97"/>
      <c r="J45" s="97"/>
      <c r="K45" s="407"/>
      <c r="L45" s="96"/>
      <c r="M45" s="96"/>
      <c r="N45" s="414"/>
      <c r="O45" s="414"/>
      <c r="P45" s="414"/>
      <c r="Q45" s="414"/>
      <c r="R45" s="414"/>
      <c r="S45" s="414"/>
      <c r="T45" s="414"/>
      <c r="U45" s="414"/>
      <c r="V45" s="414"/>
      <c r="W45" s="414"/>
      <c r="X45" s="414"/>
    </row>
    <row r="46" spans="1:24" ht="19.5" customHeight="1">
      <c r="A46" s="96"/>
      <c r="B46" s="100"/>
      <c r="C46" s="99"/>
      <c r="D46" s="98"/>
      <c r="E46" s="415"/>
      <c r="F46" s="415"/>
      <c r="G46" s="415"/>
      <c r="H46" s="96"/>
      <c r="I46" s="97"/>
      <c r="J46" s="97"/>
      <c r="K46" s="407"/>
      <c r="L46" s="96"/>
      <c r="M46" s="96"/>
      <c r="N46" s="414"/>
      <c r="O46" s="414"/>
      <c r="P46" s="414"/>
      <c r="Q46" s="414"/>
      <c r="R46" s="414"/>
      <c r="S46" s="414"/>
      <c r="T46" s="414"/>
      <c r="U46" s="414"/>
      <c r="V46" s="414"/>
      <c r="W46" s="414"/>
      <c r="X46" s="414"/>
    </row>
    <row r="47" spans="1:24" ht="19.5" customHeight="1">
      <c r="A47" s="96"/>
      <c r="B47" s="100"/>
      <c r="C47" s="99"/>
      <c r="D47" s="98"/>
      <c r="E47" s="415"/>
      <c r="F47" s="415"/>
      <c r="G47" s="415"/>
      <c r="H47" s="96"/>
      <c r="I47" s="97"/>
      <c r="J47" s="97"/>
      <c r="K47" s="407"/>
      <c r="L47" s="96"/>
      <c r="M47" s="96"/>
      <c r="N47" s="414"/>
      <c r="O47" s="414"/>
      <c r="P47" s="414"/>
      <c r="Q47" s="414"/>
      <c r="R47" s="414"/>
      <c r="S47" s="414"/>
      <c r="T47" s="414"/>
      <c r="U47" s="414"/>
      <c r="V47" s="414"/>
      <c r="W47" s="414"/>
      <c r="X47" s="414"/>
    </row>
    <row r="48" spans="1:24" ht="19.5" customHeight="1">
      <c r="A48" s="96"/>
      <c r="B48" s="100"/>
      <c r="C48" s="99"/>
      <c r="D48" s="98"/>
      <c r="E48" s="415"/>
      <c r="F48" s="415"/>
      <c r="G48" s="415"/>
      <c r="H48" s="96"/>
      <c r="I48" s="97"/>
      <c r="J48" s="97"/>
      <c r="K48" s="407"/>
      <c r="L48" s="96"/>
      <c r="M48" s="96"/>
      <c r="N48" s="414"/>
      <c r="O48" s="414"/>
      <c r="P48" s="414"/>
      <c r="Q48" s="414"/>
      <c r="R48" s="414"/>
      <c r="S48" s="414"/>
      <c r="T48" s="414"/>
      <c r="U48" s="414"/>
      <c r="V48" s="414"/>
      <c r="W48" s="414"/>
      <c r="X48" s="414"/>
    </row>
    <row r="49" spans="1:24" ht="19.5" customHeight="1">
      <c r="A49" s="96"/>
      <c r="B49" s="100"/>
      <c r="C49" s="99"/>
      <c r="D49" s="98"/>
      <c r="E49" s="415"/>
      <c r="F49" s="415"/>
      <c r="G49" s="415"/>
      <c r="H49" s="96"/>
      <c r="I49" s="97"/>
      <c r="J49" s="97"/>
      <c r="K49" s="407"/>
      <c r="L49" s="96"/>
      <c r="M49" s="96"/>
      <c r="N49" s="414"/>
      <c r="O49" s="414"/>
      <c r="P49" s="414"/>
      <c r="Q49" s="414"/>
      <c r="R49" s="414"/>
      <c r="S49" s="414"/>
      <c r="T49" s="414"/>
      <c r="U49" s="414"/>
      <c r="V49" s="414"/>
      <c r="W49" s="414"/>
      <c r="X49" s="414"/>
    </row>
    <row r="50" spans="1:24" ht="19.5" customHeight="1">
      <c r="A50" s="96"/>
      <c r="B50" s="100"/>
      <c r="C50" s="99"/>
      <c r="D50" s="98"/>
      <c r="E50" s="415"/>
      <c r="F50" s="415"/>
      <c r="G50" s="415"/>
      <c r="H50" s="96"/>
      <c r="I50" s="97"/>
      <c r="J50" s="97"/>
      <c r="K50" s="407"/>
      <c r="L50" s="96"/>
      <c r="M50" s="96"/>
      <c r="N50" s="414"/>
      <c r="O50" s="414"/>
      <c r="P50" s="414"/>
      <c r="Q50" s="414"/>
      <c r="R50" s="414"/>
      <c r="S50" s="414"/>
      <c r="T50" s="414"/>
      <c r="U50" s="414"/>
      <c r="V50" s="414"/>
      <c r="W50" s="414"/>
      <c r="X50" s="414"/>
    </row>
    <row r="51" spans="1:24" ht="19.5" customHeight="1">
      <c r="A51" s="96"/>
      <c r="B51" s="100"/>
      <c r="C51" s="416"/>
      <c r="D51" s="98"/>
      <c r="E51" s="415"/>
      <c r="F51" s="415"/>
      <c r="G51" s="415"/>
      <c r="H51" s="96"/>
      <c r="I51" s="97"/>
      <c r="J51" s="97"/>
      <c r="K51" s="407"/>
      <c r="L51" s="96"/>
      <c r="M51" s="96"/>
      <c r="N51" s="414"/>
      <c r="O51" s="414"/>
      <c r="P51" s="414"/>
      <c r="Q51" s="414"/>
      <c r="R51" s="414"/>
      <c r="S51" s="414"/>
      <c r="T51" s="414"/>
      <c r="U51" s="414"/>
      <c r="V51" s="414"/>
      <c r="W51" s="414"/>
      <c r="X51" s="414"/>
    </row>
    <row r="52" spans="1:24" ht="19.5" customHeight="1">
      <c r="A52" s="96"/>
      <c r="B52" s="100"/>
      <c r="C52" s="99"/>
      <c r="D52" s="98"/>
      <c r="E52" s="415"/>
      <c r="F52" s="415"/>
      <c r="G52" s="415"/>
      <c r="H52" s="96"/>
      <c r="I52" s="97"/>
      <c r="J52" s="97"/>
      <c r="K52" s="407"/>
      <c r="L52" s="96"/>
      <c r="M52" s="96"/>
      <c r="N52" s="414"/>
      <c r="O52" s="414"/>
      <c r="P52" s="414"/>
      <c r="Q52" s="414"/>
      <c r="R52" s="414"/>
      <c r="S52" s="414"/>
      <c r="T52" s="414"/>
      <c r="U52" s="414"/>
      <c r="V52" s="414"/>
      <c r="W52" s="414"/>
      <c r="X52" s="414"/>
    </row>
    <row r="53" spans="1:24" ht="19.5" customHeight="1">
      <c r="A53" s="96"/>
      <c r="B53" s="100"/>
      <c r="C53" s="416"/>
      <c r="D53" s="98"/>
      <c r="E53" s="415"/>
      <c r="F53" s="415"/>
      <c r="G53" s="415"/>
      <c r="H53" s="96"/>
      <c r="I53" s="97"/>
      <c r="J53" s="97"/>
      <c r="K53" s="407"/>
      <c r="L53" s="96"/>
      <c r="M53" s="96"/>
      <c r="N53" s="414"/>
      <c r="O53" s="414"/>
      <c r="P53" s="414"/>
      <c r="Q53" s="414"/>
      <c r="R53" s="414"/>
      <c r="S53" s="414"/>
      <c r="T53" s="414"/>
      <c r="U53" s="414"/>
      <c r="V53" s="414"/>
      <c r="W53" s="414"/>
      <c r="X53" s="414"/>
    </row>
    <row r="54" spans="1:24" ht="19.5" customHeight="1">
      <c r="A54" s="96"/>
      <c r="B54" s="100"/>
      <c r="C54" s="99"/>
      <c r="D54" s="98"/>
      <c r="E54" s="415"/>
      <c r="F54" s="415"/>
      <c r="G54" s="415"/>
      <c r="H54" s="96"/>
      <c r="I54" s="97"/>
      <c r="J54" s="97"/>
      <c r="K54" s="407"/>
      <c r="L54" s="96"/>
      <c r="M54" s="96"/>
      <c r="N54" s="414"/>
      <c r="O54" s="414"/>
      <c r="P54" s="414"/>
      <c r="Q54" s="414"/>
      <c r="R54" s="414"/>
      <c r="S54" s="414"/>
      <c r="T54" s="414"/>
      <c r="U54" s="414"/>
      <c r="V54" s="414"/>
      <c r="W54" s="414"/>
      <c r="X54" s="414"/>
    </row>
    <row r="55" spans="1:24" ht="19.5" customHeight="1">
      <c r="A55" s="96"/>
      <c r="B55" s="100"/>
      <c r="C55" s="99"/>
      <c r="D55" s="98"/>
      <c r="E55" s="415"/>
      <c r="F55" s="415"/>
      <c r="G55" s="415"/>
      <c r="H55" s="96"/>
      <c r="I55" s="97"/>
      <c r="J55" s="97"/>
      <c r="K55" s="407"/>
      <c r="L55" s="96"/>
      <c r="M55" s="96"/>
      <c r="N55" s="414"/>
      <c r="O55" s="414"/>
      <c r="P55" s="414"/>
      <c r="Q55" s="414"/>
      <c r="R55" s="414"/>
      <c r="S55" s="414"/>
      <c r="T55" s="414"/>
      <c r="U55" s="414"/>
      <c r="V55" s="414"/>
      <c r="W55" s="414"/>
      <c r="X55" s="414"/>
    </row>
    <row r="56" spans="1:24" ht="19.5" customHeight="1">
      <c r="A56" s="96"/>
      <c r="B56" s="100"/>
      <c r="C56" s="99"/>
      <c r="D56" s="98"/>
      <c r="E56" s="415"/>
      <c r="F56" s="415"/>
      <c r="G56" s="415"/>
      <c r="H56" s="96"/>
      <c r="I56" s="97"/>
      <c r="J56" s="97"/>
      <c r="K56" s="407"/>
      <c r="L56" s="96"/>
      <c r="M56" s="96"/>
      <c r="N56" s="414"/>
      <c r="O56" s="414"/>
      <c r="P56" s="414"/>
      <c r="Q56" s="414"/>
      <c r="R56" s="414"/>
      <c r="S56" s="414"/>
      <c r="T56" s="414"/>
      <c r="U56" s="414"/>
      <c r="V56" s="414"/>
      <c r="W56" s="414"/>
      <c r="X56" s="414"/>
    </row>
    <row r="57" spans="1:24" ht="19.5" customHeight="1">
      <c r="A57" s="96"/>
      <c r="B57" s="100"/>
      <c r="C57" s="99"/>
      <c r="D57" s="98"/>
      <c r="E57" s="415"/>
      <c r="F57" s="415"/>
      <c r="G57" s="415"/>
      <c r="H57" s="96"/>
      <c r="I57" s="97"/>
      <c r="J57" s="97"/>
      <c r="K57" s="407"/>
      <c r="L57" s="96"/>
      <c r="M57" s="96"/>
      <c r="N57" s="414"/>
      <c r="O57" s="414"/>
      <c r="P57" s="414"/>
      <c r="Q57" s="414"/>
      <c r="R57" s="414"/>
      <c r="S57" s="414"/>
      <c r="T57" s="414"/>
      <c r="U57" s="414"/>
      <c r="V57" s="414"/>
      <c r="W57" s="414"/>
      <c r="X57" s="414"/>
    </row>
    <row r="58" spans="1:24" ht="19.5" customHeight="1">
      <c r="A58" s="96"/>
      <c r="B58" s="100"/>
      <c r="C58" s="99"/>
      <c r="D58" s="98"/>
      <c r="E58" s="415"/>
      <c r="F58" s="415"/>
      <c r="G58" s="415"/>
      <c r="H58" s="96"/>
      <c r="I58" s="97"/>
      <c r="J58" s="97"/>
      <c r="K58" s="407"/>
      <c r="L58" s="96"/>
      <c r="M58" s="96"/>
      <c r="N58" s="414"/>
      <c r="O58" s="414"/>
      <c r="P58" s="414"/>
      <c r="Q58" s="414"/>
      <c r="R58" s="414"/>
      <c r="S58" s="414"/>
      <c r="T58" s="414"/>
      <c r="U58" s="414"/>
      <c r="V58" s="414"/>
      <c r="W58" s="414"/>
      <c r="X58" s="414"/>
    </row>
    <row r="59" spans="1:24" ht="19.5" customHeight="1">
      <c r="A59" s="96"/>
      <c r="B59" s="100"/>
      <c r="C59" s="99"/>
      <c r="D59" s="98"/>
      <c r="E59" s="415"/>
      <c r="F59" s="415"/>
      <c r="G59" s="415"/>
      <c r="H59" s="96"/>
      <c r="I59" s="97"/>
      <c r="J59" s="97"/>
      <c r="K59" s="407"/>
      <c r="L59" s="96"/>
      <c r="M59" s="96"/>
      <c r="N59" s="414"/>
      <c r="O59" s="414"/>
      <c r="P59" s="414"/>
      <c r="Q59" s="414"/>
      <c r="R59" s="414"/>
      <c r="S59" s="414"/>
      <c r="T59" s="414"/>
      <c r="U59" s="414"/>
      <c r="V59" s="414"/>
      <c r="W59" s="414"/>
      <c r="X59" s="414"/>
    </row>
    <row r="60" spans="1:24" ht="19.5" customHeight="1">
      <c r="A60" s="96"/>
      <c r="B60" s="100"/>
      <c r="C60" s="99"/>
      <c r="D60" s="98"/>
      <c r="E60" s="415"/>
      <c r="F60" s="415"/>
      <c r="G60" s="415"/>
      <c r="H60" s="96"/>
      <c r="I60" s="97"/>
      <c r="J60" s="97"/>
      <c r="K60" s="407"/>
      <c r="L60" s="96"/>
      <c r="M60" s="96"/>
      <c r="N60" s="414"/>
      <c r="O60" s="414"/>
      <c r="P60" s="414"/>
      <c r="Q60" s="414"/>
      <c r="R60" s="414"/>
      <c r="S60" s="414"/>
      <c r="T60" s="414"/>
      <c r="U60" s="414"/>
      <c r="V60" s="414"/>
      <c r="W60" s="414"/>
      <c r="X60" s="414"/>
    </row>
    <row r="61" spans="1:24" ht="19.5" customHeight="1">
      <c r="A61" s="96"/>
      <c r="B61" s="100"/>
      <c r="C61" s="416"/>
      <c r="D61" s="98"/>
      <c r="E61" s="415"/>
      <c r="F61" s="415"/>
      <c r="G61" s="415"/>
      <c r="H61" s="96"/>
      <c r="I61" s="97"/>
      <c r="J61" s="97"/>
      <c r="K61" s="407"/>
      <c r="L61" s="96"/>
      <c r="M61" s="96"/>
      <c r="N61" s="414"/>
      <c r="O61" s="414"/>
      <c r="P61" s="414"/>
      <c r="Q61" s="414"/>
      <c r="R61" s="414"/>
      <c r="S61" s="414"/>
      <c r="T61" s="414"/>
      <c r="U61" s="414"/>
      <c r="V61" s="414"/>
      <c r="W61" s="414"/>
      <c r="X61" s="414"/>
    </row>
    <row r="62" spans="1:24" ht="19.5" customHeight="1">
      <c r="A62" s="96"/>
      <c r="B62" s="100"/>
      <c r="C62" s="99"/>
      <c r="D62" s="98"/>
      <c r="E62" s="415"/>
      <c r="F62" s="415"/>
      <c r="G62" s="415"/>
      <c r="H62" s="96"/>
      <c r="I62" s="97"/>
      <c r="J62" s="97"/>
      <c r="K62" s="407"/>
      <c r="L62" s="96"/>
      <c r="M62" s="96"/>
      <c r="N62" s="414"/>
      <c r="O62" s="414"/>
      <c r="P62" s="414"/>
      <c r="Q62" s="414"/>
      <c r="R62" s="414"/>
      <c r="S62" s="414"/>
      <c r="T62" s="414"/>
      <c r="U62" s="414"/>
      <c r="V62" s="414"/>
      <c r="W62" s="414"/>
      <c r="X62" s="414"/>
    </row>
    <row r="63" spans="1:24" ht="19.5" customHeight="1">
      <c r="A63" s="96"/>
      <c r="B63" s="100"/>
      <c r="C63" s="99"/>
      <c r="D63" s="98"/>
      <c r="E63" s="415"/>
      <c r="F63" s="415"/>
      <c r="G63" s="415"/>
      <c r="H63" s="96"/>
      <c r="I63" s="97"/>
      <c r="J63" s="97"/>
      <c r="K63" s="407"/>
      <c r="L63" s="96"/>
      <c r="M63" s="96"/>
      <c r="N63" s="414"/>
      <c r="O63" s="414"/>
      <c r="P63" s="414"/>
      <c r="Q63" s="414"/>
      <c r="R63" s="414"/>
      <c r="S63" s="414"/>
      <c r="T63" s="414"/>
      <c r="U63" s="414"/>
      <c r="V63" s="414"/>
      <c r="W63" s="414"/>
      <c r="X63" s="414"/>
    </row>
    <row r="64" spans="1:24" ht="19.5" customHeight="1">
      <c r="A64" s="96"/>
      <c r="B64" s="100"/>
      <c r="C64" s="99"/>
      <c r="D64" s="98"/>
      <c r="E64" s="415"/>
      <c r="F64" s="415"/>
      <c r="G64" s="415"/>
      <c r="H64" s="96"/>
      <c r="I64" s="97"/>
      <c r="J64" s="97"/>
      <c r="K64" s="407"/>
      <c r="L64" s="96"/>
      <c r="M64" s="96"/>
      <c r="N64" s="414"/>
      <c r="O64" s="414"/>
      <c r="P64" s="414"/>
      <c r="Q64" s="414"/>
      <c r="R64" s="414"/>
      <c r="S64" s="414"/>
      <c r="T64" s="414"/>
      <c r="U64" s="414"/>
      <c r="V64" s="414"/>
      <c r="W64" s="414"/>
      <c r="X64" s="414"/>
    </row>
    <row r="65" spans="1:24" ht="19.5" customHeight="1">
      <c r="A65" s="96"/>
      <c r="B65" s="100"/>
      <c r="C65" s="416"/>
      <c r="D65" s="98"/>
      <c r="E65" s="415"/>
      <c r="F65" s="415"/>
      <c r="G65" s="415"/>
      <c r="H65" s="96"/>
      <c r="I65" s="97"/>
      <c r="J65" s="97"/>
      <c r="K65" s="407"/>
      <c r="L65" s="96"/>
      <c r="M65" s="96"/>
      <c r="N65" s="414"/>
      <c r="O65" s="414"/>
      <c r="P65" s="414"/>
      <c r="Q65" s="414"/>
      <c r="R65" s="414"/>
      <c r="S65" s="414"/>
      <c r="T65" s="414"/>
      <c r="U65" s="414"/>
      <c r="V65" s="414"/>
      <c r="W65" s="414"/>
      <c r="X65" s="414"/>
    </row>
    <row r="66" spans="1:24" ht="19.5" customHeight="1">
      <c r="A66" s="96"/>
      <c r="B66" s="100"/>
      <c r="C66" s="99"/>
      <c r="D66" s="98"/>
      <c r="E66" s="415"/>
      <c r="F66" s="415"/>
      <c r="G66" s="415"/>
      <c r="H66" s="96"/>
      <c r="I66" s="97"/>
      <c r="J66" s="97"/>
      <c r="K66" s="407"/>
      <c r="L66" s="96"/>
      <c r="M66" s="96"/>
      <c r="N66" s="414"/>
      <c r="O66" s="414"/>
      <c r="P66" s="414"/>
      <c r="Q66" s="414"/>
      <c r="R66" s="414"/>
      <c r="S66" s="414"/>
      <c r="T66" s="414"/>
      <c r="U66" s="414"/>
      <c r="V66" s="414"/>
      <c r="W66" s="414"/>
      <c r="X66" s="414"/>
    </row>
    <row r="67" spans="1:24" ht="19.5" customHeight="1">
      <c r="A67" s="96"/>
      <c r="B67" s="100"/>
      <c r="C67" s="99"/>
      <c r="D67" s="98"/>
      <c r="E67" s="415"/>
      <c r="F67" s="415"/>
      <c r="G67" s="415"/>
      <c r="H67" s="96"/>
      <c r="I67" s="97"/>
      <c r="J67" s="97"/>
      <c r="K67" s="407"/>
      <c r="L67" s="96"/>
      <c r="M67" s="96"/>
      <c r="N67" s="414"/>
      <c r="O67" s="414"/>
      <c r="P67" s="414"/>
      <c r="Q67" s="414"/>
      <c r="R67" s="414"/>
      <c r="S67" s="414"/>
      <c r="T67" s="414"/>
      <c r="U67" s="414"/>
      <c r="V67" s="414"/>
      <c r="W67" s="414"/>
      <c r="X67" s="414"/>
    </row>
    <row r="68" spans="1:24" ht="19.5" customHeight="1">
      <c r="A68" s="96"/>
      <c r="B68" s="100"/>
      <c r="C68" s="99"/>
      <c r="D68" s="98"/>
      <c r="E68" s="415"/>
      <c r="F68" s="415"/>
      <c r="G68" s="415"/>
      <c r="H68" s="96"/>
      <c r="I68" s="97"/>
      <c r="J68" s="97"/>
      <c r="K68" s="407"/>
      <c r="L68" s="96"/>
      <c r="M68" s="96"/>
      <c r="N68" s="414"/>
      <c r="O68" s="414"/>
      <c r="P68" s="414"/>
      <c r="Q68" s="414"/>
      <c r="R68" s="414"/>
      <c r="S68" s="414"/>
      <c r="T68" s="414"/>
      <c r="U68" s="414"/>
      <c r="V68" s="414"/>
      <c r="W68" s="414"/>
      <c r="X68" s="414"/>
    </row>
    <row r="69" spans="1:24" ht="19.5" customHeight="1">
      <c r="A69" s="96"/>
      <c r="B69" s="100"/>
      <c r="C69" s="99"/>
      <c r="D69" s="98"/>
      <c r="E69" s="415"/>
      <c r="F69" s="415"/>
      <c r="G69" s="415"/>
      <c r="H69" s="96"/>
      <c r="I69" s="97"/>
      <c r="J69" s="97"/>
      <c r="K69" s="407"/>
      <c r="L69" s="96"/>
      <c r="M69" s="96"/>
      <c r="N69" s="414"/>
      <c r="O69" s="414"/>
      <c r="P69" s="414"/>
      <c r="Q69" s="414"/>
      <c r="R69" s="414"/>
      <c r="S69" s="414"/>
      <c r="T69" s="414"/>
      <c r="U69" s="414"/>
      <c r="V69" s="414"/>
      <c r="W69" s="414"/>
      <c r="X69" s="414"/>
    </row>
    <row r="70" spans="1:24" ht="19.5" customHeight="1">
      <c r="A70" s="96"/>
      <c r="B70" s="100"/>
      <c r="C70" s="99"/>
      <c r="D70" s="98"/>
      <c r="E70" s="415"/>
      <c r="F70" s="415"/>
      <c r="G70" s="415"/>
      <c r="H70" s="96"/>
      <c r="I70" s="97"/>
      <c r="J70" s="97"/>
      <c r="K70" s="407"/>
      <c r="L70" s="96"/>
      <c r="M70" s="96"/>
      <c r="N70" s="414"/>
      <c r="O70" s="414"/>
      <c r="P70" s="414"/>
      <c r="Q70" s="414"/>
      <c r="R70" s="414"/>
      <c r="S70" s="414"/>
      <c r="T70" s="414"/>
      <c r="U70" s="414"/>
      <c r="V70" s="414"/>
      <c r="W70" s="414"/>
      <c r="X70" s="414"/>
    </row>
    <row r="71" spans="1:24" ht="19.5" customHeight="1">
      <c r="A71" s="96"/>
      <c r="B71" s="100"/>
      <c r="C71" s="99"/>
      <c r="D71" s="98"/>
      <c r="E71" s="415"/>
      <c r="F71" s="415"/>
      <c r="G71" s="415"/>
      <c r="H71" s="96"/>
      <c r="I71" s="97"/>
      <c r="J71" s="97"/>
      <c r="K71" s="407"/>
      <c r="L71" s="96"/>
      <c r="M71" s="96"/>
      <c r="N71" s="414"/>
      <c r="O71" s="414"/>
      <c r="P71" s="414"/>
      <c r="Q71" s="414"/>
      <c r="R71" s="414"/>
      <c r="S71" s="414"/>
      <c r="T71" s="414"/>
      <c r="U71" s="414"/>
      <c r="V71" s="414"/>
      <c r="W71" s="414"/>
      <c r="X71" s="414"/>
    </row>
    <row r="72" spans="1:24" ht="19.5" customHeight="1">
      <c r="A72" s="96"/>
      <c r="B72" s="100"/>
      <c r="C72" s="99"/>
      <c r="D72" s="98"/>
      <c r="E72" s="415"/>
      <c r="F72" s="415"/>
      <c r="G72" s="415"/>
      <c r="H72" s="96"/>
      <c r="I72" s="97"/>
      <c r="J72" s="97"/>
      <c r="K72" s="407"/>
      <c r="L72" s="96"/>
      <c r="M72" s="96"/>
      <c r="N72" s="414"/>
      <c r="O72" s="414"/>
      <c r="P72" s="414"/>
      <c r="Q72" s="414"/>
      <c r="R72" s="414"/>
      <c r="S72" s="414"/>
      <c r="T72" s="414"/>
      <c r="U72" s="414"/>
      <c r="V72" s="414"/>
      <c r="W72" s="414"/>
      <c r="X72" s="414"/>
    </row>
    <row r="73" spans="1:24" ht="19.5" customHeight="1">
      <c r="A73" s="96"/>
      <c r="B73" s="100"/>
      <c r="C73" s="99"/>
      <c r="D73" s="98"/>
      <c r="E73" s="415"/>
      <c r="F73" s="415"/>
      <c r="G73" s="415"/>
      <c r="H73" s="96"/>
      <c r="I73" s="97"/>
      <c r="J73" s="97"/>
      <c r="K73" s="407"/>
      <c r="L73" s="96"/>
      <c r="M73" s="96"/>
      <c r="N73" s="414"/>
      <c r="O73" s="414"/>
      <c r="P73" s="414"/>
      <c r="Q73" s="414"/>
      <c r="R73" s="414"/>
      <c r="S73" s="414"/>
      <c r="T73" s="414"/>
      <c r="U73" s="414"/>
      <c r="V73" s="414"/>
      <c r="W73" s="414"/>
      <c r="X73" s="414"/>
    </row>
    <row r="74" spans="1:24" ht="19.5" customHeight="1">
      <c r="A74" s="96"/>
      <c r="B74" s="100"/>
      <c r="C74" s="99"/>
      <c r="D74" s="98"/>
      <c r="E74" s="415"/>
      <c r="F74" s="415"/>
      <c r="G74" s="415"/>
      <c r="H74" s="96"/>
      <c r="I74" s="97"/>
      <c r="J74" s="97"/>
      <c r="K74" s="407"/>
      <c r="L74" s="96"/>
      <c r="M74" s="96"/>
      <c r="N74" s="414"/>
      <c r="O74" s="414"/>
      <c r="P74" s="414"/>
      <c r="Q74" s="414"/>
      <c r="R74" s="414"/>
      <c r="S74" s="414"/>
      <c r="T74" s="414"/>
      <c r="U74" s="414"/>
      <c r="V74" s="414"/>
      <c r="W74" s="414"/>
      <c r="X74" s="414"/>
    </row>
    <row r="75" spans="1:24" ht="19.5" customHeight="1">
      <c r="A75" s="96"/>
      <c r="B75" s="100"/>
      <c r="C75" s="99"/>
      <c r="D75" s="98"/>
      <c r="E75" s="415"/>
      <c r="F75" s="415"/>
      <c r="G75" s="415"/>
      <c r="H75" s="96"/>
      <c r="I75" s="97"/>
      <c r="J75" s="97"/>
      <c r="K75" s="407"/>
      <c r="L75" s="96"/>
      <c r="M75" s="96"/>
      <c r="N75" s="414"/>
      <c r="O75" s="414"/>
      <c r="P75" s="414"/>
      <c r="Q75" s="414"/>
      <c r="R75" s="414"/>
      <c r="S75" s="414"/>
      <c r="T75" s="414"/>
      <c r="U75" s="414"/>
      <c r="V75" s="414"/>
      <c r="W75" s="414"/>
      <c r="X75" s="414"/>
    </row>
    <row r="76" spans="1:24" ht="19.5" customHeight="1">
      <c r="A76" s="96"/>
      <c r="B76" s="100"/>
      <c r="C76" s="99"/>
      <c r="D76" s="98"/>
      <c r="E76" s="415"/>
      <c r="F76" s="415"/>
      <c r="G76" s="415"/>
      <c r="H76" s="96"/>
      <c r="I76" s="97"/>
      <c r="J76" s="97"/>
      <c r="K76" s="407"/>
      <c r="L76" s="96"/>
      <c r="M76" s="96"/>
      <c r="N76" s="414"/>
      <c r="O76" s="414"/>
      <c r="P76" s="414"/>
      <c r="Q76" s="414"/>
      <c r="R76" s="414"/>
      <c r="S76" s="414"/>
      <c r="T76" s="414"/>
      <c r="U76" s="414"/>
      <c r="V76" s="414"/>
      <c r="W76" s="414"/>
      <c r="X76" s="414"/>
    </row>
    <row r="77" spans="1:24" ht="19.5" customHeight="1">
      <c r="A77" s="96"/>
      <c r="B77" s="100"/>
      <c r="C77" s="99"/>
      <c r="D77" s="98"/>
      <c r="E77" s="415"/>
      <c r="F77" s="415"/>
      <c r="G77" s="415"/>
      <c r="H77" s="96"/>
      <c r="I77" s="97"/>
      <c r="J77" s="97"/>
      <c r="K77" s="407"/>
      <c r="L77" s="96"/>
      <c r="M77" s="96"/>
      <c r="N77" s="414"/>
      <c r="O77" s="414"/>
      <c r="P77" s="414"/>
      <c r="Q77" s="414"/>
      <c r="R77" s="414"/>
      <c r="S77" s="414"/>
      <c r="T77" s="414"/>
      <c r="U77" s="414"/>
      <c r="V77" s="414"/>
      <c r="W77" s="414"/>
      <c r="X77" s="414"/>
    </row>
    <row r="78" spans="1:24" ht="19.5" customHeight="1">
      <c r="A78" s="96"/>
      <c r="B78" s="100"/>
      <c r="C78" s="99"/>
      <c r="D78" s="98"/>
      <c r="E78" s="415"/>
      <c r="F78" s="415"/>
      <c r="G78" s="415"/>
      <c r="H78" s="96"/>
      <c r="I78" s="97"/>
      <c r="J78" s="97"/>
      <c r="K78" s="407"/>
      <c r="L78" s="96"/>
      <c r="M78" s="96"/>
      <c r="N78" s="414"/>
      <c r="O78" s="414"/>
      <c r="P78" s="414"/>
      <c r="Q78" s="414"/>
      <c r="R78" s="414"/>
      <c r="S78" s="414"/>
      <c r="T78" s="414"/>
      <c r="U78" s="414"/>
      <c r="V78" s="414"/>
      <c r="W78" s="414"/>
      <c r="X78" s="414"/>
    </row>
    <row r="79" spans="1:24" ht="19.5" customHeight="1">
      <c r="A79" s="96"/>
      <c r="B79" s="100"/>
      <c r="C79" s="99"/>
      <c r="D79" s="98"/>
      <c r="E79" s="415"/>
      <c r="F79" s="415"/>
      <c r="G79" s="415"/>
      <c r="H79" s="96"/>
      <c r="I79" s="97"/>
      <c r="J79" s="97"/>
      <c r="K79" s="407"/>
      <c r="L79" s="96"/>
      <c r="M79" s="96"/>
      <c r="N79" s="414"/>
      <c r="O79" s="414"/>
      <c r="P79" s="414"/>
      <c r="Q79" s="414"/>
      <c r="R79" s="414"/>
      <c r="S79" s="414"/>
      <c r="T79" s="414"/>
      <c r="U79" s="414"/>
      <c r="V79" s="414"/>
      <c r="W79" s="414"/>
      <c r="X79" s="414"/>
    </row>
    <row r="80" spans="1:24" ht="19.5" customHeight="1">
      <c r="A80" s="96"/>
      <c r="B80" s="100"/>
      <c r="C80" s="99"/>
      <c r="D80" s="98"/>
      <c r="E80" s="415"/>
      <c r="F80" s="415"/>
      <c r="G80" s="415"/>
      <c r="H80" s="96"/>
      <c r="I80" s="97"/>
      <c r="J80" s="97"/>
      <c r="K80" s="407"/>
      <c r="L80" s="96"/>
      <c r="M80" s="96"/>
      <c r="N80" s="414"/>
      <c r="O80" s="414"/>
      <c r="P80" s="414"/>
      <c r="Q80" s="414"/>
      <c r="R80" s="414"/>
      <c r="S80" s="414"/>
      <c r="T80" s="414"/>
      <c r="U80" s="414"/>
      <c r="V80" s="414"/>
      <c r="W80" s="414"/>
      <c r="X80" s="414"/>
    </row>
    <row r="81" spans="1:24" ht="19.5" customHeight="1">
      <c r="A81" s="96"/>
      <c r="B81" s="100"/>
      <c r="C81" s="99"/>
      <c r="D81" s="98"/>
      <c r="E81" s="415"/>
      <c r="F81" s="415"/>
      <c r="G81" s="415"/>
      <c r="H81" s="96"/>
      <c r="I81" s="97"/>
      <c r="J81" s="97"/>
      <c r="K81" s="407"/>
      <c r="L81" s="96"/>
      <c r="M81" s="96"/>
      <c r="N81" s="414"/>
      <c r="O81" s="414"/>
      <c r="P81" s="414"/>
      <c r="Q81" s="414"/>
      <c r="R81" s="414"/>
      <c r="S81" s="414"/>
      <c r="T81" s="414"/>
      <c r="U81" s="414"/>
      <c r="V81" s="414"/>
      <c r="W81" s="414"/>
      <c r="X81" s="414"/>
    </row>
    <row r="82" spans="1:24" ht="19.5" customHeight="1">
      <c r="A82" s="96"/>
      <c r="B82" s="100"/>
      <c r="C82" s="99"/>
      <c r="D82" s="98"/>
      <c r="E82" s="415"/>
      <c r="F82" s="415"/>
      <c r="G82" s="415"/>
      <c r="H82" s="96"/>
      <c r="I82" s="97"/>
      <c r="J82" s="97"/>
      <c r="K82" s="407"/>
      <c r="L82" s="96"/>
      <c r="M82" s="96"/>
      <c r="N82" s="414"/>
      <c r="O82" s="414"/>
      <c r="P82" s="414"/>
      <c r="Q82" s="414"/>
      <c r="R82" s="414"/>
      <c r="S82" s="414"/>
      <c r="T82" s="414"/>
      <c r="U82" s="414"/>
      <c r="V82" s="414"/>
      <c r="W82" s="414"/>
      <c r="X82" s="414"/>
    </row>
    <row r="83" spans="1:24" ht="19.5" customHeight="1">
      <c r="A83" s="96"/>
      <c r="B83" s="100"/>
      <c r="C83" s="99"/>
      <c r="D83" s="98"/>
      <c r="E83" s="415"/>
      <c r="F83" s="415"/>
      <c r="G83" s="415"/>
      <c r="H83" s="96"/>
      <c r="I83" s="97"/>
      <c r="J83" s="97"/>
      <c r="K83" s="407"/>
      <c r="L83" s="96"/>
      <c r="M83" s="96"/>
      <c r="N83" s="414"/>
      <c r="O83" s="414"/>
      <c r="P83" s="414"/>
      <c r="Q83" s="414"/>
      <c r="R83" s="414"/>
      <c r="S83" s="414"/>
      <c r="T83" s="414"/>
      <c r="U83" s="414"/>
      <c r="V83" s="414"/>
      <c r="W83" s="414"/>
      <c r="X83" s="414"/>
    </row>
    <row r="84" spans="1:24" ht="19.5" customHeight="1">
      <c r="A84" s="96"/>
      <c r="B84" s="100"/>
      <c r="C84" s="99"/>
      <c r="D84" s="98"/>
      <c r="E84" s="415"/>
      <c r="F84" s="415"/>
      <c r="G84" s="415"/>
      <c r="H84" s="96"/>
      <c r="I84" s="97"/>
      <c r="J84" s="97"/>
      <c r="K84" s="407"/>
      <c r="L84" s="96"/>
      <c r="M84" s="96"/>
      <c r="N84" s="414"/>
      <c r="O84" s="414"/>
      <c r="P84" s="414"/>
      <c r="Q84" s="414"/>
      <c r="R84" s="414"/>
      <c r="S84" s="414"/>
      <c r="T84" s="414"/>
      <c r="U84" s="414"/>
      <c r="V84" s="414"/>
      <c r="W84" s="414"/>
      <c r="X84" s="414"/>
    </row>
    <row r="85" spans="1:24" ht="19.5" customHeight="1">
      <c r="A85" s="96"/>
      <c r="B85" s="100"/>
      <c r="C85" s="99"/>
      <c r="D85" s="98"/>
      <c r="E85" s="415"/>
      <c r="F85" s="415"/>
      <c r="G85" s="415"/>
      <c r="H85" s="96"/>
      <c r="I85" s="97"/>
      <c r="J85" s="97"/>
      <c r="K85" s="407"/>
      <c r="L85" s="96"/>
      <c r="M85" s="96"/>
      <c r="N85" s="414"/>
      <c r="O85" s="414"/>
      <c r="P85" s="414"/>
      <c r="Q85" s="414"/>
      <c r="R85" s="414"/>
      <c r="S85" s="414"/>
      <c r="T85" s="414"/>
      <c r="U85" s="414"/>
      <c r="V85" s="414"/>
      <c r="W85" s="414"/>
      <c r="X85" s="414"/>
    </row>
    <row r="86" spans="1:24" ht="19.5" customHeight="1">
      <c r="A86" s="96"/>
      <c r="B86" s="100"/>
      <c r="C86" s="99"/>
      <c r="D86" s="98"/>
      <c r="E86" s="415"/>
      <c r="F86" s="415"/>
      <c r="G86" s="415"/>
      <c r="H86" s="96"/>
      <c r="I86" s="97"/>
      <c r="J86" s="97"/>
      <c r="K86" s="407"/>
      <c r="L86" s="96"/>
      <c r="M86" s="96"/>
      <c r="N86" s="414"/>
      <c r="O86" s="414"/>
      <c r="P86" s="414"/>
      <c r="Q86" s="414"/>
      <c r="R86" s="414"/>
      <c r="S86" s="414"/>
      <c r="T86" s="414"/>
      <c r="U86" s="414"/>
      <c r="V86" s="414"/>
      <c r="W86" s="414"/>
      <c r="X86" s="414"/>
    </row>
    <row r="87" spans="1:24" ht="19.5" customHeight="1">
      <c r="A87" s="96"/>
      <c r="B87" s="100"/>
      <c r="C87" s="99"/>
      <c r="D87" s="98"/>
      <c r="E87" s="415"/>
      <c r="F87" s="415"/>
      <c r="G87" s="415"/>
      <c r="H87" s="96"/>
      <c r="I87" s="97"/>
      <c r="J87" s="97"/>
      <c r="K87" s="407"/>
      <c r="L87" s="96"/>
      <c r="M87" s="96"/>
      <c r="N87" s="414"/>
      <c r="O87" s="414"/>
      <c r="P87" s="414"/>
      <c r="Q87" s="414"/>
      <c r="R87" s="414"/>
      <c r="S87" s="414"/>
      <c r="T87" s="414"/>
      <c r="U87" s="414"/>
      <c r="V87" s="414"/>
      <c r="W87" s="414"/>
      <c r="X87" s="414"/>
    </row>
    <row r="88" spans="1:24" ht="19.5" customHeight="1">
      <c r="A88" s="96"/>
      <c r="B88" s="100"/>
      <c r="C88" s="99"/>
      <c r="D88" s="98"/>
      <c r="E88" s="415"/>
      <c r="F88" s="415"/>
      <c r="G88" s="415"/>
      <c r="H88" s="96"/>
      <c r="I88" s="97"/>
      <c r="J88" s="97"/>
      <c r="K88" s="407"/>
      <c r="L88" s="96"/>
      <c r="M88" s="96"/>
      <c r="N88" s="414"/>
      <c r="O88" s="414"/>
      <c r="P88" s="414"/>
      <c r="Q88" s="414"/>
      <c r="R88" s="414"/>
      <c r="S88" s="414"/>
      <c r="T88" s="414"/>
      <c r="U88" s="414"/>
      <c r="V88" s="414"/>
      <c r="W88" s="414"/>
      <c r="X88" s="414"/>
    </row>
    <row r="89" spans="1:24" ht="21" customHeight="1">
      <c r="A89" s="96"/>
      <c r="B89" s="100"/>
      <c r="C89" s="99"/>
      <c r="D89" s="98"/>
      <c r="E89" s="415"/>
      <c r="F89" s="415"/>
      <c r="G89" s="415"/>
      <c r="H89" s="96"/>
      <c r="I89" s="97"/>
      <c r="J89" s="97"/>
      <c r="K89" s="407"/>
      <c r="L89" s="96"/>
      <c r="M89" s="96"/>
      <c r="N89" s="414"/>
      <c r="O89" s="414"/>
      <c r="P89" s="414"/>
      <c r="Q89" s="414"/>
      <c r="R89" s="414"/>
      <c r="S89" s="414"/>
      <c r="T89" s="414"/>
      <c r="U89" s="414"/>
      <c r="V89" s="414"/>
      <c r="W89" s="414"/>
      <c r="X89" s="414"/>
    </row>
    <row r="90" spans="1:24" ht="21" customHeight="1">
      <c r="A90" s="96"/>
      <c r="B90" s="100"/>
      <c r="C90" s="99"/>
      <c r="D90" s="98"/>
      <c r="E90" s="415"/>
      <c r="F90" s="415"/>
      <c r="G90" s="415"/>
      <c r="H90" s="96"/>
      <c r="I90" s="97"/>
      <c r="J90" s="97"/>
      <c r="K90" s="407"/>
      <c r="L90" s="96"/>
      <c r="M90" s="96"/>
      <c r="N90" s="414"/>
      <c r="O90" s="414"/>
      <c r="P90" s="414"/>
      <c r="Q90" s="414"/>
      <c r="R90" s="414"/>
      <c r="S90" s="414"/>
      <c r="T90" s="414"/>
      <c r="U90" s="414"/>
      <c r="V90" s="414"/>
      <c r="W90" s="414"/>
      <c r="X90" s="414"/>
    </row>
    <row r="91" spans="1:24" ht="21" customHeight="1">
      <c r="A91" s="96"/>
      <c r="B91" s="100"/>
      <c r="C91" s="99"/>
      <c r="D91" s="98"/>
      <c r="E91" s="415"/>
      <c r="F91" s="415"/>
      <c r="G91" s="415"/>
      <c r="H91" s="96"/>
      <c r="I91" s="97"/>
      <c r="J91" s="97"/>
      <c r="K91" s="407"/>
      <c r="L91" s="96"/>
      <c r="M91" s="96"/>
      <c r="N91" s="414"/>
      <c r="O91" s="414"/>
      <c r="P91" s="414"/>
      <c r="Q91" s="414"/>
      <c r="R91" s="414"/>
      <c r="S91" s="414"/>
      <c r="T91" s="414"/>
      <c r="U91" s="414"/>
      <c r="V91" s="414"/>
      <c r="W91" s="414"/>
      <c r="X91" s="414"/>
    </row>
    <row r="92" spans="1:24" ht="21" customHeight="1">
      <c r="A92" s="96"/>
      <c r="B92" s="100"/>
      <c r="C92" s="99"/>
      <c r="D92" s="98"/>
      <c r="E92" s="415"/>
      <c r="F92" s="415"/>
      <c r="G92" s="415"/>
      <c r="H92" s="96"/>
      <c r="I92" s="97"/>
      <c r="J92" s="97"/>
      <c r="K92" s="407"/>
      <c r="L92" s="96"/>
      <c r="M92" s="96"/>
      <c r="N92" s="414"/>
      <c r="O92" s="414"/>
      <c r="P92" s="414"/>
      <c r="Q92" s="414"/>
      <c r="R92" s="414"/>
      <c r="S92" s="414"/>
      <c r="T92" s="414"/>
      <c r="U92" s="414"/>
      <c r="V92" s="414"/>
      <c r="W92" s="414"/>
      <c r="X92" s="414"/>
    </row>
    <row r="93" spans="1:24" ht="21" customHeight="1">
      <c r="A93" s="96"/>
      <c r="B93" s="100"/>
      <c r="C93" s="99"/>
      <c r="D93" s="98"/>
      <c r="E93" s="415"/>
      <c r="F93" s="415"/>
      <c r="G93" s="415"/>
      <c r="H93" s="96"/>
      <c r="I93" s="97"/>
      <c r="J93" s="97"/>
      <c r="K93" s="407"/>
      <c r="L93" s="96"/>
      <c r="M93" s="96"/>
      <c r="N93" s="414"/>
      <c r="O93" s="414"/>
      <c r="P93" s="414"/>
      <c r="Q93" s="414"/>
      <c r="R93" s="414"/>
      <c r="S93" s="414"/>
      <c r="T93" s="414"/>
      <c r="U93" s="414"/>
      <c r="V93" s="414"/>
      <c r="W93" s="414"/>
      <c r="X93" s="414"/>
    </row>
    <row r="94" spans="1:24" ht="21" customHeight="1">
      <c r="A94" s="96"/>
      <c r="B94" s="100"/>
      <c r="C94" s="99"/>
      <c r="D94" s="98"/>
      <c r="E94" s="415"/>
      <c r="F94" s="415"/>
      <c r="G94" s="415"/>
      <c r="H94" s="96"/>
      <c r="I94" s="97"/>
      <c r="J94" s="97"/>
      <c r="K94" s="407"/>
      <c r="L94" s="96"/>
      <c r="M94" s="96"/>
      <c r="N94" s="414"/>
      <c r="O94" s="414"/>
      <c r="P94" s="414"/>
      <c r="Q94" s="414"/>
      <c r="R94" s="414"/>
      <c r="S94" s="414"/>
      <c r="T94" s="414"/>
      <c r="U94" s="414"/>
      <c r="V94" s="414"/>
      <c r="W94" s="414"/>
      <c r="X94" s="414"/>
    </row>
    <row r="95" spans="1:24" ht="21" customHeight="1">
      <c r="A95" s="96"/>
      <c r="B95" s="100"/>
      <c r="C95" s="99"/>
      <c r="D95" s="98"/>
      <c r="E95" s="415"/>
      <c r="F95" s="415"/>
      <c r="G95" s="415"/>
      <c r="H95" s="96"/>
      <c r="I95" s="97"/>
      <c r="J95" s="97"/>
      <c r="K95" s="407"/>
      <c r="L95" s="96"/>
      <c r="M95" s="96"/>
      <c r="N95" s="414"/>
      <c r="O95" s="414"/>
      <c r="P95" s="414"/>
      <c r="Q95" s="414"/>
      <c r="R95" s="414"/>
      <c r="S95" s="414"/>
      <c r="T95" s="414"/>
      <c r="U95" s="414"/>
      <c r="V95" s="414"/>
      <c r="W95" s="414"/>
      <c r="X95" s="414"/>
    </row>
    <row r="96" spans="1:24" ht="21" customHeight="1">
      <c r="A96" s="96"/>
      <c r="B96" s="100"/>
      <c r="C96" s="99"/>
      <c r="D96" s="98"/>
      <c r="E96" s="415"/>
      <c r="F96" s="415"/>
      <c r="G96" s="415"/>
      <c r="H96" s="96"/>
      <c r="I96" s="97"/>
      <c r="J96" s="97"/>
      <c r="K96" s="407"/>
      <c r="L96" s="96"/>
      <c r="M96" s="96"/>
      <c r="N96" s="414"/>
      <c r="O96" s="414"/>
      <c r="P96" s="414"/>
      <c r="Q96" s="414"/>
      <c r="R96" s="414"/>
      <c r="S96" s="414"/>
      <c r="T96" s="414"/>
      <c r="U96" s="414"/>
      <c r="V96" s="414"/>
      <c r="W96" s="414"/>
      <c r="X96" s="414"/>
    </row>
    <row r="97" spans="1:24" ht="21" customHeight="1">
      <c r="A97" s="96"/>
      <c r="B97" s="100"/>
      <c r="C97" s="99"/>
      <c r="D97" s="98"/>
      <c r="E97" s="415"/>
      <c r="F97" s="415"/>
      <c r="G97" s="415"/>
      <c r="H97" s="96"/>
      <c r="I97" s="97"/>
      <c r="J97" s="97"/>
      <c r="K97" s="407"/>
      <c r="L97" s="96"/>
      <c r="M97" s="96"/>
      <c r="N97" s="414"/>
      <c r="O97" s="414"/>
      <c r="P97" s="414"/>
      <c r="Q97" s="414"/>
      <c r="R97" s="414"/>
      <c r="S97" s="414"/>
      <c r="T97" s="414"/>
      <c r="U97" s="414"/>
      <c r="V97" s="414"/>
      <c r="W97" s="414"/>
      <c r="X97" s="414"/>
    </row>
    <row r="98" spans="1:24" ht="21" customHeight="1">
      <c r="A98" s="96"/>
      <c r="B98" s="100"/>
      <c r="C98" s="99"/>
      <c r="D98" s="98"/>
      <c r="E98" s="415"/>
      <c r="F98" s="415"/>
      <c r="G98" s="415"/>
      <c r="H98" s="96"/>
      <c r="I98" s="97"/>
      <c r="J98" s="97"/>
      <c r="K98" s="407"/>
      <c r="L98" s="96"/>
      <c r="M98" s="96"/>
      <c r="N98" s="414"/>
      <c r="O98" s="414"/>
      <c r="P98" s="414"/>
      <c r="Q98" s="414"/>
      <c r="R98" s="414"/>
      <c r="S98" s="414"/>
      <c r="T98" s="414"/>
      <c r="U98" s="414"/>
      <c r="V98" s="414"/>
      <c r="W98" s="414"/>
      <c r="X98" s="414"/>
    </row>
    <row r="99" spans="1:24" ht="21" customHeight="1">
      <c r="A99" s="96"/>
      <c r="B99" s="100"/>
      <c r="C99" s="99"/>
      <c r="D99" s="98"/>
      <c r="E99" s="415"/>
      <c r="F99" s="415"/>
      <c r="G99" s="415"/>
      <c r="H99" s="96"/>
      <c r="I99" s="97"/>
      <c r="J99" s="97"/>
      <c r="K99" s="407"/>
      <c r="L99" s="96"/>
      <c r="M99" s="96"/>
      <c r="N99" s="414"/>
      <c r="O99" s="414"/>
      <c r="P99" s="414"/>
      <c r="Q99" s="414"/>
      <c r="R99" s="414"/>
      <c r="S99" s="414"/>
      <c r="T99" s="414"/>
      <c r="U99" s="414"/>
      <c r="V99" s="414"/>
      <c r="W99" s="414"/>
      <c r="X99" s="414"/>
    </row>
    <row r="100" spans="1:24" ht="21" customHeight="1">
      <c r="A100" s="96"/>
      <c r="B100" s="100"/>
      <c r="C100" s="99"/>
      <c r="D100" s="98"/>
      <c r="E100" s="415"/>
      <c r="F100" s="415"/>
      <c r="G100" s="415"/>
      <c r="H100" s="96"/>
      <c r="I100" s="97"/>
      <c r="J100" s="97"/>
      <c r="K100" s="407"/>
      <c r="L100" s="96"/>
      <c r="M100" s="96"/>
      <c r="N100" s="414"/>
      <c r="O100" s="414"/>
      <c r="P100" s="414"/>
      <c r="Q100" s="414"/>
      <c r="R100" s="414"/>
      <c r="S100" s="414"/>
      <c r="T100" s="414"/>
      <c r="U100" s="414"/>
      <c r="V100" s="414"/>
      <c r="W100" s="414"/>
      <c r="X100" s="414"/>
    </row>
    <row r="101" spans="1:24" ht="21" customHeight="1">
      <c r="A101" s="96"/>
      <c r="B101" s="100"/>
      <c r="C101" s="99"/>
      <c r="D101" s="98"/>
      <c r="E101" s="415"/>
      <c r="F101" s="415"/>
      <c r="G101" s="415"/>
      <c r="H101" s="96"/>
      <c r="I101" s="97"/>
      <c r="J101" s="97"/>
      <c r="K101" s="407"/>
      <c r="L101" s="96"/>
      <c r="M101" s="96"/>
      <c r="N101" s="414"/>
      <c r="O101" s="414"/>
      <c r="P101" s="414"/>
      <c r="Q101" s="414"/>
      <c r="R101" s="414"/>
      <c r="S101" s="414"/>
      <c r="T101" s="414"/>
      <c r="U101" s="414"/>
      <c r="V101" s="414"/>
      <c r="W101" s="414"/>
      <c r="X101" s="414"/>
    </row>
    <row r="102" spans="1:24" ht="21" customHeight="1">
      <c r="A102" s="96"/>
      <c r="B102" s="100"/>
      <c r="C102" s="99"/>
      <c r="D102" s="98"/>
      <c r="E102" s="415"/>
      <c r="F102" s="415"/>
      <c r="G102" s="415"/>
      <c r="H102" s="96"/>
      <c r="I102" s="97"/>
      <c r="J102" s="97"/>
      <c r="K102" s="407"/>
      <c r="L102" s="96"/>
      <c r="M102" s="96"/>
      <c r="N102" s="414"/>
      <c r="O102" s="414"/>
      <c r="P102" s="414"/>
      <c r="Q102" s="414"/>
      <c r="R102" s="414"/>
      <c r="S102" s="414"/>
      <c r="T102" s="414"/>
      <c r="U102" s="414"/>
      <c r="V102" s="414"/>
      <c r="W102" s="414"/>
      <c r="X102" s="414"/>
    </row>
    <row r="103" spans="1:24" ht="21" customHeight="1">
      <c r="A103" s="96"/>
      <c r="B103" s="100"/>
      <c r="C103" s="99"/>
      <c r="D103" s="98"/>
      <c r="E103" s="415"/>
      <c r="F103" s="415"/>
      <c r="G103" s="415"/>
      <c r="H103" s="96"/>
      <c r="I103" s="97"/>
      <c r="J103" s="97"/>
      <c r="K103" s="407"/>
      <c r="L103" s="96"/>
      <c r="M103" s="96"/>
      <c r="N103" s="414"/>
      <c r="O103" s="414"/>
      <c r="P103" s="414"/>
      <c r="Q103" s="414"/>
      <c r="R103" s="414"/>
      <c r="S103" s="414"/>
      <c r="T103" s="414"/>
      <c r="U103" s="414"/>
      <c r="V103" s="414"/>
      <c r="W103" s="414"/>
      <c r="X103" s="414"/>
    </row>
    <row r="104" spans="1:24" ht="21" customHeight="1">
      <c r="A104" s="96"/>
      <c r="B104" s="100"/>
      <c r="C104" s="99"/>
      <c r="D104" s="98"/>
      <c r="E104" s="415"/>
      <c r="F104" s="415"/>
      <c r="G104" s="415"/>
      <c r="H104" s="96"/>
      <c r="I104" s="97"/>
      <c r="J104" s="97"/>
      <c r="K104" s="407"/>
      <c r="L104" s="96"/>
      <c r="M104" s="96"/>
      <c r="N104" s="414"/>
      <c r="O104" s="414"/>
      <c r="P104" s="414"/>
      <c r="Q104" s="414"/>
      <c r="R104" s="414"/>
      <c r="S104" s="414"/>
      <c r="T104" s="414"/>
      <c r="U104" s="414"/>
      <c r="V104" s="414"/>
      <c r="W104" s="414"/>
      <c r="X104" s="414"/>
    </row>
    <row r="105" spans="1:24" ht="21" customHeight="1">
      <c r="A105" s="96"/>
      <c r="B105" s="100"/>
      <c r="C105" s="99"/>
      <c r="D105" s="98"/>
      <c r="E105" s="415"/>
      <c r="F105" s="415"/>
      <c r="G105" s="415"/>
      <c r="H105" s="96"/>
      <c r="I105" s="97"/>
      <c r="J105" s="97"/>
      <c r="K105" s="407"/>
      <c r="L105" s="96"/>
      <c r="M105" s="96"/>
      <c r="N105" s="414"/>
      <c r="O105" s="414"/>
      <c r="P105" s="414"/>
      <c r="Q105" s="414"/>
      <c r="R105" s="414"/>
      <c r="S105" s="414"/>
      <c r="T105" s="414"/>
      <c r="U105" s="414"/>
      <c r="V105" s="414"/>
      <c r="W105" s="414"/>
      <c r="X105" s="414"/>
    </row>
    <row r="106" spans="1:24" ht="21" customHeight="1">
      <c r="A106" s="96"/>
      <c r="B106" s="100"/>
      <c r="C106" s="99"/>
      <c r="D106" s="98"/>
      <c r="E106" s="415"/>
      <c r="F106" s="415"/>
      <c r="G106" s="415"/>
      <c r="H106" s="96"/>
      <c r="I106" s="97"/>
      <c r="J106" s="97"/>
      <c r="K106" s="407"/>
      <c r="L106" s="96"/>
      <c r="M106" s="96"/>
      <c r="N106" s="414"/>
      <c r="O106" s="414"/>
      <c r="P106" s="414"/>
      <c r="Q106" s="414"/>
      <c r="R106" s="414"/>
      <c r="S106" s="414"/>
      <c r="T106" s="414"/>
      <c r="U106" s="414"/>
      <c r="V106" s="414"/>
      <c r="W106" s="414"/>
      <c r="X106" s="414"/>
    </row>
    <row r="107" spans="1:24" ht="21" customHeight="1">
      <c r="A107" s="96"/>
      <c r="B107" s="100"/>
      <c r="C107" s="99"/>
      <c r="D107" s="98"/>
      <c r="E107" s="415"/>
      <c r="F107" s="415"/>
      <c r="G107" s="415"/>
      <c r="H107" s="96"/>
      <c r="I107" s="97"/>
      <c r="J107" s="97"/>
      <c r="K107" s="407"/>
      <c r="L107" s="96"/>
      <c r="M107" s="96"/>
      <c r="N107" s="414"/>
      <c r="O107" s="414"/>
      <c r="P107" s="414"/>
      <c r="Q107" s="414"/>
      <c r="R107" s="414"/>
      <c r="S107" s="414"/>
      <c r="T107" s="414"/>
      <c r="U107" s="414"/>
      <c r="V107" s="414"/>
      <c r="W107" s="414"/>
      <c r="X107" s="414"/>
    </row>
    <row r="108" spans="1:24" ht="21" customHeight="1">
      <c r="A108" s="96"/>
      <c r="B108" s="100"/>
      <c r="C108" s="99"/>
      <c r="D108" s="98"/>
      <c r="E108" s="415"/>
      <c r="F108" s="415"/>
      <c r="G108" s="415"/>
      <c r="H108" s="96"/>
      <c r="I108" s="97"/>
      <c r="J108" s="97"/>
      <c r="K108" s="407"/>
      <c r="L108" s="96"/>
      <c r="M108" s="96"/>
      <c r="N108" s="414"/>
      <c r="O108" s="414"/>
      <c r="P108" s="414"/>
      <c r="Q108" s="414"/>
      <c r="R108" s="414"/>
      <c r="S108" s="414"/>
      <c r="T108" s="414"/>
      <c r="U108" s="414"/>
      <c r="V108" s="414"/>
      <c r="W108" s="414"/>
      <c r="X108" s="414"/>
    </row>
    <row r="109" spans="1:24" ht="21" customHeight="1">
      <c r="A109" s="96"/>
      <c r="B109" s="100"/>
      <c r="C109" s="99"/>
      <c r="D109" s="98"/>
      <c r="E109" s="415"/>
      <c r="F109" s="415"/>
      <c r="G109" s="415"/>
      <c r="H109" s="96"/>
      <c r="I109" s="97"/>
      <c r="J109" s="97"/>
      <c r="K109" s="407"/>
      <c r="L109" s="96"/>
      <c r="M109" s="96"/>
      <c r="N109" s="414"/>
      <c r="O109" s="414"/>
      <c r="P109" s="414"/>
      <c r="Q109" s="414"/>
      <c r="R109" s="414"/>
      <c r="S109" s="414"/>
      <c r="T109" s="414"/>
      <c r="U109" s="414"/>
      <c r="V109" s="414"/>
      <c r="W109" s="414"/>
      <c r="X109" s="414"/>
    </row>
    <row r="110" spans="1:24" ht="21" customHeight="1">
      <c r="A110" s="96"/>
      <c r="B110" s="100"/>
      <c r="C110" s="99"/>
      <c r="D110" s="98"/>
      <c r="E110" s="415"/>
      <c r="F110" s="415"/>
      <c r="G110" s="415"/>
      <c r="H110" s="96"/>
      <c r="I110" s="97"/>
      <c r="J110" s="97"/>
      <c r="K110" s="407"/>
      <c r="L110" s="96"/>
      <c r="M110" s="96"/>
      <c r="N110" s="414"/>
      <c r="O110" s="414"/>
      <c r="P110" s="414"/>
      <c r="Q110" s="414"/>
      <c r="R110" s="414"/>
      <c r="S110" s="414"/>
      <c r="T110" s="414"/>
      <c r="U110" s="414"/>
      <c r="V110" s="414"/>
      <c r="W110" s="414"/>
      <c r="X110" s="414"/>
    </row>
    <row r="111" spans="1:24" ht="21" customHeight="1">
      <c r="A111" s="96"/>
      <c r="B111" s="100"/>
      <c r="C111" s="99"/>
      <c r="D111" s="98"/>
      <c r="E111" s="415"/>
      <c r="F111" s="415"/>
      <c r="G111" s="415"/>
      <c r="H111" s="96"/>
      <c r="I111" s="97"/>
      <c r="J111" s="97"/>
      <c r="K111" s="407"/>
      <c r="L111" s="96"/>
      <c r="M111" s="96"/>
      <c r="N111" s="414"/>
      <c r="O111" s="414"/>
      <c r="P111" s="414"/>
      <c r="Q111" s="414"/>
      <c r="R111" s="414"/>
      <c r="S111" s="414"/>
      <c r="T111" s="414"/>
      <c r="U111" s="414"/>
      <c r="V111" s="414"/>
      <c r="W111" s="414"/>
      <c r="X111" s="414"/>
    </row>
    <row r="112" spans="1:24" ht="21" customHeight="1">
      <c r="A112" s="96"/>
      <c r="B112" s="100"/>
      <c r="C112" s="99"/>
      <c r="D112" s="98"/>
      <c r="E112" s="415"/>
      <c r="F112" s="415"/>
      <c r="G112" s="415"/>
      <c r="H112" s="96"/>
      <c r="I112" s="97"/>
      <c r="J112" s="97"/>
      <c r="K112" s="407"/>
      <c r="L112" s="96"/>
      <c r="M112" s="96"/>
      <c r="N112" s="414"/>
      <c r="O112" s="414"/>
      <c r="P112" s="414"/>
      <c r="Q112" s="414"/>
      <c r="R112" s="414"/>
      <c r="S112" s="414"/>
      <c r="T112" s="414"/>
      <c r="U112" s="414"/>
      <c r="V112" s="414"/>
      <c r="W112" s="414"/>
      <c r="X112" s="414"/>
    </row>
    <row r="113" spans="1:24" ht="21" customHeight="1">
      <c r="A113" s="96"/>
      <c r="B113" s="100"/>
      <c r="C113" s="99"/>
      <c r="D113" s="98"/>
      <c r="E113" s="415"/>
      <c r="F113" s="415"/>
      <c r="G113" s="415"/>
      <c r="H113" s="96"/>
      <c r="I113" s="97"/>
      <c r="J113" s="97"/>
      <c r="K113" s="407"/>
      <c r="L113" s="96"/>
      <c r="M113" s="96"/>
      <c r="N113" s="414"/>
      <c r="O113" s="414"/>
      <c r="P113" s="414"/>
      <c r="Q113" s="414"/>
      <c r="R113" s="414"/>
      <c r="S113" s="414"/>
      <c r="T113" s="414"/>
      <c r="U113" s="414"/>
      <c r="V113" s="414"/>
      <c r="W113" s="414"/>
      <c r="X113" s="414"/>
    </row>
    <row r="114" spans="1:24" ht="21" customHeight="1">
      <c r="A114" s="96"/>
      <c r="B114" s="100"/>
      <c r="C114" s="99"/>
      <c r="D114" s="98"/>
      <c r="E114" s="415"/>
      <c r="F114" s="415"/>
      <c r="G114" s="415"/>
      <c r="H114" s="96"/>
      <c r="I114" s="97"/>
      <c r="J114" s="97"/>
      <c r="K114" s="407"/>
      <c r="L114" s="96"/>
      <c r="M114" s="96"/>
      <c r="N114" s="414"/>
      <c r="O114" s="414"/>
      <c r="P114" s="414"/>
      <c r="Q114" s="414"/>
      <c r="R114" s="414"/>
      <c r="S114" s="414"/>
      <c r="T114" s="414"/>
      <c r="U114" s="414"/>
      <c r="V114" s="414"/>
      <c r="W114" s="414"/>
      <c r="X114" s="414"/>
    </row>
    <row r="115" spans="1:24" ht="21" customHeight="1">
      <c r="A115" s="96"/>
      <c r="B115" s="100"/>
      <c r="C115" s="99"/>
      <c r="D115" s="98"/>
      <c r="E115" s="415"/>
      <c r="F115" s="415"/>
      <c r="G115" s="415"/>
      <c r="H115" s="96"/>
      <c r="I115" s="97"/>
      <c r="J115" s="97"/>
      <c r="K115" s="407"/>
      <c r="L115" s="96"/>
      <c r="M115" s="96"/>
      <c r="N115" s="414"/>
      <c r="O115" s="414"/>
      <c r="P115" s="414"/>
      <c r="Q115" s="414"/>
      <c r="R115" s="414"/>
      <c r="S115" s="414"/>
      <c r="T115" s="414"/>
      <c r="U115" s="414"/>
      <c r="V115" s="414"/>
      <c r="W115" s="414"/>
      <c r="X115" s="414"/>
    </row>
    <row r="116" spans="1:24" ht="21" customHeight="1">
      <c r="A116" s="96"/>
      <c r="B116" s="100"/>
      <c r="C116" s="99"/>
      <c r="D116" s="98"/>
      <c r="E116" s="415"/>
      <c r="F116" s="415"/>
      <c r="G116" s="415"/>
      <c r="H116" s="96"/>
      <c r="I116" s="97"/>
      <c r="J116" s="97"/>
      <c r="K116" s="407"/>
      <c r="L116" s="96"/>
      <c r="M116" s="96"/>
      <c r="N116" s="414"/>
      <c r="O116" s="414"/>
      <c r="P116" s="414"/>
      <c r="Q116" s="414"/>
      <c r="R116" s="414"/>
      <c r="S116" s="414"/>
      <c r="T116" s="414"/>
      <c r="U116" s="414"/>
      <c r="V116" s="414"/>
      <c r="W116" s="414"/>
      <c r="X116" s="414"/>
    </row>
    <row r="117" spans="1:24" ht="21" customHeight="1">
      <c r="A117" s="96"/>
      <c r="B117" s="100"/>
      <c r="C117" s="99"/>
      <c r="D117" s="98"/>
      <c r="E117" s="415"/>
      <c r="F117" s="415"/>
      <c r="G117" s="415"/>
      <c r="H117" s="96"/>
      <c r="I117" s="97"/>
      <c r="J117" s="97"/>
      <c r="K117" s="407"/>
      <c r="L117" s="96"/>
      <c r="M117" s="96"/>
      <c r="N117" s="414"/>
      <c r="O117" s="414"/>
      <c r="P117" s="414"/>
      <c r="Q117" s="414"/>
      <c r="R117" s="414"/>
      <c r="S117" s="414"/>
      <c r="T117" s="414"/>
      <c r="U117" s="414"/>
      <c r="V117" s="414"/>
      <c r="W117" s="414"/>
      <c r="X117" s="414"/>
    </row>
    <row r="118" spans="1:24" ht="21" customHeight="1">
      <c r="A118" s="96"/>
      <c r="B118" s="100"/>
      <c r="C118" s="99"/>
      <c r="D118" s="98"/>
      <c r="E118" s="415"/>
      <c r="F118" s="415"/>
      <c r="G118" s="415"/>
      <c r="H118" s="96"/>
      <c r="I118" s="97"/>
      <c r="J118" s="97"/>
      <c r="K118" s="407"/>
      <c r="L118" s="96"/>
      <c r="M118" s="96"/>
      <c r="N118" s="414"/>
      <c r="O118" s="414"/>
      <c r="P118" s="414"/>
      <c r="Q118" s="414"/>
      <c r="R118" s="414"/>
      <c r="S118" s="414"/>
      <c r="T118" s="414"/>
      <c r="U118" s="414"/>
      <c r="V118" s="414"/>
      <c r="W118" s="414"/>
      <c r="X118" s="414"/>
    </row>
    <row r="119" spans="1:24" ht="21" customHeight="1">
      <c r="A119" s="96"/>
      <c r="B119" s="100"/>
      <c r="C119" s="99"/>
      <c r="D119" s="98"/>
      <c r="E119" s="415"/>
      <c r="F119" s="415"/>
      <c r="G119" s="415"/>
      <c r="H119" s="96"/>
      <c r="I119" s="97"/>
      <c r="J119" s="97"/>
      <c r="K119" s="407"/>
      <c r="L119" s="96"/>
      <c r="M119" s="96"/>
      <c r="N119" s="414"/>
      <c r="O119" s="414"/>
      <c r="P119" s="414"/>
      <c r="Q119" s="414"/>
      <c r="R119" s="414"/>
      <c r="S119" s="414"/>
      <c r="T119" s="414"/>
      <c r="U119" s="414"/>
      <c r="V119" s="414"/>
      <c r="W119" s="414"/>
      <c r="X119" s="414"/>
    </row>
    <row r="120" spans="1:24" ht="21" customHeight="1">
      <c r="A120" s="96"/>
      <c r="B120" s="100"/>
      <c r="C120" s="99"/>
      <c r="D120" s="98"/>
      <c r="E120" s="415"/>
      <c r="F120" s="415"/>
      <c r="G120" s="415"/>
      <c r="H120" s="96"/>
      <c r="I120" s="97"/>
      <c r="J120" s="97"/>
      <c r="K120" s="407"/>
      <c r="L120" s="96"/>
      <c r="M120" s="96"/>
      <c r="N120" s="414"/>
      <c r="O120" s="414"/>
      <c r="P120" s="414"/>
      <c r="Q120" s="414"/>
      <c r="R120" s="414"/>
      <c r="S120" s="414"/>
      <c r="T120" s="414"/>
      <c r="U120" s="414"/>
      <c r="V120" s="414"/>
      <c r="W120" s="414"/>
      <c r="X120" s="414"/>
    </row>
    <row r="121" spans="1:24" ht="21" customHeight="1">
      <c r="A121" s="96"/>
      <c r="B121" s="100"/>
      <c r="C121" s="99"/>
      <c r="D121" s="98"/>
      <c r="E121" s="415"/>
      <c r="F121" s="415"/>
      <c r="G121" s="415"/>
      <c r="H121" s="96"/>
      <c r="I121" s="97"/>
      <c r="J121" s="97"/>
      <c r="K121" s="407"/>
      <c r="L121" s="96"/>
      <c r="M121" s="96"/>
      <c r="N121" s="414"/>
      <c r="O121" s="414"/>
      <c r="P121" s="414"/>
      <c r="Q121" s="414"/>
      <c r="R121" s="414"/>
      <c r="S121" s="414"/>
      <c r="T121" s="414"/>
      <c r="U121" s="414"/>
      <c r="V121" s="414"/>
      <c r="W121" s="414"/>
      <c r="X121" s="414"/>
    </row>
    <row r="122" spans="1:24" ht="21" customHeight="1">
      <c r="A122" s="96"/>
      <c r="B122" s="100"/>
      <c r="C122" s="99"/>
      <c r="D122" s="98"/>
      <c r="E122" s="415"/>
      <c r="F122" s="415"/>
      <c r="G122" s="415"/>
      <c r="H122" s="96"/>
      <c r="I122" s="97"/>
      <c r="J122" s="97"/>
      <c r="K122" s="407"/>
      <c r="L122" s="96"/>
      <c r="M122" s="96"/>
      <c r="N122" s="414"/>
      <c r="O122" s="414"/>
      <c r="P122" s="414"/>
      <c r="Q122" s="414"/>
      <c r="R122" s="414"/>
      <c r="S122" s="414"/>
      <c r="T122" s="414"/>
      <c r="U122" s="414"/>
      <c r="V122" s="414"/>
      <c r="W122" s="414"/>
      <c r="X122" s="414"/>
    </row>
    <row r="123" spans="1:24" ht="21" customHeight="1">
      <c r="A123" s="96"/>
      <c r="B123" s="100"/>
      <c r="C123" s="99"/>
      <c r="D123" s="98"/>
      <c r="E123" s="415"/>
      <c r="F123" s="415"/>
      <c r="G123" s="415"/>
      <c r="H123" s="96"/>
      <c r="I123" s="97"/>
      <c r="J123" s="97"/>
      <c r="K123" s="407"/>
      <c r="L123" s="96"/>
      <c r="M123" s="96"/>
      <c r="N123" s="414"/>
      <c r="O123" s="414"/>
      <c r="P123" s="414"/>
      <c r="Q123" s="414"/>
      <c r="R123" s="414"/>
      <c r="S123" s="414"/>
      <c r="T123" s="414"/>
      <c r="U123" s="414"/>
      <c r="V123" s="414"/>
      <c r="W123" s="414"/>
      <c r="X123" s="414"/>
    </row>
    <row r="124" spans="1:24" ht="21" customHeight="1">
      <c r="A124" s="96"/>
      <c r="B124" s="100"/>
      <c r="C124" s="99"/>
      <c r="D124" s="98"/>
      <c r="E124" s="415"/>
      <c r="F124" s="415"/>
      <c r="G124" s="415"/>
      <c r="H124" s="96"/>
      <c r="I124" s="97"/>
      <c r="J124" s="97"/>
      <c r="K124" s="407"/>
      <c r="L124" s="96"/>
      <c r="M124" s="96"/>
      <c r="N124" s="414"/>
      <c r="O124" s="414"/>
      <c r="P124" s="414"/>
      <c r="Q124" s="414"/>
      <c r="R124" s="414"/>
      <c r="S124" s="414"/>
      <c r="T124" s="414"/>
      <c r="U124" s="414"/>
      <c r="V124" s="414"/>
      <c r="W124" s="414"/>
      <c r="X124" s="414"/>
    </row>
    <row r="125" spans="1:24" ht="21" customHeight="1">
      <c r="A125" s="96"/>
      <c r="B125" s="100"/>
      <c r="C125" s="99"/>
      <c r="D125" s="98"/>
      <c r="E125" s="415"/>
      <c r="F125" s="415"/>
      <c r="G125" s="415"/>
      <c r="H125" s="96"/>
      <c r="I125" s="97"/>
      <c r="J125" s="97"/>
      <c r="K125" s="407"/>
      <c r="L125" s="96"/>
      <c r="M125" s="96"/>
      <c r="N125" s="414"/>
      <c r="O125" s="414"/>
      <c r="P125" s="414"/>
      <c r="Q125" s="414"/>
      <c r="R125" s="414"/>
      <c r="S125" s="414"/>
      <c r="T125" s="414"/>
      <c r="U125" s="414"/>
      <c r="V125" s="414"/>
      <c r="W125" s="414"/>
      <c r="X125" s="414"/>
    </row>
    <row r="126" spans="1:24" ht="21" customHeight="1">
      <c r="A126" s="96"/>
      <c r="B126" s="100"/>
      <c r="C126" s="99"/>
      <c r="D126" s="98"/>
      <c r="E126" s="415"/>
      <c r="F126" s="98"/>
      <c r="G126" s="98"/>
      <c r="H126" s="96"/>
      <c r="I126" s="97"/>
      <c r="J126" s="97"/>
      <c r="K126" s="407"/>
      <c r="L126" s="96"/>
      <c r="M126" s="96"/>
      <c r="N126" s="414"/>
      <c r="O126" s="414"/>
      <c r="P126" s="414"/>
      <c r="Q126" s="414"/>
      <c r="R126" s="414"/>
      <c r="S126" s="414"/>
      <c r="T126" s="414"/>
      <c r="U126" s="414"/>
      <c r="V126" s="414"/>
      <c r="W126" s="414"/>
      <c r="X126" s="414"/>
    </row>
    <row r="127" spans="1:24" ht="21" customHeight="1">
      <c r="A127" s="96"/>
      <c r="B127" s="100"/>
      <c r="C127" s="99"/>
      <c r="D127" s="98"/>
      <c r="E127" s="415"/>
      <c r="F127" s="415"/>
      <c r="G127" s="415"/>
      <c r="H127" s="96"/>
      <c r="I127" s="97"/>
      <c r="J127" s="97"/>
      <c r="K127" s="407"/>
      <c r="L127" s="96"/>
      <c r="M127" s="96"/>
      <c r="N127" s="414"/>
      <c r="O127" s="414"/>
      <c r="P127" s="414"/>
      <c r="Q127" s="414"/>
      <c r="R127" s="414"/>
      <c r="S127" s="414"/>
      <c r="T127" s="414"/>
      <c r="U127" s="414"/>
      <c r="V127" s="414"/>
      <c r="W127" s="414"/>
      <c r="X127" s="414"/>
    </row>
    <row r="128" spans="1:24" ht="21" customHeight="1">
      <c r="A128" s="96"/>
      <c r="B128" s="100"/>
      <c r="C128" s="99"/>
      <c r="D128" s="98"/>
      <c r="E128" s="415"/>
      <c r="F128" s="415"/>
      <c r="G128" s="415"/>
      <c r="H128" s="96"/>
      <c r="I128" s="97"/>
      <c r="J128" s="97"/>
      <c r="K128" s="407"/>
      <c r="L128" s="96"/>
      <c r="M128" s="96"/>
      <c r="N128" s="414"/>
      <c r="O128" s="414"/>
      <c r="P128" s="414"/>
      <c r="Q128" s="414"/>
      <c r="R128" s="414"/>
      <c r="S128" s="414"/>
      <c r="T128" s="414"/>
      <c r="U128" s="414"/>
      <c r="V128" s="414"/>
      <c r="W128" s="414"/>
      <c r="X128" s="414"/>
    </row>
    <row r="129" spans="1:24" ht="21" customHeight="1">
      <c r="A129" s="96"/>
      <c r="B129" s="100"/>
      <c r="C129" s="99"/>
      <c r="D129" s="98"/>
      <c r="E129" s="415"/>
      <c r="F129" s="415"/>
      <c r="G129" s="415"/>
      <c r="H129" s="96"/>
      <c r="I129" s="97"/>
      <c r="J129" s="97"/>
      <c r="K129" s="407"/>
      <c r="L129" s="96"/>
      <c r="M129" s="96"/>
      <c r="N129" s="414"/>
      <c r="O129" s="414"/>
      <c r="P129" s="414"/>
      <c r="Q129" s="414"/>
      <c r="R129" s="414"/>
      <c r="S129" s="414"/>
      <c r="T129" s="414"/>
      <c r="U129" s="414"/>
      <c r="V129" s="414"/>
      <c r="W129" s="414"/>
      <c r="X129" s="414"/>
    </row>
    <row r="130" spans="1:24" ht="21" customHeight="1">
      <c r="A130" s="96"/>
      <c r="B130" s="100"/>
      <c r="C130" s="99"/>
      <c r="D130" s="98"/>
      <c r="E130" s="415"/>
      <c r="F130" s="415"/>
      <c r="G130" s="415"/>
      <c r="H130" s="96"/>
      <c r="I130" s="97"/>
      <c r="J130" s="97"/>
      <c r="K130" s="407"/>
      <c r="L130" s="96"/>
      <c r="M130" s="96"/>
      <c r="N130" s="414"/>
      <c r="O130" s="414"/>
      <c r="P130" s="414"/>
      <c r="Q130" s="414"/>
      <c r="R130" s="414"/>
      <c r="S130" s="414"/>
      <c r="T130" s="414"/>
      <c r="U130" s="414"/>
      <c r="V130" s="414"/>
      <c r="W130" s="414"/>
      <c r="X130" s="414"/>
    </row>
    <row r="131" spans="1:24" ht="21" customHeight="1">
      <c r="A131" s="96"/>
      <c r="B131" s="100"/>
      <c r="C131" s="99"/>
      <c r="D131" s="98"/>
      <c r="E131" s="415"/>
      <c r="F131" s="98"/>
      <c r="G131" s="98"/>
      <c r="H131" s="96"/>
      <c r="I131" s="97"/>
      <c r="J131" s="97"/>
      <c r="K131" s="407"/>
      <c r="L131" s="96"/>
      <c r="M131" s="96"/>
      <c r="N131" s="414"/>
      <c r="O131" s="414"/>
      <c r="P131" s="414"/>
      <c r="Q131" s="414"/>
      <c r="R131" s="414"/>
      <c r="S131" s="414"/>
      <c r="T131" s="414"/>
      <c r="U131" s="414"/>
      <c r="V131" s="414"/>
      <c r="W131" s="414"/>
      <c r="X131" s="414"/>
    </row>
    <row r="132" spans="1:24" ht="21" customHeight="1">
      <c r="A132" s="96"/>
      <c r="B132" s="100"/>
      <c r="C132" s="99"/>
      <c r="D132" s="98"/>
      <c r="E132" s="415"/>
      <c r="F132" s="415"/>
      <c r="G132" s="415"/>
      <c r="H132" s="96"/>
      <c r="I132" s="97"/>
      <c r="J132" s="97"/>
      <c r="K132" s="407"/>
      <c r="L132" s="96"/>
      <c r="M132" s="96"/>
      <c r="N132" s="414"/>
      <c r="O132" s="414"/>
      <c r="P132" s="414"/>
      <c r="Q132" s="414"/>
      <c r="R132" s="414"/>
      <c r="S132" s="414"/>
      <c r="T132" s="414"/>
      <c r="U132" s="414"/>
      <c r="V132" s="414"/>
      <c r="W132" s="414"/>
      <c r="X132" s="414"/>
    </row>
    <row r="133" spans="1:24" ht="21" customHeight="1">
      <c r="A133" s="96"/>
      <c r="B133" s="100"/>
      <c r="C133" s="99"/>
      <c r="D133" s="98"/>
      <c r="E133" s="415"/>
      <c r="F133" s="415"/>
      <c r="G133" s="415"/>
      <c r="H133" s="96"/>
      <c r="I133" s="97"/>
      <c r="J133" s="97"/>
      <c r="K133" s="407"/>
      <c r="L133" s="96"/>
      <c r="M133" s="96"/>
      <c r="N133" s="414"/>
      <c r="O133" s="414"/>
      <c r="P133" s="414"/>
      <c r="Q133" s="414"/>
      <c r="R133" s="414"/>
      <c r="S133" s="414"/>
      <c r="T133" s="414"/>
      <c r="U133" s="414"/>
      <c r="V133" s="414"/>
      <c r="W133" s="414"/>
      <c r="X133" s="414"/>
    </row>
    <row r="134" spans="1:24" ht="21" customHeight="1">
      <c r="A134" s="96"/>
      <c r="B134" s="100"/>
      <c r="C134" s="99"/>
      <c r="D134" s="98"/>
      <c r="E134" s="415"/>
      <c r="F134" s="415"/>
      <c r="G134" s="415"/>
      <c r="H134" s="96"/>
      <c r="I134" s="97"/>
      <c r="J134" s="97"/>
      <c r="K134" s="407"/>
      <c r="L134" s="96"/>
      <c r="M134" s="96"/>
      <c r="N134" s="414"/>
      <c r="O134" s="414"/>
      <c r="P134" s="414"/>
      <c r="Q134" s="414"/>
      <c r="R134" s="414"/>
      <c r="S134" s="414"/>
      <c r="T134" s="414"/>
      <c r="U134" s="414"/>
      <c r="V134" s="414"/>
      <c r="W134" s="414"/>
      <c r="X134" s="414"/>
    </row>
    <row r="135" spans="1:24" ht="21" customHeight="1">
      <c r="A135" s="96"/>
      <c r="B135" s="100"/>
      <c r="C135" s="99"/>
      <c r="D135" s="98"/>
      <c r="E135" s="415"/>
      <c r="F135" s="415"/>
      <c r="G135" s="415"/>
      <c r="H135" s="96"/>
      <c r="I135" s="97"/>
      <c r="J135" s="97"/>
      <c r="K135" s="407"/>
      <c r="L135" s="96"/>
      <c r="M135" s="96"/>
      <c r="N135" s="414"/>
      <c r="O135" s="414"/>
      <c r="P135" s="414"/>
      <c r="Q135" s="414"/>
      <c r="R135" s="414"/>
      <c r="S135" s="414"/>
      <c r="T135" s="414"/>
      <c r="U135" s="414"/>
      <c r="V135" s="414"/>
      <c r="W135" s="414"/>
      <c r="X135" s="414"/>
    </row>
    <row r="136" spans="1:24" ht="21" customHeight="1">
      <c r="A136" s="96"/>
      <c r="B136" s="100"/>
      <c r="C136" s="99"/>
      <c r="D136" s="98"/>
      <c r="E136" s="415"/>
      <c r="F136" s="415"/>
      <c r="G136" s="415"/>
      <c r="H136" s="96"/>
      <c r="I136" s="97"/>
      <c r="J136" s="97"/>
      <c r="K136" s="407"/>
      <c r="L136" s="96"/>
      <c r="M136" s="96"/>
      <c r="N136" s="414"/>
      <c r="O136" s="414"/>
      <c r="P136" s="414"/>
      <c r="Q136" s="414"/>
      <c r="R136" s="414"/>
      <c r="S136" s="414"/>
      <c r="T136" s="414"/>
      <c r="U136" s="414"/>
      <c r="V136" s="414"/>
      <c r="W136" s="414"/>
      <c r="X136" s="414"/>
    </row>
    <row r="137" spans="1:24" ht="21" customHeight="1">
      <c r="A137" s="96"/>
      <c r="B137" s="100"/>
      <c r="C137" s="99"/>
      <c r="D137" s="98"/>
      <c r="E137" s="415"/>
      <c r="F137" s="415"/>
      <c r="G137" s="415"/>
      <c r="H137" s="96"/>
      <c r="I137" s="97"/>
      <c r="J137" s="97"/>
      <c r="K137" s="407"/>
      <c r="L137" s="96"/>
      <c r="M137" s="96"/>
      <c r="N137" s="414"/>
      <c r="O137" s="414"/>
      <c r="P137" s="414"/>
      <c r="Q137" s="414"/>
      <c r="R137" s="414"/>
      <c r="S137" s="414"/>
      <c r="T137" s="414"/>
      <c r="U137" s="414"/>
      <c r="V137" s="414"/>
      <c r="W137" s="414"/>
      <c r="X137" s="414"/>
    </row>
    <row r="138" spans="1:24" ht="21" customHeight="1">
      <c r="A138" s="96"/>
      <c r="B138" s="100"/>
      <c r="C138" s="99"/>
      <c r="D138" s="98"/>
      <c r="E138" s="415"/>
      <c r="F138" s="98"/>
      <c r="G138" s="98"/>
      <c r="H138" s="96"/>
      <c r="I138" s="97"/>
      <c r="J138" s="97"/>
      <c r="K138" s="407"/>
      <c r="L138" s="96"/>
      <c r="M138" s="96"/>
      <c r="N138" s="414"/>
      <c r="O138" s="414"/>
      <c r="P138" s="414"/>
      <c r="Q138" s="414"/>
      <c r="R138" s="414"/>
      <c r="S138" s="414"/>
      <c r="T138" s="414"/>
      <c r="U138" s="414"/>
      <c r="V138" s="414"/>
      <c r="W138" s="414"/>
      <c r="X138" s="414"/>
    </row>
    <row r="139" spans="1:24" ht="21" customHeight="1">
      <c r="A139" s="96"/>
      <c r="B139" s="100"/>
      <c r="C139" s="99"/>
      <c r="D139" s="98"/>
      <c r="E139" s="415"/>
      <c r="F139" s="415"/>
      <c r="G139" s="415"/>
      <c r="H139" s="96"/>
      <c r="I139" s="97"/>
      <c r="J139" s="97"/>
      <c r="K139" s="407"/>
      <c r="L139" s="96"/>
      <c r="M139" s="96"/>
      <c r="N139" s="414"/>
      <c r="O139" s="414"/>
      <c r="P139" s="414"/>
      <c r="Q139" s="414"/>
      <c r="R139" s="414"/>
      <c r="S139" s="414"/>
      <c r="T139" s="414"/>
      <c r="U139" s="414"/>
      <c r="V139" s="414"/>
      <c r="W139" s="414"/>
      <c r="X139" s="414"/>
    </row>
    <row r="140" spans="1:24" ht="21" customHeight="1">
      <c r="A140" s="96"/>
      <c r="B140" s="100"/>
      <c r="C140" s="99"/>
      <c r="D140" s="98"/>
      <c r="E140" s="415"/>
      <c r="F140" s="415"/>
      <c r="G140" s="415"/>
      <c r="H140" s="96"/>
      <c r="I140" s="97"/>
      <c r="J140" s="97"/>
      <c r="K140" s="407"/>
      <c r="L140" s="96"/>
      <c r="M140" s="96"/>
      <c r="N140" s="414"/>
      <c r="O140" s="414"/>
      <c r="P140" s="414"/>
      <c r="Q140" s="414"/>
      <c r="R140" s="414"/>
      <c r="S140" s="414"/>
      <c r="T140" s="414"/>
      <c r="U140" s="414"/>
      <c r="V140" s="414"/>
      <c r="W140" s="414"/>
      <c r="X140" s="414"/>
    </row>
    <row r="141" spans="1:24" ht="21" customHeight="1">
      <c r="A141" s="96"/>
      <c r="B141" s="100"/>
      <c r="C141" s="99"/>
      <c r="D141" s="98"/>
      <c r="E141" s="415"/>
      <c r="F141" s="415"/>
      <c r="G141" s="415"/>
      <c r="H141" s="96"/>
      <c r="I141" s="97"/>
      <c r="J141" s="97"/>
      <c r="K141" s="407"/>
      <c r="L141" s="96"/>
      <c r="M141" s="96"/>
      <c r="N141" s="414"/>
      <c r="O141" s="414"/>
      <c r="P141" s="414"/>
      <c r="Q141" s="414"/>
      <c r="R141" s="414"/>
      <c r="S141" s="414"/>
      <c r="T141" s="414"/>
      <c r="U141" s="414"/>
      <c r="V141" s="414"/>
      <c r="W141" s="414"/>
      <c r="X141" s="414"/>
    </row>
    <row r="142" spans="1:24" ht="21" customHeight="1">
      <c r="A142" s="96"/>
      <c r="B142" s="100"/>
      <c r="C142" s="99"/>
      <c r="D142" s="98"/>
      <c r="E142" s="415"/>
      <c r="F142" s="415"/>
      <c r="G142" s="415"/>
      <c r="H142" s="96"/>
      <c r="I142" s="97"/>
      <c r="J142" s="97"/>
      <c r="K142" s="407"/>
      <c r="L142" s="96"/>
      <c r="M142" s="96"/>
      <c r="N142" s="414"/>
      <c r="O142" s="414"/>
      <c r="P142" s="414"/>
      <c r="Q142" s="414"/>
      <c r="R142" s="414"/>
      <c r="S142" s="414"/>
      <c r="T142" s="414"/>
      <c r="U142" s="414"/>
      <c r="V142" s="414"/>
      <c r="W142" s="414"/>
      <c r="X142" s="414"/>
    </row>
    <row r="143" spans="1:24" ht="21" customHeight="1">
      <c r="A143" s="96"/>
      <c r="B143" s="100"/>
      <c r="C143" s="99"/>
      <c r="D143" s="98"/>
      <c r="E143" s="415"/>
      <c r="F143" s="98"/>
      <c r="G143" s="98"/>
      <c r="H143" s="96"/>
      <c r="I143" s="97"/>
      <c r="J143" s="97"/>
      <c r="K143" s="407"/>
      <c r="L143" s="96"/>
      <c r="M143" s="96"/>
      <c r="N143" s="414"/>
      <c r="O143" s="414"/>
      <c r="P143" s="414"/>
      <c r="Q143" s="414"/>
      <c r="R143" s="414"/>
      <c r="S143" s="414"/>
      <c r="T143" s="414"/>
      <c r="U143" s="414"/>
      <c r="V143" s="414"/>
      <c r="W143" s="414"/>
      <c r="X143" s="414"/>
    </row>
    <row r="144" spans="1:24" ht="21" customHeight="1">
      <c r="A144" s="411"/>
      <c r="B144" s="412"/>
      <c r="C144" s="413"/>
      <c r="D144" s="409"/>
      <c r="E144" s="412"/>
      <c r="F144" s="412"/>
      <c r="G144" s="412"/>
      <c r="H144" s="411"/>
      <c r="I144" s="97"/>
      <c r="J144" s="97"/>
      <c r="K144" s="407"/>
      <c r="L144" s="411"/>
      <c r="M144" s="411"/>
      <c r="N144" s="411"/>
      <c r="O144" s="411"/>
      <c r="P144" s="411"/>
      <c r="Q144" s="411"/>
      <c r="R144" s="411"/>
      <c r="S144" s="411"/>
      <c r="T144" s="411"/>
      <c r="U144" s="411"/>
      <c r="V144" s="411"/>
      <c r="W144" s="411"/>
      <c r="X144" s="411"/>
    </row>
    <row r="145" spans="1:24" ht="21" customHeight="1">
      <c r="A145" s="97"/>
      <c r="B145" s="408"/>
      <c r="C145" s="410"/>
      <c r="D145" s="409"/>
      <c r="E145" s="408"/>
      <c r="F145" s="408"/>
      <c r="G145" s="408"/>
      <c r="H145" s="97"/>
      <c r="I145" s="97"/>
      <c r="J145" s="97"/>
      <c r="K145" s="40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</row>
    <row r="146" spans="1:24" ht="21" customHeight="1">
      <c r="A146" s="97"/>
      <c r="B146" s="408"/>
      <c r="C146" s="410"/>
      <c r="D146" s="409"/>
      <c r="E146" s="408"/>
      <c r="F146" s="408"/>
      <c r="G146" s="408"/>
      <c r="H146" s="97"/>
      <c r="I146" s="97"/>
      <c r="J146" s="97"/>
      <c r="K146" s="40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</row>
  </sheetData>
  <mergeCells count="2">
    <mergeCell ref="W4:X4"/>
    <mergeCell ref="U4:V4"/>
  </mergeCell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6"/>
  <dimension ref="A1:DA130"/>
  <sheetViews>
    <sheetView showGridLines="0" showRowColHeaders="0" workbookViewId="0">
      <pane ySplit="5" topLeftCell="A57" activePane="bottomLeft" state="frozen"/>
      <selection activeCell="AG40" sqref="AG40"/>
      <selection pane="bottomLeft" activeCell="C9" sqref="C9"/>
    </sheetView>
  </sheetViews>
  <sheetFormatPr defaultRowHeight="19.5" customHeight="1"/>
  <cols>
    <col min="1" max="1" width="15.75" style="161" bestFit="1" customWidth="1"/>
    <col min="2" max="2" width="26.25" style="161" customWidth="1"/>
    <col min="3" max="3" width="31.625" style="161" customWidth="1"/>
    <col min="4" max="4" width="22.375" style="161" customWidth="1"/>
    <col min="5" max="5" width="7.875" style="161" customWidth="1"/>
    <col min="6" max="9" width="13.875" style="161" customWidth="1"/>
    <col min="10" max="10" width="9.125" style="370" customWidth="1"/>
    <col min="11" max="11" width="11.5" style="370" customWidth="1"/>
    <col min="12" max="12" width="6.375" style="161" customWidth="1"/>
    <col min="13" max="13" width="20.25" style="161" customWidth="1"/>
    <col min="14" max="14" width="3.25" style="161" customWidth="1"/>
    <col min="15" max="15" width="11.75" style="161" bestFit="1" customWidth="1"/>
    <col min="16" max="16" width="28.875" style="161" bestFit="1" customWidth="1"/>
    <col min="17" max="17" width="13.375" style="161" bestFit="1" customWidth="1"/>
    <col min="18" max="18" width="6" style="161" customWidth="1"/>
    <col min="19" max="19" width="4.625" style="161" customWidth="1"/>
    <col min="20" max="20" width="7.875" style="161" bestFit="1" customWidth="1"/>
    <col min="21" max="21" width="11.75" style="161" bestFit="1" customWidth="1"/>
    <col min="22" max="22" width="19.5" style="161" customWidth="1"/>
    <col min="23" max="23" width="11.75" style="161" bestFit="1" customWidth="1"/>
    <col min="24" max="24" width="7.625" style="161" customWidth="1"/>
    <col min="25" max="25" width="2" style="161" customWidth="1"/>
    <col min="26" max="26" width="14" style="161" bestFit="1" customWidth="1"/>
    <col min="27" max="27" width="9.125" style="161" bestFit="1" customWidth="1"/>
    <col min="28" max="46" width="3" style="161" customWidth="1"/>
    <col min="47" max="47" width="8.5" style="161" customWidth="1"/>
    <col min="48" max="48" width="3" style="161" customWidth="1"/>
    <col min="49" max="49" width="8.875" style="369" customWidth="1"/>
    <col min="50" max="50" width="9.375" style="368" customWidth="1"/>
    <col min="51" max="51" width="9.25" style="368" bestFit="1" customWidth="1"/>
    <col min="52" max="52" width="8.25" style="368" bestFit="1" customWidth="1"/>
    <col min="53" max="69" width="3.25" style="161" customWidth="1"/>
    <col min="70" max="74" width="15.125" style="161" customWidth="1"/>
    <col min="75" max="104" width="3.25" style="161" customWidth="1"/>
    <col min="105" max="105" width="9" style="367"/>
    <col min="106" max="16384" width="9" style="161"/>
  </cols>
  <sheetData>
    <row r="1" spans="1:74" ht="155.25" customHeight="1">
      <c r="J1" s="161"/>
      <c r="K1" s="161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  <c r="AJ1" s="379"/>
      <c r="AW1" s="384" t="s">
        <v>1209</v>
      </c>
      <c r="AX1" s="384" t="s">
        <v>1208</v>
      </c>
      <c r="AY1" s="384" t="s">
        <v>80</v>
      </c>
      <c r="AZ1" s="384" t="s">
        <v>68</v>
      </c>
      <c r="BA1" s="402" t="s">
        <v>1207</v>
      </c>
      <c r="BB1" s="401"/>
      <c r="BC1" s="401"/>
      <c r="BD1" s="401"/>
      <c r="BE1" s="401"/>
      <c r="BF1" s="401"/>
      <c r="BG1" s="401"/>
    </row>
    <row r="2" spans="1:74" ht="9.75" customHeight="1">
      <c r="A2" s="400"/>
      <c r="B2" s="379"/>
      <c r="C2" s="379"/>
      <c r="D2" s="379"/>
      <c r="E2" s="379"/>
      <c r="J2" s="395"/>
      <c r="K2" s="161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87"/>
      <c r="Y2" s="387"/>
      <c r="Z2" s="387"/>
      <c r="AA2" s="387"/>
      <c r="AB2" s="387"/>
      <c r="AC2" s="387"/>
      <c r="AD2" s="387"/>
      <c r="AE2" s="387"/>
      <c r="AF2" s="387"/>
      <c r="AG2" s="387"/>
      <c r="AH2" s="387"/>
      <c r="AI2" s="387"/>
      <c r="AJ2" s="387"/>
      <c r="AK2" s="399"/>
      <c r="AL2" s="399"/>
      <c r="AM2" s="399"/>
      <c r="AN2" s="399"/>
      <c r="AO2" s="399"/>
      <c r="AP2" s="399"/>
      <c r="AQ2" s="399"/>
      <c r="AR2" s="399"/>
      <c r="AS2" s="399"/>
      <c r="AT2" s="399"/>
      <c r="AU2" s="399"/>
      <c r="AV2" s="399"/>
      <c r="AW2" s="398"/>
      <c r="AX2" s="384"/>
    </row>
    <row r="3" spans="1:74" ht="9.75" customHeight="1">
      <c r="A3" s="379"/>
      <c r="B3" s="380"/>
      <c r="C3" s="380"/>
      <c r="D3" s="379"/>
      <c r="E3" s="381"/>
      <c r="J3" s="395"/>
      <c r="K3" s="161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97"/>
      <c r="X3" s="397"/>
      <c r="Y3" s="385"/>
      <c r="Z3" s="385"/>
      <c r="AA3" s="379"/>
      <c r="AB3" s="379"/>
      <c r="AC3" s="379"/>
      <c r="AD3" s="385"/>
      <c r="AE3" s="385"/>
      <c r="AF3" s="385"/>
      <c r="AG3" s="385"/>
      <c r="AH3" s="385"/>
      <c r="AI3" s="385"/>
      <c r="AJ3" s="385"/>
      <c r="AK3" s="384"/>
      <c r="AL3" s="384"/>
      <c r="AM3" s="384"/>
      <c r="AN3" s="384"/>
      <c r="AO3" s="384"/>
      <c r="AP3" s="384"/>
      <c r="AQ3" s="384"/>
      <c r="AR3" s="384"/>
      <c r="AS3" s="384"/>
      <c r="AT3" s="384"/>
      <c r="AU3" s="396"/>
      <c r="AV3" s="384"/>
    </row>
    <row r="4" spans="1:74" ht="12.75">
      <c r="J4" s="395" t="str">
        <f>"จำนวนครั้งสุดท้าย คือ คร้งที่ "&amp;MAX($AX$3:$AX$41)</f>
        <v>จำนวนครั้งสุดท้าย คือ คร้งที่ 0</v>
      </c>
      <c r="K4" s="161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94"/>
      <c r="Y4" s="385"/>
      <c r="Z4" s="385"/>
      <c r="AA4" s="385"/>
      <c r="AB4" s="385"/>
      <c r="AC4" s="385"/>
      <c r="AD4" s="385"/>
      <c r="AE4" s="385"/>
      <c r="AF4" s="385"/>
      <c r="AG4" s="385"/>
      <c r="AH4" s="385"/>
      <c r="AI4" s="385"/>
      <c r="AJ4" s="385"/>
      <c r="AK4" s="384"/>
      <c r="AL4" s="384"/>
      <c r="AM4" s="384"/>
      <c r="AN4" s="384"/>
      <c r="AO4" s="384"/>
      <c r="AP4" s="384"/>
      <c r="AQ4" s="384"/>
      <c r="AR4" s="384"/>
      <c r="AS4" s="384"/>
      <c r="AT4" s="384"/>
      <c r="AU4" s="384"/>
      <c r="AV4" s="384"/>
    </row>
    <row r="5" spans="1:74" ht="30" customHeight="1">
      <c r="A5" s="393" t="s">
        <v>1206</v>
      </c>
      <c r="B5" s="392" t="s">
        <v>1205</v>
      </c>
      <c r="C5" s="392" t="s">
        <v>1204</v>
      </c>
      <c r="D5" s="392" t="s">
        <v>1203</v>
      </c>
      <c r="E5" s="391" t="s">
        <v>1202</v>
      </c>
      <c r="F5" s="390" t="s">
        <v>813</v>
      </c>
      <c r="G5" s="390" t="s">
        <v>812</v>
      </c>
      <c r="H5" s="389" t="s">
        <v>1201</v>
      </c>
      <c r="I5" s="388" t="s">
        <v>1200</v>
      </c>
      <c r="J5" s="388" t="s">
        <v>1199</v>
      </c>
      <c r="K5" s="388" t="s">
        <v>1198</v>
      </c>
      <c r="M5" s="379"/>
      <c r="N5" s="379"/>
      <c r="O5" s="379"/>
      <c r="P5" s="379"/>
      <c r="Q5" s="379"/>
      <c r="R5" s="386"/>
      <c r="S5" s="379"/>
      <c r="T5" s="387"/>
      <c r="U5" s="379"/>
      <c r="V5" s="379"/>
      <c r="W5" s="379"/>
      <c r="X5" s="386"/>
      <c r="Y5" s="379"/>
      <c r="Z5" s="379"/>
      <c r="AA5" s="385"/>
      <c r="AB5" s="379"/>
      <c r="AC5" s="379"/>
      <c r="AD5" s="379"/>
      <c r="AE5" s="379"/>
      <c r="AF5" s="379"/>
      <c r="AG5" s="379"/>
      <c r="AH5" s="379"/>
      <c r="AI5" s="379"/>
      <c r="AJ5" s="379"/>
      <c r="AK5" s="384"/>
      <c r="AL5" s="384"/>
      <c r="AM5" s="384"/>
      <c r="AN5" s="384"/>
      <c r="AO5" s="384"/>
      <c r="AP5" s="384"/>
      <c r="AQ5" s="384"/>
      <c r="AR5" s="384"/>
      <c r="AS5" s="384"/>
      <c r="AT5" s="384"/>
      <c r="AU5" s="384"/>
      <c r="AV5" s="384"/>
    </row>
    <row r="6" spans="1:74" ht="19.5" customHeight="1">
      <c r="A6" s="376">
        <v>100</v>
      </c>
      <c r="B6" s="375" t="s">
        <v>102</v>
      </c>
      <c r="C6" s="375" t="s">
        <v>220</v>
      </c>
      <c r="D6" s="374" t="s">
        <v>217</v>
      </c>
      <c r="E6" s="373" t="s">
        <v>90</v>
      </c>
      <c r="F6" s="371">
        <v>78.903835616438357</v>
      </c>
      <c r="G6" s="371">
        <v>0</v>
      </c>
      <c r="H6" s="377">
        <f t="shared" ref="H6:H37" si="0">COUNTIF($BA$3:$BZ$9999,A6)</f>
        <v>0</v>
      </c>
      <c r="I6" s="378">
        <f t="array" ref="I6">SUM(IF($A6=$BA$3:$CZ$999,$AZ$3:$AZ$999,0))</f>
        <v>0</v>
      </c>
      <c r="J6" s="377">
        <f t="shared" ref="J6:J37" si="1">I6*F6</f>
        <v>0</v>
      </c>
      <c r="K6" s="377">
        <f t="shared" ref="K6:K37" si="2">I6*G6</f>
        <v>0</v>
      </c>
      <c r="M6" s="380"/>
      <c r="N6" s="379"/>
      <c r="O6" s="380"/>
      <c r="P6" s="380"/>
      <c r="Q6" s="382"/>
      <c r="R6" s="381"/>
      <c r="S6" s="379"/>
      <c r="T6" s="383"/>
      <c r="U6" s="380"/>
      <c r="V6" s="380"/>
      <c r="W6" s="382"/>
      <c r="X6" s="381"/>
      <c r="Y6" s="379"/>
      <c r="Z6" s="385"/>
      <c r="AA6" s="385"/>
      <c r="AB6" s="379"/>
      <c r="AC6" s="379"/>
      <c r="AD6" s="379"/>
      <c r="AE6" s="379"/>
      <c r="AF6" s="379"/>
      <c r="AG6" s="379"/>
      <c r="AH6" s="379"/>
      <c r="AI6" s="379"/>
      <c r="AJ6" s="379"/>
      <c r="AK6" s="384"/>
      <c r="AL6" s="384"/>
      <c r="AM6" s="384"/>
      <c r="AN6" s="384"/>
      <c r="AO6" s="384"/>
      <c r="AP6" s="384"/>
      <c r="AQ6" s="384"/>
      <c r="AR6" s="384"/>
      <c r="AS6" s="384"/>
      <c r="AT6" s="384"/>
      <c r="AU6" s="384"/>
      <c r="AV6" s="384"/>
    </row>
    <row r="7" spans="1:74" ht="19.5" customHeight="1">
      <c r="A7" s="376">
        <v>97</v>
      </c>
      <c r="B7" s="375" t="s">
        <v>102</v>
      </c>
      <c r="C7" s="375" t="s">
        <v>245</v>
      </c>
      <c r="D7" s="374" t="s">
        <v>243</v>
      </c>
      <c r="E7" s="373" t="s">
        <v>90</v>
      </c>
      <c r="F7" s="371">
        <v>16.575068493150685</v>
      </c>
      <c r="G7" s="371">
        <v>0</v>
      </c>
      <c r="H7" s="377">
        <f t="shared" si="0"/>
        <v>0</v>
      </c>
      <c r="I7" s="378">
        <f t="array" ref="I7">SUM(IF($A7=$BA$3:$CZ$999,$AZ$3:$AZ$999,0))</f>
        <v>0</v>
      </c>
      <c r="J7" s="377">
        <f t="shared" si="1"/>
        <v>0</v>
      </c>
      <c r="K7" s="377">
        <f t="shared" si="2"/>
        <v>0</v>
      </c>
      <c r="M7" s="380"/>
      <c r="N7" s="379"/>
      <c r="O7" s="380"/>
      <c r="P7" s="380"/>
      <c r="Q7" s="382"/>
      <c r="R7" s="381"/>
      <c r="S7" s="379"/>
      <c r="T7" s="383"/>
      <c r="U7" s="380"/>
      <c r="V7" s="380"/>
      <c r="W7" s="382"/>
      <c r="X7" s="381"/>
      <c r="Y7" s="379"/>
      <c r="Z7" s="385"/>
      <c r="AA7" s="385"/>
      <c r="AB7" s="379"/>
      <c r="AC7" s="379"/>
      <c r="AD7" s="379"/>
      <c r="AE7" s="379"/>
      <c r="AF7" s="379"/>
      <c r="AG7" s="379"/>
      <c r="AH7" s="379"/>
      <c r="AI7" s="379"/>
      <c r="AJ7" s="379"/>
      <c r="AK7" s="384"/>
      <c r="AL7" s="384"/>
      <c r="AM7" s="384"/>
      <c r="AN7" s="384"/>
      <c r="AO7" s="384"/>
      <c r="AP7" s="384"/>
      <c r="AQ7" s="384"/>
      <c r="AR7" s="384"/>
      <c r="AS7" s="384"/>
      <c r="AT7" s="384"/>
      <c r="AU7" s="384"/>
      <c r="AV7" s="384"/>
    </row>
    <row r="8" spans="1:74" ht="19.5" customHeight="1">
      <c r="A8" s="376">
        <v>94</v>
      </c>
      <c r="B8" s="375" t="s">
        <v>102</v>
      </c>
      <c r="C8" s="375" t="s">
        <v>268</v>
      </c>
      <c r="D8" s="374" t="s">
        <v>266</v>
      </c>
      <c r="E8" s="373" t="s">
        <v>90</v>
      </c>
      <c r="F8" s="371">
        <v>107.94493150684931</v>
      </c>
      <c r="G8" s="371">
        <v>51.23</v>
      </c>
      <c r="H8" s="377">
        <f t="shared" si="0"/>
        <v>0</v>
      </c>
      <c r="I8" s="378">
        <f t="array" ref="I8">SUM(IF($A8=$BA$3:$CZ$999,$AZ$3:$AZ$999,0))</f>
        <v>0</v>
      </c>
      <c r="J8" s="377">
        <f t="shared" si="1"/>
        <v>0</v>
      </c>
      <c r="K8" s="377">
        <f t="shared" si="2"/>
        <v>0</v>
      </c>
      <c r="M8" s="380"/>
      <c r="N8" s="379"/>
      <c r="O8" s="380"/>
      <c r="P8" s="380"/>
      <c r="Q8" s="382"/>
      <c r="R8" s="381"/>
      <c r="S8" s="379"/>
      <c r="T8" s="383"/>
      <c r="U8" s="380"/>
      <c r="V8" s="380"/>
      <c r="W8" s="382"/>
      <c r="X8" s="381"/>
      <c r="Y8" s="379"/>
      <c r="Z8" s="385"/>
      <c r="AA8" s="385"/>
      <c r="AB8" s="379"/>
      <c r="AC8" s="379"/>
      <c r="AD8" s="379"/>
      <c r="AE8" s="379"/>
      <c r="AF8" s="379"/>
      <c r="AG8" s="379"/>
      <c r="AH8" s="379"/>
      <c r="AI8" s="379"/>
      <c r="AJ8" s="379"/>
      <c r="AK8" s="384"/>
      <c r="AL8" s="384"/>
      <c r="AM8" s="384"/>
      <c r="AN8" s="384"/>
      <c r="AO8" s="384"/>
      <c r="AP8" s="384"/>
      <c r="AQ8" s="384"/>
      <c r="AR8" s="384"/>
      <c r="AS8" s="384"/>
      <c r="AT8" s="384"/>
      <c r="AU8" s="384"/>
      <c r="AV8" s="384"/>
    </row>
    <row r="9" spans="1:74" ht="19.5" customHeight="1">
      <c r="A9" s="376">
        <v>79</v>
      </c>
      <c r="B9" s="375" t="s">
        <v>102</v>
      </c>
      <c r="C9" s="375" t="s">
        <v>371</v>
      </c>
      <c r="D9" s="374" t="s">
        <v>374</v>
      </c>
      <c r="E9" s="373" t="s">
        <v>90</v>
      </c>
      <c r="F9" s="371">
        <v>0</v>
      </c>
      <c r="G9" s="371">
        <v>0</v>
      </c>
      <c r="H9" s="377">
        <f t="shared" si="0"/>
        <v>0</v>
      </c>
      <c r="I9" s="378">
        <f t="array" ref="I9">SUM(IF($A9=$BA$3:$CZ$999,$AZ$3:$AZ$999,0))</f>
        <v>0</v>
      </c>
      <c r="J9" s="377">
        <f t="shared" si="1"/>
        <v>0</v>
      </c>
      <c r="K9" s="377">
        <f t="shared" si="2"/>
        <v>0</v>
      </c>
      <c r="M9" s="380"/>
      <c r="N9" s="379"/>
      <c r="O9" s="380"/>
      <c r="P9" s="380"/>
      <c r="Q9" s="382"/>
      <c r="R9" s="381"/>
      <c r="S9" s="379"/>
      <c r="T9" s="383"/>
      <c r="U9" s="380"/>
      <c r="V9" s="380"/>
      <c r="W9" s="382"/>
      <c r="X9" s="379"/>
      <c r="Y9" s="379"/>
      <c r="Z9" s="385"/>
      <c r="AA9" s="385"/>
      <c r="AB9" s="379"/>
      <c r="AC9" s="379"/>
      <c r="AD9" s="379"/>
      <c r="AE9" s="379"/>
      <c r="AF9" s="379"/>
      <c r="AG9" s="379"/>
      <c r="AH9" s="379"/>
      <c r="AI9" s="379"/>
      <c r="AJ9" s="379"/>
      <c r="AK9" s="384"/>
      <c r="AL9" s="384"/>
      <c r="AM9" s="384"/>
      <c r="AN9" s="384"/>
      <c r="AO9" s="384"/>
      <c r="AP9" s="384"/>
      <c r="AQ9" s="384"/>
      <c r="AR9" s="384"/>
      <c r="AS9" s="384"/>
      <c r="AT9" s="384"/>
      <c r="AU9" s="384"/>
      <c r="AV9" s="384"/>
    </row>
    <row r="10" spans="1:74" ht="19.5" customHeight="1">
      <c r="A10" s="376">
        <v>80</v>
      </c>
      <c r="B10" s="375" t="s">
        <v>102</v>
      </c>
      <c r="C10" s="375" t="s">
        <v>371</v>
      </c>
      <c r="D10" s="374" t="s">
        <v>369</v>
      </c>
      <c r="E10" s="373" t="s">
        <v>90</v>
      </c>
      <c r="F10" s="371">
        <v>0</v>
      </c>
      <c r="G10" s="371">
        <v>0</v>
      </c>
      <c r="H10" s="377">
        <f t="shared" si="0"/>
        <v>0</v>
      </c>
      <c r="I10" s="378">
        <f t="array" ref="I10">SUM(IF($A10=$BA$3:$CZ$999,$AZ$3:$AZ$999,0))</f>
        <v>0</v>
      </c>
      <c r="J10" s="377">
        <f t="shared" si="1"/>
        <v>0</v>
      </c>
      <c r="K10" s="377">
        <f t="shared" si="2"/>
        <v>0</v>
      </c>
      <c r="M10" s="380"/>
      <c r="N10" s="379"/>
      <c r="O10" s="380"/>
      <c r="P10" s="380"/>
      <c r="Q10" s="382"/>
      <c r="R10" s="381"/>
      <c r="S10" s="379"/>
      <c r="T10" s="383"/>
      <c r="U10" s="380"/>
      <c r="V10" s="380"/>
      <c r="W10" s="382"/>
      <c r="X10" s="379"/>
      <c r="Y10" s="379"/>
      <c r="Z10" s="385"/>
      <c r="AA10" s="385"/>
      <c r="AB10" s="379"/>
      <c r="AC10" s="379"/>
      <c r="AD10" s="379"/>
      <c r="AE10" s="379"/>
      <c r="AF10" s="379"/>
      <c r="AG10" s="379"/>
      <c r="AH10" s="379"/>
      <c r="AI10" s="379"/>
      <c r="AJ10" s="379"/>
      <c r="AK10" s="384"/>
      <c r="AL10" s="384"/>
      <c r="AM10" s="384"/>
      <c r="AN10" s="384"/>
      <c r="AO10" s="384"/>
      <c r="AP10" s="384"/>
      <c r="AQ10" s="384"/>
      <c r="AR10" s="384"/>
      <c r="AS10" s="384"/>
      <c r="AT10" s="384"/>
      <c r="AU10" s="384"/>
      <c r="AV10" s="384"/>
    </row>
    <row r="11" spans="1:74" ht="19.5" customHeight="1">
      <c r="A11" s="376">
        <v>83</v>
      </c>
      <c r="B11" s="375" t="s">
        <v>102</v>
      </c>
      <c r="C11" s="375" t="s">
        <v>347</v>
      </c>
      <c r="D11" s="374" t="s">
        <v>345</v>
      </c>
      <c r="E11" s="373" t="s">
        <v>90</v>
      </c>
      <c r="F11" s="371">
        <v>0</v>
      </c>
      <c r="G11" s="371">
        <v>0</v>
      </c>
      <c r="H11" s="377">
        <f t="shared" si="0"/>
        <v>0</v>
      </c>
      <c r="I11" s="378">
        <f t="array" ref="I11">SUM(IF($A11=$BA$3:$CZ$999,$AZ$3:$AZ$999,0))</f>
        <v>0</v>
      </c>
      <c r="J11" s="377">
        <f t="shared" si="1"/>
        <v>0</v>
      </c>
      <c r="K11" s="377">
        <f t="shared" si="2"/>
        <v>0</v>
      </c>
      <c r="M11" s="380"/>
      <c r="N11" s="379"/>
      <c r="O11" s="380"/>
      <c r="P11" s="380"/>
      <c r="Q11" s="382"/>
      <c r="R11" s="381"/>
      <c r="S11" s="379"/>
      <c r="T11" s="383"/>
      <c r="U11" s="380"/>
      <c r="V11" s="380"/>
      <c r="W11" s="382"/>
      <c r="X11" s="379"/>
      <c r="Y11" s="379"/>
      <c r="Z11" s="385"/>
      <c r="AA11" s="385"/>
      <c r="AB11" s="379"/>
      <c r="AC11" s="379"/>
      <c r="AD11" s="379"/>
      <c r="AE11" s="379"/>
      <c r="AF11" s="379"/>
      <c r="AG11" s="379"/>
      <c r="AH11" s="379"/>
      <c r="AI11" s="379"/>
      <c r="AJ11" s="379"/>
      <c r="AK11" s="384"/>
      <c r="AL11" s="384"/>
      <c r="AM11" s="384"/>
      <c r="AN11" s="384"/>
      <c r="AO11" s="384"/>
      <c r="AP11" s="384"/>
      <c r="AQ11" s="384"/>
      <c r="AR11" s="384"/>
      <c r="AS11" s="384"/>
      <c r="AT11" s="384"/>
      <c r="AU11" s="384"/>
      <c r="AV11" s="384"/>
    </row>
    <row r="12" spans="1:74" ht="19.5" customHeight="1">
      <c r="A12" s="376">
        <v>89</v>
      </c>
      <c r="B12" s="375" t="s">
        <v>102</v>
      </c>
      <c r="C12" s="375" t="s">
        <v>301</v>
      </c>
      <c r="D12" s="374" t="s">
        <v>299</v>
      </c>
      <c r="E12" s="373" t="s">
        <v>90</v>
      </c>
      <c r="F12" s="371">
        <v>5.0682191780821917</v>
      </c>
      <c r="G12" s="371">
        <v>0</v>
      </c>
      <c r="H12" s="377">
        <f t="shared" si="0"/>
        <v>0</v>
      </c>
      <c r="I12" s="378">
        <f t="array" ref="I12">SUM(IF($A12=$BA$3:$CZ$999,$AZ$3:$AZ$999,0))</f>
        <v>0</v>
      </c>
      <c r="J12" s="377">
        <f t="shared" si="1"/>
        <v>0</v>
      </c>
      <c r="K12" s="377">
        <f t="shared" si="2"/>
        <v>0</v>
      </c>
      <c r="M12" s="380"/>
      <c r="N12" s="379"/>
      <c r="O12" s="380"/>
      <c r="P12" s="380"/>
      <c r="Q12" s="382"/>
      <c r="R12" s="381"/>
      <c r="S12" s="379"/>
      <c r="T12" s="383"/>
      <c r="U12" s="380"/>
      <c r="V12" s="380"/>
      <c r="W12" s="382"/>
      <c r="X12" s="379"/>
      <c r="Y12" s="379"/>
      <c r="Z12" s="385"/>
      <c r="AA12" s="385"/>
      <c r="AB12" s="379"/>
      <c r="AC12" s="379"/>
      <c r="AD12" s="379"/>
      <c r="AE12" s="379"/>
      <c r="AF12" s="379"/>
      <c r="AG12" s="379"/>
      <c r="AH12" s="379"/>
      <c r="AI12" s="379"/>
      <c r="AJ12" s="379"/>
      <c r="AK12" s="384"/>
      <c r="AL12" s="384"/>
      <c r="AM12" s="384"/>
      <c r="AN12" s="384"/>
      <c r="AO12" s="384"/>
      <c r="AP12" s="384"/>
      <c r="AQ12" s="384"/>
      <c r="AR12" s="384"/>
      <c r="AS12" s="384"/>
      <c r="AT12" s="384"/>
      <c r="AU12" s="384"/>
      <c r="AV12" s="384"/>
    </row>
    <row r="13" spans="1:74" ht="19.5" customHeight="1">
      <c r="A13" s="376">
        <v>84</v>
      </c>
      <c r="B13" s="375" t="s">
        <v>102</v>
      </c>
      <c r="C13" s="375" t="s">
        <v>337</v>
      </c>
      <c r="D13" s="374" t="s">
        <v>335</v>
      </c>
      <c r="E13" s="373" t="s">
        <v>90</v>
      </c>
      <c r="F13" s="371">
        <v>52.054520547945209</v>
      </c>
      <c r="G13" s="371">
        <v>0</v>
      </c>
      <c r="H13" s="377">
        <f t="shared" si="0"/>
        <v>0</v>
      </c>
      <c r="I13" s="378">
        <f t="array" ref="I13">SUM(IF($A13=$BA$3:$CZ$999,$AZ$3:$AZ$999,0))</f>
        <v>0</v>
      </c>
      <c r="J13" s="377">
        <f t="shared" si="1"/>
        <v>0</v>
      </c>
      <c r="K13" s="377">
        <f t="shared" si="2"/>
        <v>0</v>
      </c>
      <c r="M13" s="380"/>
      <c r="N13" s="379"/>
      <c r="O13" s="380"/>
      <c r="P13" s="380"/>
      <c r="Q13" s="382"/>
      <c r="R13" s="381"/>
      <c r="S13" s="379"/>
      <c r="T13" s="383"/>
      <c r="U13" s="380"/>
      <c r="V13" s="380"/>
      <c r="W13" s="382"/>
      <c r="X13" s="379"/>
      <c r="Y13" s="379"/>
      <c r="Z13" s="385"/>
      <c r="AA13" s="385"/>
      <c r="AB13" s="379"/>
      <c r="AC13" s="379"/>
      <c r="AD13" s="379"/>
      <c r="AE13" s="379"/>
      <c r="AF13" s="379"/>
      <c r="AG13" s="379"/>
      <c r="AH13" s="379"/>
      <c r="AI13" s="379"/>
      <c r="AJ13" s="379"/>
      <c r="AK13" s="384"/>
      <c r="AL13" s="384"/>
      <c r="AM13" s="384"/>
      <c r="AN13" s="384"/>
      <c r="AO13" s="384"/>
      <c r="AP13" s="384"/>
      <c r="AQ13" s="384"/>
      <c r="AR13" s="384"/>
      <c r="AS13" s="384"/>
      <c r="AT13" s="384"/>
      <c r="AU13" s="384"/>
      <c r="AV13" s="384"/>
    </row>
    <row r="14" spans="1:74" ht="19.5" customHeight="1">
      <c r="A14" s="376">
        <v>76</v>
      </c>
      <c r="B14" s="375" t="s">
        <v>102</v>
      </c>
      <c r="C14" s="375" t="s">
        <v>398</v>
      </c>
      <c r="D14" s="374" t="s">
        <v>396</v>
      </c>
      <c r="E14" s="373" t="s">
        <v>90</v>
      </c>
      <c r="F14" s="371">
        <v>0</v>
      </c>
      <c r="G14" s="371">
        <v>0</v>
      </c>
      <c r="H14" s="377">
        <f t="shared" si="0"/>
        <v>0</v>
      </c>
      <c r="I14" s="378">
        <f t="array" ref="I14">SUM(IF($A14=$BA$3:$CZ$999,$AZ$3:$AZ$999,0))</f>
        <v>0</v>
      </c>
      <c r="J14" s="377">
        <f t="shared" si="1"/>
        <v>0</v>
      </c>
      <c r="K14" s="377">
        <f t="shared" si="2"/>
        <v>0</v>
      </c>
      <c r="M14" s="380"/>
      <c r="N14" s="379"/>
      <c r="O14" s="380"/>
      <c r="P14" s="380"/>
      <c r="Q14" s="382"/>
      <c r="R14" s="381"/>
      <c r="S14" s="379"/>
      <c r="T14" s="383"/>
      <c r="U14" s="380"/>
      <c r="V14" s="380"/>
      <c r="W14" s="382"/>
      <c r="X14" s="379"/>
      <c r="Y14" s="379"/>
      <c r="Z14" s="385"/>
      <c r="AA14" s="385"/>
      <c r="AB14" s="379"/>
      <c r="AC14" s="379"/>
      <c r="AD14" s="379"/>
      <c r="AE14" s="379"/>
      <c r="AF14" s="379"/>
      <c r="AG14" s="379"/>
      <c r="AH14" s="379"/>
      <c r="AI14" s="379"/>
      <c r="AJ14" s="379"/>
      <c r="AK14" s="384"/>
      <c r="AL14" s="384"/>
      <c r="AM14" s="384"/>
      <c r="AN14" s="384"/>
      <c r="AO14" s="384"/>
      <c r="AP14" s="384"/>
      <c r="AQ14" s="384"/>
      <c r="AR14" s="384"/>
      <c r="AS14" s="384"/>
      <c r="AT14" s="384"/>
      <c r="AU14" s="384"/>
      <c r="AV14" s="384"/>
      <c r="BR14"/>
      <c r="BS14"/>
      <c r="BT14"/>
      <c r="BU14"/>
      <c r="BV14"/>
    </row>
    <row r="15" spans="1:74" ht="19.5" customHeight="1">
      <c r="A15" s="376">
        <v>98</v>
      </c>
      <c r="B15" s="375" t="s">
        <v>102</v>
      </c>
      <c r="C15" s="375" t="s">
        <v>236</v>
      </c>
      <c r="D15" s="374" t="s">
        <v>234</v>
      </c>
      <c r="E15" s="373" t="s">
        <v>90</v>
      </c>
      <c r="F15" s="371">
        <v>9.1860273972602737</v>
      </c>
      <c r="G15" s="371">
        <v>0</v>
      </c>
      <c r="H15" s="377">
        <f t="shared" si="0"/>
        <v>0</v>
      </c>
      <c r="I15" s="378">
        <f t="array" ref="I15">SUM(IF($A15=$BA$3:$CZ$999,$AZ$3:$AZ$999,0))</f>
        <v>0</v>
      </c>
      <c r="J15" s="377">
        <f t="shared" si="1"/>
        <v>0</v>
      </c>
      <c r="K15" s="377">
        <f t="shared" si="2"/>
        <v>0</v>
      </c>
      <c r="M15" s="380"/>
      <c r="N15" s="379"/>
      <c r="O15" s="380"/>
      <c r="P15" s="380"/>
      <c r="Q15" s="382"/>
      <c r="R15" s="381"/>
      <c r="S15" s="379"/>
      <c r="T15" s="383"/>
      <c r="U15" s="380"/>
      <c r="V15" s="380"/>
      <c r="W15" s="382"/>
      <c r="X15" s="379"/>
      <c r="Y15" s="379"/>
      <c r="Z15" s="385"/>
      <c r="AA15" s="385"/>
      <c r="AB15" s="379"/>
      <c r="AC15" s="379"/>
      <c r="AD15" s="379"/>
      <c r="AE15" s="379"/>
      <c r="AF15" s="379"/>
      <c r="AG15" s="379"/>
      <c r="AH15" s="379"/>
      <c r="AI15" s="379"/>
      <c r="AJ15" s="379"/>
      <c r="AK15" s="384"/>
      <c r="AL15" s="384"/>
      <c r="AM15" s="384"/>
      <c r="AN15" s="384"/>
      <c r="AO15" s="384"/>
      <c r="AP15" s="384"/>
      <c r="AQ15" s="384"/>
      <c r="AR15" s="384"/>
      <c r="AS15" s="384"/>
      <c r="AT15" s="384"/>
      <c r="AU15" s="384"/>
      <c r="AV15" s="384"/>
      <c r="BR15" s="342"/>
      <c r="BS15" s="342"/>
      <c r="BT15" s="342"/>
      <c r="BU15" s="342"/>
      <c r="BV15" s="342"/>
    </row>
    <row r="16" spans="1:74" ht="19.5" customHeight="1">
      <c r="A16" s="376">
        <v>82</v>
      </c>
      <c r="B16" s="375" t="s">
        <v>102</v>
      </c>
      <c r="C16" s="375" t="s">
        <v>355</v>
      </c>
      <c r="D16" s="374" t="s">
        <v>353</v>
      </c>
      <c r="E16" s="373" t="s">
        <v>90</v>
      </c>
      <c r="F16" s="371">
        <v>0</v>
      </c>
      <c r="G16" s="371">
        <v>0</v>
      </c>
      <c r="H16" s="377">
        <f t="shared" si="0"/>
        <v>0</v>
      </c>
      <c r="I16" s="378">
        <f t="array" ref="I16">SUM(IF($A16=$BA$3:$CZ$999,$AZ$3:$AZ$999,0))</f>
        <v>0</v>
      </c>
      <c r="J16" s="377">
        <f t="shared" si="1"/>
        <v>0</v>
      </c>
      <c r="K16" s="377">
        <f t="shared" si="2"/>
        <v>0</v>
      </c>
      <c r="M16" s="380"/>
      <c r="N16" s="379"/>
      <c r="O16" s="380"/>
      <c r="P16" s="380"/>
      <c r="Q16" s="382"/>
      <c r="R16" s="381"/>
      <c r="S16" s="379"/>
      <c r="T16" s="383"/>
      <c r="U16" s="380"/>
      <c r="V16" s="380"/>
      <c r="W16" s="382"/>
      <c r="X16" s="379"/>
      <c r="Y16" s="379"/>
      <c r="Z16" s="385"/>
      <c r="AA16" s="385"/>
      <c r="AB16" s="379"/>
      <c r="AC16" s="379"/>
      <c r="AD16" s="379"/>
      <c r="AE16" s="379"/>
      <c r="AF16" s="379"/>
      <c r="AG16" s="379"/>
      <c r="AH16" s="379"/>
      <c r="AI16" s="379"/>
      <c r="AJ16" s="379"/>
      <c r="AK16" s="384"/>
      <c r="AL16" s="384"/>
      <c r="AM16" s="384"/>
      <c r="AN16" s="384"/>
      <c r="AO16" s="384"/>
      <c r="AP16" s="384"/>
      <c r="AQ16" s="384"/>
      <c r="AR16" s="384"/>
      <c r="AS16" s="384"/>
      <c r="AT16" s="384"/>
      <c r="AU16" s="384"/>
      <c r="AV16" s="384"/>
      <c r="BR16"/>
      <c r="BS16"/>
      <c r="BT16"/>
      <c r="BU16"/>
      <c r="BV16"/>
    </row>
    <row r="17" spans="1:74" ht="19.5" customHeight="1">
      <c r="A17" s="376">
        <v>99</v>
      </c>
      <c r="B17" s="375" t="s">
        <v>102</v>
      </c>
      <c r="C17" s="375" t="s">
        <v>229</v>
      </c>
      <c r="D17" s="374" t="s">
        <v>227</v>
      </c>
      <c r="E17" s="373" t="s">
        <v>90</v>
      </c>
      <c r="F17" s="371">
        <v>30.136712328767121</v>
      </c>
      <c r="G17" s="371">
        <v>19.59</v>
      </c>
      <c r="H17" s="377">
        <f t="shared" si="0"/>
        <v>0</v>
      </c>
      <c r="I17" s="378">
        <f t="array" ref="I17">SUM(IF($A17=$BA$3:$CZ$999,$AZ$3:$AZ$999,0))</f>
        <v>0</v>
      </c>
      <c r="J17" s="377">
        <f t="shared" si="1"/>
        <v>0</v>
      </c>
      <c r="K17" s="377">
        <f t="shared" si="2"/>
        <v>0</v>
      </c>
      <c r="M17" s="380"/>
      <c r="N17" s="379"/>
      <c r="O17" s="380"/>
      <c r="P17" s="380"/>
      <c r="Q17" s="382"/>
      <c r="R17" s="381"/>
      <c r="S17" s="379"/>
      <c r="T17" s="383"/>
      <c r="U17" s="380"/>
      <c r="V17" s="380"/>
      <c r="W17" s="382"/>
      <c r="X17" s="379"/>
      <c r="Y17" s="379"/>
      <c r="Z17" s="385"/>
      <c r="AA17" s="385"/>
      <c r="AB17" s="379"/>
      <c r="AC17" s="379"/>
      <c r="AD17" s="379"/>
      <c r="AE17" s="379"/>
      <c r="AF17" s="379"/>
      <c r="AG17" s="379"/>
      <c r="AH17" s="379"/>
      <c r="AI17" s="379"/>
      <c r="AJ17" s="379"/>
      <c r="AK17" s="384"/>
      <c r="AL17" s="384"/>
      <c r="AM17" s="384"/>
      <c r="AN17" s="384"/>
      <c r="AO17" s="384"/>
      <c r="AP17" s="384"/>
      <c r="AQ17" s="384"/>
      <c r="AR17" s="384"/>
      <c r="AS17" s="384"/>
      <c r="AT17" s="384"/>
      <c r="AU17" s="384"/>
      <c r="AV17" s="384"/>
      <c r="BR17"/>
      <c r="BS17"/>
      <c r="BT17"/>
      <c r="BU17"/>
      <c r="BV17"/>
    </row>
    <row r="18" spans="1:74" ht="19.5" customHeight="1">
      <c r="A18" s="376">
        <v>87</v>
      </c>
      <c r="B18" s="375" t="s">
        <v>102</v>
      </c>
      <c r="C18" s="375" t="s">
        <v>319</v>
      </c>
      <c r="D18" s="374" t="s">
        <v>317</v>
      </c>
      <c r="E18" s="373" t="s">
        <v>90</v>
      </c>
      <c r="F18" s="371">
        <v>49.835342465753428</v>
      </c>
      <c r="G18" s="371">
        <v>0</v>
      </c>
      <c r="H18" s="377">
        <f t="shared" si="0"/>
        <v>0</v>
      </c>
      <c r="I18" s="378">
        <f t="array" ref="I18">SUM(IF($A18=$BA$3:$CZ$999,$AZ$3:$AZ$999,0))</f>
        <v>0</v>
      </c>
      <c r="J18" s="377">
        <f t="shared" si="1"/>
        <v>0</v>
      </c>
      <c r="K18" s="377">
        <f t="shared" si="2"/>
        <v>0</v>
      </c>
      <c r="M18" s="380"/>
      <c r="N18" s="379"/>
      <c r="O18" s="380"/>
      <c r="P18" s="380"/>
      <c r="Q18" s="382"/>
      <c r="R18" s="381"/>
      <c r="S18" s="379"/>
      <c r="T18" s="383"/>
      <c r="U18" s="380"/>
      <c r="V18" s="380"/>
      <c r="W18" s="382"/>
      <c r="X18" s="379"/>
      <c r="Y18" s="379"/>
      <c r="Z18" s="385"/>
      <c r="AA18" s="385"/>
      <c r="AB18" s="379"/>
      <c r="AC18" s="379"/>
      <c r="AD18" s="379"/>
      <c r="AE18" s="379"/>
      <c r="AF18" s="379"/>
      <c r="AG18" s="379"/>
      <c r="AH18" s="379"/>
      <c r="AI18" s="379"/>
      <c r="AJ18" s="379"/>
      <c r="AK18" s="384"/>
      <c r="AL18" s="384"/>
      <c r="AM18" s="384"/>
      <c r="AN18" s="384"/>
      <c r="AO18" s="384"/>
      <c r="AP18" s="384"/>
      <c r="AQ18" s="384"/>
      <c r="AR18" s="384"/>
      <c r="AS18" s="384"/>
      <c r="AT18" s="384"/>
      <c r="AU18" s="384"/>
      <c r="AV18" s="384"/>
      <c r="BR18"/>
      <c r="BS18"/>
      <c r="BT18"/>
      <c r="BU18"/>
    </row>
    <row r="19" spans="1:74" ht="19.5" customHeight="1">
      <c r="A19" s="376">
        <v>107</v>
      </c>
      <c r="B19" s="375" t="s">
        <v>102</v>
      </c>
      <c r="C19" s="375" t="s">
        <v>175</v>
      </c>
      <c r="D19" s="374" t="s">
        <v>173</v>
      </c>
      <c r="E19" s="373" t="s">
        <v>90</v>
      </c>
      <c r="F19" s="371">
        <v>0</v>
      </c>
      <c r="G19" s="371">
        <v>0</v>
      </c>
      <c r="H19" s="377">
        <f t="shared" si="0"/>
        <v>0</v>
      </c>
      <c r="I19" s="378">
        <f t="array" ref="I19">SUM(IF($A19=$BA$3:$CZ$999,$AZ$3:$AZ$999,0))</f>
        <v>0</v>
      </c>
      <c r="J19" s="377">
        <f t="shared" si="1"/>
        <v>0</v>
      </c>
      <c r="K19" s="377">
        <f t="shared" si="2"/>
        <v>0</v>
      </c>
      <c r="M19" s="380"/>
      <c r="N19" s="379"/>
      <c r="O19" s="380"/>
      <c r="P19" s="380"/>
      <c r="Q19" s="382"/>
      <c r="R19" s="381"/>
      <c r="S19" s="379"/>
      <c r="T19" s="383"/>
      <c r="U19" s="380"/>
      <c r="V19" s="380"/>
      <c r="W19" s="382"/>
      <c r="X19" s="379"/>
      <c r="Y19" s="379"/>
      <c r="Z19" s="385"/>
      <c r="AA19" s="385"/>
      <c r="AB19" s="379"/>
      <c r="AC19" s="379"/>
      <c r="AD19" s="379"/>
      <c r="AE19" s="379"/>
      <c r="AF19" s="379"/>
      <c r="AG19" s="379"/>
      <c r="AH19" s="379"/>
      <c r="AI19" s="379"/>
      <c r="AJ19" s="379"/>
      <c r="AK19" s="384"/>
      <c r="AL19" s="384"/>
      <c r="AM19" s="384"/>
      <c r="AN19" s="384"/>
      <c r="AO19" s="384"/>
      <c r="AP19" s="384"/>
      <c r="AQ19" s="384"/>
      <c r="AR19" s="384"/>
      <c r="AS19" s="384"/>
      <c r="AT19" s="384"/>
      <c r="AU19" s="384"/>
      <c r="AV19" s="384"/>
      <c r="BR19"/>
      <c r="BS19"/>
      <c r="BT19"/>
      <c r="BU19"/>
    </row>
    <row r="20" spans="1:74" ht="19.5" customHeight="1">
      <c r="A20" s="376">
        <v>88</v>
      </c>
      <c r="B20" s="375" t="s">
        <v>102</v>
      </c>
      <c r="C20" s="375" t="s">
        <v>310</v>
      </c>
      <c r="D20" s="374" t="s">
        <v>308</v>
      </c>
      <c r="E20" s="373" t="s">
        <v>90</v>
      </c>
      <c r="F20" s="371">
        <v>64.10931506849316</v>
      </c>
      <c r="G20" s="371">
        <v>0</v>
      </c>
      <c r="H20" s="377">
        <f t="shared" si="0"/>
        <v>0</v>
      </c>
      <c r="I20" s="378">
        <f t="array" ref="I20">SUM(IF($A20=$BA$3:$CZ$999,$AZ$3:$AZ$999,0))</f>
        <v>0</v>
      </c>
      <c r="J20" s="377">
        <f t="shared" si="1"/>
        <v>0</v>
      </c>
      <c r="K20" s="377">
        <f t="shared" si="2"/>
        <v>0</v>
      </c>
      <c r="M20" s="380"/>
      <c r="N20" s="379"/>
      <c r="O20" s="380"/>
      <c r="P20" s="380"/>
      <c r="Q20" s="382"/>
      <c r="R20" s="381"/>
      <c r="S20" s="379"/>
      <c r="T20" s="383"/>
      <c r="U20" s="380"/>
      <c r="V20" s="380"/>
      <c r="W20" s="382"/>
      <c r="X20" s="379"/>
      <c r="Y20" s="379"/>
      <c r="Z20" s="385"/>
      <c r="AA20" s="385"/>
      <c r="AB20" s="379"/>
      <c r="AC20" s="379"/>
      <c r="AD20" s="379"/>
      <c r="AE20" s="379"/>
      <c r="AF20" s="379"/>
      <c r="AG20" s="379"/>
      <c r="AH20" s="379"/>
      <c r="AI20" s="379"/>
      <c r="AJ20" s="379"/>
      <c r="AK20" s="384"/>
      <c r="AL20" s="384"/>
      <c r="AM20" s="384"/>
      <c r="AN20" s="384"/>
      <c r="AO20" s="384"/>
      <c r="AP20" s="384"/>
      <c r="AQ20" s="384"/>
      <c r="AR20" s="384"/>
      <c r="AS20" s="384"/>
      <c r="AT20" s="384"/>
      <c r="AU20" s="384"/>
      <c r="AV20" s="384"/>
      <c r="BR20"/>
      <c r="BS20"/>
      <c r="BT20"/>
    </row>
    <row r="21" spans="1:74" ht="19.5" customHeight="1">
      <c r="A21" s="376">
        <v>81</v>
      </c>
      <c r="B21" s="375" t="s">
        <v>102</v>
      </c>
      <c r="C21" s="375" t="s">
        <v>364</v>
      </c>
      <c r="D21" s="374" t="s">
        <v>362</v>
      </c>
      <c r="E21" s="373" t="s">
        <v>90</v>
      </c>
      <c r="F21" s="371">
        <v>0</v>
      </c>
      <c r="G21" s="371">
        <v>0</v>
      </c>
      <c r="H21" s="377">
        <f t="shared" si="0"/>
        <v>0</v>
      </c>
      <c r="I21" s="378">
        <f t="array" ref="I21">SUM(IF($A21=$BA$3:$CZ$999,$AZ$3:$AZ$999,0))</f>
        <v>0</v>
      </c>
      <c r="J21" s="377">
        <f t="shared" si="1"/>
        <v>0</v>
      </c>
      <c r="K21" s="377">
        <f t="shared" si="2"/>
        <v>0</v>
      </c>
      <c r="M21" s="380"/>
      <c r="N21" s="379"/>
      <c r="O21" s="380"/>
      <c r="P21" s="380"/>
      <c r="Q21" s="382"/>
      <c r="R21" s="381"/>
      <c r="S21" s="379"/>
      <c r="T21" s="383"/>
      <c r="U21" s="380"/>
      <c r="V21" s="380"/>
      <c r="W21" s="382"/>
      <c r="X21" s="379"/>
      <c r="Y21" s="379"/>
      <c r="Z21" s="385"/>
      <c r="AA21" s="385"/>
      <c r="AB21" s="379"/>
      <c r="AC21" s="379"/>
      <c r="AD21" s="379"/>
      <c r="AE21" s="379"/>
      <c r="AF21" s="379"/>
      <c r="AG21" s="379"/>
      <c r="AH21" s="379"/>
      <c r="AI21" s="379"/>
      <c r="AJ21" s="379"/>
      <c r="AK21" s="384"/>
      <c r="AL21" s="384"/>
      <c r="AM21" s="384"/>
      <c r="AN21" s="384"/>
      <c r="AO21" s="384"/>
      <c r="AP21" s="384"/>
      <c r="AQ21" s="384"/>
      <c r="AR21" s="384"/>
      <c r="AS21" s="384"/>
      <c r="AT21" s="384"/>
      <c r="AU21" s="384"/>
      <c r="AV21" s="384"/>
      <c r="BR21"/>
      <c r="BS21"/>
      <c r="BT21"/>
    </row>
    <row r="22" spans="1:74" ht="19.5" customHeight="1">
      <c r="A22" s="376">
        <v>108</v>
      </c>
      <c r="B22" s="375" t="s">
        <v>102</v>
      </c>
      <c r="C22" s="375" t="s">
        <v>101</v>
      </c>
      <c r="D22" s="374" t="s">
        <v>167</v>
      </c>
      <c r="E22" s="373" t="s">
        <v>90</v>
      </c>
      <c r="F22" s="371">
        <v>0</v>
      </c>
      <c r="G22" s="371">
        <v>0</v>
      </c>
      <c r="H22" s="377">
        <f t="shared" si="0"/>
        <v>0</v>
      </c>
      <c r="I22" s="378">
        <f t="array" ref="I22">SUM(IF($A22=$BA$3:$CZ$999,$AZ$3:$AZ$999,0))</f>
        <v>0</v>
      </c>
      <c r="J22" s="377">
        <f t="shared" si="1"/>
        <v>0</v>
      </c>
      <c r="K22" s="377">
        <f t="shared" si="2"/>
        <v>0</v>
      </c>
      <c r="M22" s="380"/>
      <c r="N22" s="379"/>
      <c r="O22" s="380"/>
      <c r="P22" s="380"/>
      <c r="Q22" s="382"/>
      <c r="R22" s="381"/>
      <c r="S22" s="379"/>
      <c r="T22" s="383"/>
      <c r="U22" s="380"/>
      <c r="V22" s="380"/>
      <c r="W22" s="382"/>
      <c r="X22" s="379"/>
      <c r="Y22" s="379"/>
      <c r="Z22" s="385"/>
      <c r="AA22" s="385"/>
      <c r="AB22" s="379"/>
      <c r="AC22" s="379"/>
      <c r="AD22" s="379"/>
      <c r="AE22" s="379"/>
      <c r="AF22" s="379"/>
      <c r="AG22" s="379"/>
      <c r="AH22" s="379"/>
      <c r="AI22" s="379"/>
      <c r="AJ22" s="379"/>
      <c r="AK22" s="384"/>
      <c r="AL22" s="384"/>
      <c r="AM22" s="384"/>
      <c r="AN22" s="384"/>
      <c r="AO22" s="384"/>
      <c r="AP22" s="384"/>
      <c r="AQ22" s="384"/>
      <c r="AR22" s="384"/>
      <c r="AS22" s="384"/>
      <c r="AT22" s="384"/>
      <c r="AU22" s="384"/>
      <c r="AV22" s="384"/>
      <c r="BR22"/>
      <c r="BS22"/>
      <c r="BT22"/>
    </row>
    <row r="23" spans="1:74" ht="19.5" customHeight="1">
      <c r="A23" s="376">
        <v>109</v>
      </c>
      <c r="B23" s="375" t="s">
        <v>102</v>
      </c>
      <c r="C23" s="375" t="s">
        <v>101</v>
      </c>
      <c r="D23" s="374" t="s">
        <v>164</v>
      </c>
      <c r="E23" s="373" t="s">
        <v>90</v>
      </c>
      <c r="F23" s="371">
        <v>0</v>
      </c>
      <c r="G23" s="371">
        <v>0</v>
      </c>
      <c r="H23" s="377">
        <f t="shared" si="0"/>
        <v>0</v>
      </c>
      <c r="I23" s="378">
        <f t="array" ref="I23">SUM(IF($A23=$BA$3:$CZ$999,$AZ$3:$AZ$999,0))</f>
        <v>0</v>
      </c>
      <c r="J23" s="377">
        <f t="shared" si="1"/>
        <v>0</v>
      </c>
      <c r="K23" s="377">
        <f t="shared" si="2"/>
        <v>0</v>
      </c>
      <c r="M23" s="380"/>
      <c r="N23" s="379"/>
      <c r="O23" s="380"/>
      <c r="P23" s="380"/>
      <c r="Q23" s="382"/>
      <c r="R23" s="381"/>
      <c r="S23" s="379"/>
      <c r="T23" s="383"/>
      <c r="U23" s="380"/>
      <c r="V23" s="380"/>
      <c r="W23" s="382"/>
      <c r="X23" s="379"/>
      <c r="Y23" s="379"/>
      <c r="Z23" s="385"/>
      <c r="AA23" s="385"/>
      <c r="AB23" s="379"/>
      <c r="AC23" s="379"/>
      <c r="AD23" s="379"/>
      <c r="AE23" s="379"/>
      <c r="AF23" s="379"/>
      <c r="AG23" s="379"/>
      <c r="AH23" s="379"/>
      <c r="AI23" s="379"/>
      <c r="AJ23" s="379"/>
      <c r="AK23" s="384"/>
      <c r="AL23" s="384"/>
      <c r="AM23" s="384"/>
      <c r="AN23" s="384"/>
      <c r="AO23" s="384"/>
      <c r="AP23" s="384"/>
      <c r="AQ23" s="384"/>
      <c r="AR23" s="384"/>
      <c r="AS23" s="384"/>
      <c r="AT23" s="384"/>
      <c r="AU23" s="384"/>
      <c r="AV23" s="384"/>
      <c r="BR23"/>
      <c r="BS23"/>
      <c r="BT23"/>
    </row>
    <row r="24" spans="1:74" ht="19.5" customHeight="1">
      <c r="A24" s="376">
        <v>110</v>
      </c>
      <c r="B24" s="375" t="s">
        <v>102</v>
      </c>
      <c r="C24" s="375" t="s">
        <v>101</v>
      </c>
      <c r="D24" s="374" t="s">
        <v>162</v>
      </c>
      <c r="E24" s="373" t="s">
        <v>90</v>
      </c>
      <c r="F24" s="371">
        <v>0</v>
      </c>
      <c r="G24" s="371">
        <v>0</v>
      </c>
      <c r="H24" s="377">
        <f t="shared" si="0"/>
        <v>0</v>
      </c>
      <c r="I24" s="378">
        <f t="array" ref="I24">SUM(IF($A24=$BA$3:$CZ$999,$AZ$3:$AZ$999,0))</f>
        <v>0</v>
      </c>
      <c r="J24" s="377">
        <f t="shared" si="1"/>
        <v>0</v>
      </c>
      <c r="K24" s="377">
        <f t="shared" si="2"/>
        <v>0</v>
      </c>
      <c r="M24" s="380"/>
      <c r="N24" s="379"/>
      <c r="O24" s="380"/>
      <c r="P24" s="380"/>
      <c r="Q24" s="382"/>
      <c r="R24" s="381"/>
      <c r="S24" s="379"/>
      <c r="T24" s="383"/>
      <c r="U24" s="380"/>
      <c r="V24" s="380"/>
      <c r="W24" s="382"/>
      <c r="X24" s="379"/>
      <c r="Y24" s="379"/>
      <c r="Z24" s="385"/>
      <c r="AA24" s="385"/>
      <c r="AB24" s="379"/>
      <c r="AC24" s="379"/>
      <c r="AD24" s="379"/>
      <c r="AE24" s="379"/>
      <c r="AF24" s="379"/>
      <c r="AG24" s="379"/>
      <c r="AH24" s="379"/>
      <c r="AI24" s="379"/>
      <c r="AJ24" s="379"/>
      <c r="AK24" s="384"/>
      <c r="AL24" s="384"/>
      <c r="AM24" s="384"/>
      <c r="AN24" s="384"/>
      <c r="AO24" s="384"/>
      <c r="AP24" s="384"/>
      <c r="AQ24" s="384"/>
      <c r="AR24" s="384"/>
      <c r="AS24" s="384"/>
      <c r="AT24" s="384"/>
      <c r="AU24" s="384"/>
      <c r="AV24" s="384"/>
      <c r="BR24"/>
      <c r="BS24"/>
      <c r="BT24"/>
    </row>
    <row r="25" spans="1:74" ht="19.5" customHeight="1">
      <c r="A25" s="376">
        <v>111</v>
      </c>
      <c r="B25" s="375" t="s">
        <v>102</v>
      </c>
      <c r="C25" s="375" t="s">
        <v>101</v>
      </c>
      <c r="D25" s="374" t="s">
        <v>160</v>
      </c>
      <c r="E25" s="373" t="s">
        <v>90</v>
      </c>
      <c r="F25" s="371">
        <v>0</v>
      </c>
      <c r="G25" s="371">
        <v>0</v>
      </c>
      <c r="H25" s="377">
        <f t="shared" si="0"/>
        <v>0</v>
      </c>
      <c r="I25" s="378">
        <f t="array" ref="I25">SUM(IF($A25=$BA$3:$CZ$999,$AZ$3:$AZ$999,0))</f>
        <v>0</v>
      </c>
      <c r="J25" s="377">
        <f t="shared" si="1"/>
        <v>0</v>
      </c>
      <c r="K25" s="377">
        <f t="shared" si="2"/>
        <v>0</v>
      </c>
      <c r="M25" s="380"/>
      <c r="N25" s="379"/>
      <c r="O25" s="380"/>
      <c r="P25" s="380"/>
      <c r="Q25" s="382"/>
      <c r="R25" s="381"/>
      <c r="S25" s="379"/>
      <c r="T25" s="383"/>
      <c r="U25" s="380"/>
      <c r="V25" s="380"/>
      <c r="W25" s="382"/>
      <c r="X25" s="379"/>
      <c r="Y25" s="379"/>
      <c r="Z25" s="385"/>
      <c r="AA25" s="385"/>
      <c r="AB25" s="379"/>
      <c r="AC25" s="379"/>
      <c r="AD25" s="379"/>
      <c r="AE25" s="379"/>
      <c r="AF25" s="379"/>
      <c r="AG25" s="379"/>
      <c r="AH25" s="379"/>
      <c r="AI25" s="379"/>
      <c r="AJ25" s="379"/>
      <c r="AK25" s="384"/>
      <c r="AL25" s="384"/>
      <c r="AM25" s="384"/>
      <c r="AN25" s="384"/>
      <c r="AO25" s="384"/>
      <c r="AP25" s="384"/>
      <c r="AQ25" s="384"/>
      <c r="AR25" s="384"/>
      <c r="AS25" s="384"/>
      <c r="AT25" s="384"/>
      <c r="AU25" s="384"/>
      <c r="AV25" s="384"/>
      <c r="BR25"/>
      <c r="BS25"/>
      <c r="BT25"/>
    </row>
    <row r="26" spans="1:74" ht="19.5" customHeight="1">
      <c r="A26" s="376">
        <v>112</v>
      </c>
      <c r="B26" s="375" t="s">
        <v>102</v>
      </c>
      <c r="C26" s="375" t="s">
        <v>101</v>
      </c>
      <c r="D26" s="374" t="s">
        <v>157</v>
      </c>
      <c r="E26" s="373" t="s">
        <v>90</v>
      </c>
      <c r="F26" s="371">
        <v>0</v>
      </c>
      <c r="G26" s="371">
        <v>0</v>
      </c>
      <c r="H26" s="377">
        <f t="shared" si="0"/>
        <v>0</v>
      </c>
      <c r="I26" s="378">
        <f t="array" ref="I26">SUM(IF($A26=$BA$3:$CZ$999,$AZ$3:$AZ$999,0))</f>
        <v>0</v>
      </c>
      <c r="J26" s="377">
        <f t="shared" si="1"/>
        <v>0</v>
      </c>
      <c r="K26" s="377">
        <f t="shared" si="2"/>
        <v>0</v>
      </c>
      <c r="M26" s="380"/>
      <c r="N26" s="379"/>
      <c r="O26" s="380"/>
      <c r="P26" s="380"/>
      <c r="Q26" s="382"/>
      <c r="R26" s="381"/>
      <c r="S26" s="379"/>
      <c r="T26" s="383"/>
      <c r="U26" s="380"/>
      <c r="V26" s="380"/>
      <c r="W26" s="382"/>
      <c r="X26" s="379"/>
      <c r="Y26" s="379"/>
      <c r="Z26" s="385"/>
      <c r="AA26" s="385"/>
      <c r="AB26" s="379"/>
      <c r="AC26" s="379"/>
      <c r="AD26" s="379"/>
      <c r="AE26" s="379"/>
      <c r="AF26" s="379"/>
      <c r="AG26" s="379"/>
      <c r="AH26" s="379"/>
      <c r="AI26" s="379"/>
      <c r="AJ26" s="379"/>
      <c r="AK26" s="384"/>
      <c r="AL26" s="384"/>
      <c r="AM26" s="384"/>
      <c r="AN26" s="384"/>
      <c r="AO26" s="384"/>
      <c r="AP26" s="384"/>
      <c r="AQ26" s="384"/>
      <c r="AR26" s="384"/>
      <c r="AS26" s="384"/>
      <c r="AT26" s="384"/>
      <c r="AU26" s="384"/>
      <c r="AV26" s="384"/>
      <c r="BR26"/>
      <c r="BS26"/>
      <c r="BT26"/>
    </row>
    <row r="27" spans="1:74" ht="19.5" customHeight="1">
      <c r="A27" s="376">
        <v>113</v>
      </c>
      <c r="B27" s="375" t="s">
        <v>102</v>
      </c>
      <c r="C27" s="375" t="s">
        <v>101</v>
      </c>
      <c r="D27" s="374" t="s">
        <v>155</v>
      </c>
      <c r="E27" s="373" t="s">
        <v>90</v>
      </c>
      <c r="F27" s="371">
        <v>0</v>
      </c>
      <c r="G27" s="371">
        <v>0</v>
      </c>
      <c r="H27" s="377">
        <f t="shared" si="0"/>
        <v>0</v>
      </c>
      <c r="I27" s="378">
        <f t="array" ref="I27">SUM(IF($A27=$BA$3:$CZ$999,$AZ$3:$AZ$999,0))</f>
        <v>0</v>
      </c>
      <c r="J27" s="377">
        <f t="shared" si="1"/>
        <v>0</v>
      </c>
      <c r="K27" s="377">
        <f t="shared" si="2"/>
        <v>0</v>
      </c>
      <c r="M27" s="380"/>
      <c r="N27" s="379"/>
      <c r="O27" s="380"/>
      <c r="P27" s="380"/>
      <c r="Q27" s="382"/>
      <c r="R27" s="381"/>
      <c r="S27" s="379"/>
      <c r="T27" s="383"/>
      <c r="U27" s="380"/>
      <c r="V27" s="380"/>
      <c r="W27" s="382"/>
      <c r="X27" s="379"/>
      <c r="Y27" s="379"/>
      <c r="Z27" s="385"/>
      <c r="AA27" s="385"/>
      <c r="AB27" s="379"/>
      <c r="AC27" s="379"/>
      <c r="AD27" s="379"/>
      <c r="AE27" s="379"/>
      <c r="AF27" s="379"/>
      <c r="AG27" s="379"/>
      <c r="AH27" s="379"/>
      <c r="AI27" s="379"/>
      <c r="AJ27" s="379"/>
      <c r="AK27" s="384"/>
      <c r="AL27" s="384"/>
      <c r="AM27" s="384"/>
      <c r="AN27" s="384"/>
      <c r="AO27" s="384"/>
      <c r="AP27" s="384"/>
      <c r="AQ27" s="384"/>
      <c r="AR27" s="384"/>
      <c r="AS27" s="384"/>
      <c r="AT27" s="384"/>
      <c r="AU27" s="384"/>
      <c r="AV27" s="384"/>
      <c r="BR27"/>
      <c r="BS27"/>
      <c r="BT27"/>
    </row>
    <row r="28" spans="1:74" ht="19.5" customHeight="1">
      <c r="A28" s="376">
        <v>118</v>
      </c>
      <c r="B28" s="375" t="s">
        <v>102</v>
      </c>
      <c r="C28" s="375" t="s">
        <v>101</v>
      </c>
      <c r="D28" s="374" t="s">
        <v>117</v>
      </c>
      <c r="E28" s="373" t="s">
        <v>90</v>
      </c>
      <c r="F28" s="371">
        <v>0</v>
      </c>
      <c r="G28" s="371">
        <v>0</v>
      </c>
      <c r="H28" s="377">
        <f t="shared" si="0"/>
        <v>0</v>
      </c>
      <c r="I28" s="378">
        <f t="array" ref="I28">SUM(IF($A28=$BA$3:$CZ$999,$AZ$3:$AZ$999,0))</f>
        <v>0</v>
      </c>
      <c r="J28" s="377">
        <f t="shared" si="1"/>
        <v>0</v>
      </c>
      <c r="K28" s="377">
        <f t="shared" si="2"/>
        <v>0</v>
      </c>
      <c r="M28" s="380"/>
      <c r="N28" s="379"/>
      <c r="O28" s="380"/>
      <c r="P28" s="380"/>
      <c r="Q28" s="382"/>
      <c r="R28" s="381"/>
      <c r="S28" s="379"/>
      <c r="T28" s="383"/>
      <c r="U28" s="380"/>
      <c r="V28" s="380"/>
      <c r="W28" s="382"/>
      <c r="X28" s="379"/>
      <c r="Y28" s="379"/>
      <c r="Z28" s="385"/>
      <c r="AA28" s="385"/>
      <c r="AB28" s="379"/>
      <c r="AC28" s="379"/>
      <c r="AD28" s="379"/>
      <c r="AE28" s="379"/>
      <c r="AF28" s="379"/>
      <c r="AG28" s="379"/>
      <c r="AH28" s="379"/>
      <c r="AI28" s="379"/>
      <c r="AJ28" s="379"/>
      <c r="AK28" s="384"/>
      <c r="AL28" s="384"/>
      <c r="AM28" s="384"/>
      <c r="AN28" s="384"/>
      <c r="AO28" s="384"/>
      <c r="AP28" s="384"/>
      <c r="AQ28" s="384"/>
      <c r="AR28" s="384"/>
      <c r="AS28" s="384"/>
      <c r="AT28" s="384"/>
      <c r="AU28" s="384"/>
      <c r="AV28" s="384"/>
      <c r="BR28"/>
      <c r="BS28"/>
      <c r="BT28"/>
    </row>
    <row r="29" spans="1:74" ht="19.5" customHeight="1">
      <c r="A29" s="376">
        <v>119</v>
      </c>
      <c r="B29" s="375" t="s">
        <v>102</v>
      </c>
      <c r="C29" s="375" t="s">
        <v>101</v>
      </c>
      <c r="D29" s="374" t="s">
        <v>114</v>
      </c>
      <c r="E29" s="373" t="s">
        <v>90</v>
      </c>
      <c r="F29" s="371">
        <v>0</v>
      </c>
      <c r="G29" s="371">
        <v>0</v>
      </c>
      <c r="H29" s="377">
        <f t="shared" si="0"/>
        <v>0</v>
      </c>
      <c r="I29" s="378">
        <f t="array" ref="I29">SUM(IF($A29=$BA$3:$CZ$999,$AZ$3:$AZ$999,0))</f>
        <v>0</v>
      </c>
      <c r="J29" s="377">
        <f t="shared" si="1"/>
        <v>0</v>
      </c>
      <c r="K29" s="377">
        <f t="shared" si="2"/>
        <v>0</v>
      </c>
      <c r="M29" s="380"/>
      <c r="N29" s="379"/>
      <c r="O29" s="380"/>
      <c r="P29" s="380"/>
      <c r="Q29" s="382"/>
      <c r="R29" s="381"/>
      <c r="S29" s="379"/>
      <c r="T29" s="383"/>
      <c r="U29" s="380"/>
      <c r="V29" s="380"/>
      <c r="W29" s="382"/>
      <c r="X29" s="379"/>
      <c r="Y29" s="379"/>
      <c r="Z29" s="385"/>
      <c r="AA29" s="385"/>
      <c r="AB29" s="379"/>
      <c r="AC29" s="379"/>
      <c r="AD29" s="379"/>
      <c r="AE29" s="379"/>
      <c r="AF29" s="379"/>
      <c r="AG29" s="379"/>
      <c r="AH29" s="379"/>
      <c r="AI29" s="379"/>
      <c r="AJ29" s="379"/>
      <c r="AK29" s="384"/>
      <c r="AL29" s="384"/>
      <c r="AM29" s="384"/>
      <c r="AN29" s="384"/>
      <c r="AO29" s="384"/>
      <c r="AP29" s="384"/>
      <c r="AQ29" s="384"/>
      <c r="AR29" s="384"/>
      <c r="AS29" s="384"/>
      <c r="AT29" s="384"/>
      <c r="AU29" s="384"/>
      <c r="AV29" s="384"/>
      <c r="BR29"/>
      <c r="BS29"/>
      <c r="BT29"/>
    </row>
    <row r="30" spans="1:74" ht="19.5" customHeight="1">
      <c r="A30" s="376">
        <v>120</v>
      </c>
      <c r="B30" s="375" t="s">
        <v>102</v>
      </c>
      <c r="C30" s="375" t="s">
        <v>101</v>
      </c>
      <c r="D30" s="374" t="s">
        <v>111</v>
      </c>
      <c r="E30" s="373" t="s">
        <v>90</v>
      </c>
      <c r="F30" s="371">
        <v>0</v>
      </c>
      <c r="G30" s="371">
        <v>0</v>
      </c>
      <c r="H30" s="377">
        <f t="shared" si="0"/>
        <v>0</v>
      </c>
      <c r="I30" s="378">
        <f t="array" ref="I30">SUM(IF($A30=$BA$3:$CZ$999,$AZ$3:$AZ$999,0))</f>
        <v>0</v>
      </c>
      <c r="J30" s="377">
        <f t="shared" si="1"/>
        <v>0</v>
      </c>
      <c r="K30" s="377">
        <f t="shared" si="2"/>
        <v>0</v>
      </c>
      <c r="M30" s="380"/>
      <c r="N30" s="379"/>
      <c r="O30" s="380"/>
      <c r="P30" s="380"/>
      <c r="Q30" s="382"/>
      <c r="R30" s="381"/>
      <c r="S30" s="379"/>
      <c r="T30" s="383"/>
      <c r="U30" s="380"/>
      <c r="V30" s="380"/>
      <c r="W30" s="382"/>
      <c r="X30" s="379"/>
      <c r="Y30" s="379"/>
      <c r="Z30" s="385"/>
      <c r="AA30" s="385"/>
      <c r="AB30" s="379"/>
      <c r="AC30" s="379"/>
      <c r="AD30" s="379"/>
      <c r="AE30" s="379"/>
      <c r="AF30" s="379"/>
      <c r="AG30" s="379"/>
      <c r="AH30" s="379"/>
      <c r="AI30" s="379"/>
      <c r="AJ30" s="379"/>
      <c r="AK30" s="384"/>
      <c r="AL30" s="384"/>
      <c r="AM30" s="384"/>
      <c r="AN30" s="384"/>
      <c r="AO30" s="384"/>
      <c r="AP30" s="384"/>
      <c r="AQ30" s="384"/>
      <c r="AR30" s="384"/>
      <c r="AS30" s="384"/>
      <c r="AT30" s="384"/>
      <c r="AU30" s="384"/>
      <c r="AV30" s="384"/>
      <c r="BR30"/>
      <c r="BS30"/>
      <c r="BT30"/>
    </row>
    <row r="31" spans="1:74" ht="19.5" customHeight="1">
      <c r="A31" s="376">
        <v>121</v>
      </c>
      <c r="B31" s="375" t="s">
        <v>102</v>
      </c>
      <c r="C31" s="375" t="s">
        <v>101</v>
      </c>
      <c r="D31" s="374" t="s">
        <v>108</v>
      </c>
      <c r="E31" s="373" t="s">
        <v>90</v>
      </c>
      <c r="F31" s="371">
        <v>0</v>
      </c>
      <c r="G31" s="371">
        <v>0</v>
      </c>
      <c r="H31" s="377">
        <f t="shared" si="0"/>
        <v>0</v>
      </c>
      <c r="I31" s="378">
        <f t="array" ref="I31">SUM(IF($A31=$BA$3:$CZ$999,$AZ$3:$AZ$999,0))</f>
        <v>0</v>
      </c>
      <c r="J31" s="377">
        <f t="shared" si="1"/>
        <v>0</v>
      </c>
      <c r="K31" s="377">
        <f t="shared" si="2"/>
        <v>0</v>
      </c>
      <c r="M31" s="380"/>
      <c r="N31" s="379"/>
      <c r="O31" s="380"/>
      <c r="P31" s="380"/>
      <c r="Q31" s="382"/>
      <c r="R31" s="381"/>
      <c r="S31" s="379"/>
      <c r="T31" s="383"/>
      <c r="U31" s="380"/>
      <c r="V31" s="380"/>
      <c r="W31" s="382"/>
      <c r="X31" s="379"/>
      <c r="Y31" s="379"/>
      <c r="Z31" s="385"/>
      <c r="AA31" s="385"/>
      <c r="AB31" s="379"/>
      <c r="AC31" s="379"/>
      <c r="AD31" s="379"/>
      <c r="AE31" s="379"/>
      <c r="AF31" s="379"/>
      <c r="AG31" s="379"/>
      <c r="AH31" s="379"/>
      <c r="AI31" s="379"/>
      <c r="AJ31" s="379"/>
      <c r="AK31" s="384"/>
      <c r="AL31" s="384"/>
      <c r="AM31" s="384"/>
      <c r="AN31" s="384"/>
      <c r="AO31" s="384"/>
      <c r="AP31" s="384"/>
      <c r="AQ31" s="384"/>
      <c r="AR31" s="384"/>
      <c r="AS31" s="384"/>
      <c r="AT31" s="384"/>
      <c r="AU31" s="384"/>
      <c r="AV31" s="384"/>
      <c r="BR31"/>
      <c r="BS31"/>
      <c r="BT31"/>
    </row>
    <row r="32" spans="1:74" ht="19.5" customHeight="1">
      <c r="A32" s="376">
        <v>122</v>
      </c>
      <c r="B32" s="375" t="s">
        <v>102</v>
      </c>
      <c r="C32" s="375" t="s">
        <v>101</v>
      </c>
      <c r="D32" s="374" t="s">
        <v>105</v>
      </c>
      <c r="E32" s="373" t="s">
        <v>90</v>
      </c>
      <c r="F32" s="371">
        <v>0</v>
      </c>
      <c r="G32" s="371">
        <v>0</v>
      </c>
      <c r="H32" s="377">
        <f t="shared" si="0"/>
        <v>0</v>
      </c>
      <c r="I32" s="378">
        <f t="array" ref="I32">SUM(IF($A32=$BA$3:$CZ$999,$AZ$3:$AZ$999,0))</f>
        <v>0</v>
      </c>
      <c r="J32" s="377">
        <f t="shared" si="1"/>
        <v>0</v>
      </c>
      <c r="K32" s="377">
        <f t="shared" si="2"/>
        <v>0</v>
      </c>
      <c r="M32" s="380"/>
      <c r="N32" s="379"/>
      <c r="O32" s="380"/>
      <c r="P32" s="380"/>
      <c r="Q32" s="382"/>
      <c r="R32" s="381"/>
      <c r="S32" s="379"/>
      <c r="T32" s="383"/>
      <c r="U32" s="380"/>
      <c r="V32" s="380"/>
      <c r="W32" s="382"/>
      <c r="X32" s="379"/>
      <c r="Y32" s="379"/>
      <c r="Z32" s="385"/>
      <c r="AA32" s="385"/>
      <c r="AB32" s="379"/>
      <c r="AC32" s="379"/>
      <c r="AD32" s="379"/>
      <c r="AE32" s="379"/>
      <c r="AF32" s="379"/>
      <c r="AG32" s="379"/>
      <c r="AH32" s="379"/>
      <c r="AI32" s="379"/>
      <c r="AJ32" s="379"/>
      <c r="AK32" s="384"/>
      <c r="AL32" s="384"/>
      <c r="AM32" s="384"/>
      <c r="AN32" s="384"/>
      <c r="AO32" s="384"/>
      <c r="AP32" s="384"/>
      <c r="AQ32" s="384"/>
      <c r="AR32" s="384"/>
      <c r="AS32" s="384"/>
      <c r="AT32" s="384"/>
      <c r="AU32" s="384"/>
      <c r="AV32" s="384"/>
    </row>
    <row r="33" spans="1:48" ht="19.5" customHeight="1">
      <c r="A33" s="376">
        <v>123</v>
      </c>
      <c r="B33" s="375" t="s">
        <v>102</v>
      </c>
      <c r="C33" s="375" t="s">
        <v>101</v>
      </c>
      <c r="D33" s="374" t="s">
        <v>99</v>
      </c>
      <c r="E33" s="373" t="s">
        <v>90</v>
      </c>
      <c r="F33" s="371">
        <v>0</v>
      </c>
      <c r="G33" s="371">
        <v>0</v>
      </c>
      <c r="H33" s="377">
        <f t="shared" si="0"/>
        <v>0</v>
      </c>
      <c r="I33" s="378">
        <f t="array" ref="I33">SUM(IF($A33=$BA$3:$CZ$999,$AZ$3:$AZ$999,0))</f>
        <v>0</v>
      </c>
      <c r="J33" s="377">
        <f t="shared" si="1"/>
        <v>0</v>
      </c>
      <c r="K33" s="377">
        <f t="shared" si="2"/>
        <v>0</v>
      </c>
      <c r="M33" s="380"/>
      <c r="N33" s="379"/>
      <c r="O33" s="380"/>
      <c r="P33" s="380"/>
      <c r="Q33" s="382"/>
      <c r="R33" s="381"/>
      <c r="S33" s="379"/>
      <c r="T33" s="383"/>
      <c r="U33" s="380"/>
      <c r="V33" s="380"/>
      <c r="W33" s="382"/>
      <c r="X33" s="379"/>
      <c r="Y33" s="379"/>
      <c r="Z33" s="385"/>
      <c r="AA33" s="385"/>
      <c r="AB33" s="379"/>
      <c r="AC33" s="379"/>
      <c r="AD33" s="379"/>
      <c r="AE33" s="379"/>
      <c r="AF33" s="379"/>
      <c r="AG33" s="379"/>
      <c r="AH33" s="379"/>
      <c r="AI33" s="379"/>
      <c r="AJ33" s="379"/>
      <c r="AK33" s="384"/>
      <c r="AL33" s="384"/>
      <c r="AM33" s="384"/>
      <c r="AN33" s="384"/>
      <c r="AO33" s="384"/>
      <c r="AP33" s="384"/>
      <c r="AQ33" s="384"/>
      <c r="AR33" s="384"/>
      <c r="AS33" s="384"/>
      <c r="AT33" s="384"/>
      <c r="AU33" s="384"/>
      <c r="AV33" s="384"/>
    </row>
    <row r="34" spans="1:48" ht="19.5" customHeight="1">
      <c r="A34" s="376">
        <v>90</v>
      </c>
      <c r="B34" s="375" t="s">
        <v>126</v>
      </c>
      <c r="C34" s="375" t="s">
        <v>290</v>
      </c>
      <c r="D34" s="374" t="s">
        <v>293</v>
      </c>
      <c r="E34" s="373" t="s">
        <v>90</v>
      </c>
      <c r="F34" s="371">
        <v>27.259999999999998</v>
      </c>
      <c r="G34" s="371">
        <v>32.6</v>
      </c>
      <c r="H34" s="377">
        <f t="shared" si="0"/>
        <v>0</v>
      </c>
      <c r="I34" s="378">
        <f t="array" ref="I34">SUM(IF($A34=$BA$3:$CZ$999,$AZ$3:$AZ$999,0))</f>
        <v>0</v>
      </c>
      <c r="J34" s="377">
        <f t="shared" si="1"/>
        <v>0</v>
      </c>
      <c r="K34" s="377">
        <f t="shared" si="2"/>
        <v>0</v>
      </c>
      <c r="M34" s="380"/>
      <c r="N34" s="379"/>
      <c r="O34" s="380"/>
      <c r="P34" s="380"/>
      <c r="Q34" s="382"/>
      <c r="R34" s="381"/>
      <c r="S34" s="379"/>
      <c r="T34" s="383"/>
      <c r="U34" s="380"/>
      <c r="V34" s="380"/>
      <c r="W34" s="382"/>
      <c r="X34" s="379"/>
      <c r="Y34" s="379"/>
      <c r="Z34" s="385"/>
      <c r="AA34" s="385"/>
      <c r="AB34" s="379"/>
      <c r="AC34" s="379"/>
      <c r="AD34" s="379"/>
      <c r="AE34" s="379"/>
      <c r="AF34" s="379"/>
      <c r="AG34" s="379"/>
      <c r="AH34" s="379"/>
      <c r="AI34" s="379"/>
      <c r="AJ34" s="379"/>
      <c r="AK34" s="384"/>
      <c r="AL34" s="384"/>
      <c r="AM34" s="384"/>
      <c r="AN34" s="384"/>
      <c r="AO34" s="384"/>
      <c r="AP34" s="384"/>
      <c r="AQ34" s="384"/>
      <c r="AR34" s="384"/>
      <c r="AS34" s="384"/>
      <c r="AT34" s="384"/>
      <c r="AU34" s="384"/>
      <c r="AV34" s="384"/>
    </row>
    <row r="35" spans="1:48" ht="19.5" customHeight="1">
      <c r="A35" s="376">
        <v>91</v>
      </c>
      <c r="B35" s="375" t="s">
        <v>126</v>
      </c>
      <c r="C35" s="375" t="s">
        <v>290</v>
      </c>
      <c r="D35" s="374" t="s">
        <v>288</v>
      </c>
      <c r="E35" s="373" t="s">
        <v>90</v>
      </c>
      <c r="F35" s="371">
        <v>27.259999999999998</v>
      </c>
      <c r="G35" s="371">
        <v>32.6</v>
      </c>
      <c r="H35" s="377">
        <f t="shared" si="0"/>
        <v>0</v>
      </c>
      <c r="I35" s="378">
        <f t="array" ref="I35">SUM(IF($A35=$BA$3:$CZ$999,$AZ$3:$AZ$999,0))</f>
        <v>0</v>
      </c>
      <c r="J35" s="377">
        <f t="shared" si="1"/>
        <v>0</v>
      </c>
      <c r="K35" s="377">
        <f t="shared" si="2"/>
        <v>0</v>
      </c>
      <c r="M35" s="380"/>
      <c r="N35" s="379"/>
      <c r="O35" s="380"/>
      <c r="P35" s="380"/>
      <c r="Q35" s="382"/>
      <c r="R35" s="381"/>
      <c r="S35" s="379"/>
      <c r="T35" s="383"/>
      <c r="U35" s="380"/>
      <c r="V35" s="380"/>
      <c r="W35" s="382"/>
      <c r="X35" s="379"/>
      <c r="Y35" s="379"/>
      <c r="Z35" s="385"/>
      <c r="AA35" s="385"/>
      <c r="AB35" s="379"/>
      <c r="AC35" s="379"/>
      <c r="AD35" s="379"/>
      <c r="AE35" s="379"/>
      <c r="AF35" s="379"/>
      <c r="AG35" s="379"/>
      <c r="AH35" s="379"/>
      <c r="AI35" s="379"/>
      <c r="AJ35" s="379"/>
      <c r="AK35" s="384"/>
      <c r="AL35" s="384"/>
      <c r="AM35" s="384"/>
      <c r="AN35" s="384"/>
      <c r="AO35" s="384"/>
      <c r="AP35" s="384"/>
      <c r="AQ35" s="384"/>
      <c r="AR35" s="384"/>
      <c r="AS35" s="384"/>
      <c r="AT35" s="384"/>
      <c r="AU35" s="384"/>
      <c r="AV35" s="384"/>
    </row>
    <row r="36" spans="1:48" ht="19.5" customHeight="1">
      <c r="A36" s="376">
        <v>78</v>
      </c>
      <c r="B36" s="375" t="s">
        <v>126</v>
      </c>
      <c r="C36" s="375" t="s">
        <v>382</v>
      </c>
      <c r="D36" s="374" t="s">
        <v>380</v>
      </c>
      <c r="E36" s="373" t="s">
        <v>90</v>
      </c>
      <c r="F36" s="371">
        <v>0</v>
      </c>
      <c r="G36" s="371">
        <v>0</v>
      </c>
      <c r="H36" s="377">
        <f t="shared" si="0"/>
        <v>0</v>
      </c>
      <c r="I36" s="378">
        <f t="array" ref="I36">SUM(IF($A36=$BA$3:$CZ$999,$AZ$3:$AZ$999,0))</f>
        <v>0</v>
      </c>
      <c r="J36" s="377">
        <f t="shared" si="1"/>
        <v>0</v>
      </c>
      <c r="K36" s="377">
        <f t="shared" si="2"/>
        <v>0</v>
      </c>
      <c r="M36" s="380"/>
      <c r="N36" s="379"/>
      <c r="O36" s="380"/>
      <c r="P36" s="380"/>
      <c r="Q36" s="382"/>
      <c r="R36" s="381"/>
      <c r="S36" s="379"/>
      <c r="T36" s="383"/>
      <c r="U36" s="380"/>
      <c r="V36" s="380"/>
      <c r="W36" s="382"/>
      <c r="X36" s="379"/>
      <c r="Y36" s="379"/>
      <c r="Z36" s="385"/>
      <c r="AA36" s="385"/>
      <c r="AB36" s="379"/>
      <c r="AC36" s="379"/>
      <c r="AD36" s="379"/>
      <c r="AE36" s="379"/>
      <c r="AF36" s="379"/>
      <c r="AG36" s="379"/>
      <c r="AH36" s="379"/>
      <c r="AI36" s="379"/>
      <c r="AJ36" s="379"/>
      <c r="AK36" s="384"/>
      <c r="AL36" s="384"/>
      <c r="AM36" s="384"/>
      <c r="AN36" s="384"/>
      <c r="AO36" s="384"/>
      <c r="AP36" s="384"/>
      <c r="AQ36" s="384"/>
      <c r="AR36" s="384"/>
      <c r="AS36" s="384"/>
      <c r="AT36" s="384"/>
      <c r="AU36" s="384"/>
      <c r="AV36" s="384"/>
    </row>
    <row r="37" spans="1:48" ht="19.5" customHeight="1">
      <c r="A37" s="376">
        <v>77</v>
      </c>
      <c r="B37" s="375" t="s">
        <v>126</v>
      </c>
      <c r="C37" s="375" t="s">
        <v>390</v>
      </c>
      <c r="D37" s="374" t="s">
        <v>388</v>
      </c>
      <c r="E37" s="373" t="s">
        <v>90</v>
      </c>
      <c r="F37" s="371">
        <v>0</v>
      </c>
      <c r="G37" s="371">
        <v>0</v>
      </c>
      <c r="H37" s="377">
        <f t="shared" si="0"/>
        <v>0</v>
      </c>
      <c r="I37" s="378">
        <f t="array" ref="I37">SUM(IF($A37=$BA$3:$CZ$999,$AZ$3:$AZ$999,0))</f>
        <v>0</v>
      </c>
      <c r="J37" s="377">
        <f t="shared" si="1"/>
        <v>0</v>
      </c>
      <c r="K37" s="377">
        <f t="shared" si="2"/>
        <v>0</v>
      </c>
      <c r="M37" s="380"/>
      <c r="N37" s="379"/>
      <c r="O37" s="380"/>
      <c r="P37" s="380"/>
      <c r="Q37" s="382"/>
      <c r="R37" s="381"/>
      <c r="S37" s="379"/>
      <c r="T37" s="383"/>
      <c r="U37" s="380"/>
      <c r="V37" s="380"/>
      <c r="W37" s="382"/>
      <c r="X37" s="379"/>
      <c r="Y37" s="379"/>
      <c r="Z37" s="385"/>
      <c r="AA37" s="385"/>
      <c r="AB37" s="379"/>
      <c r="AC37" s="379"/>
      <c r="AD37" s="379"/>
      <c r="AE37" s="379"/>
      <c r="AF37" s="379"/>
      <c r="AG37" s="379"/>
      <c r="AH37" s="379"/>
      <c r="AI37" s="379"/>
      <c r="AJ37" s="379"/>
      <c r="AK37" s="384"/>
      <c r="AL37" s="384"/>
      <c r="AM37" s="384"/>
      <c r="AN37" s="384"/>
      <c r="AO37" s="384"/>
      <c r="AP37" s="384"/>
      <c r="AQ37" s="384"/>
      <c r="AR37" s="384"/>
      <c r="AS37" s="384"/>
      <c r="AT37" s="384"/>
      <c r="AU37" s="384"/>
      <c r="AV37" s="384"/>
    </row>
    <row r="38" spans="1:48" ht="19.5" customHeight="1">
      <c r="A38" s="376">
        <v>101</v>
      </c>
      <c r="B38" s="375" t="s">
        <v>126</v>
      </c>
      <c r="C38" s="375" t="s">
        <v>125</v>
      </c>
      <c r="D38" s="374" t="s">
        <v>208</v>
      </c>
      <c r="E38" s="373" t="s">
        <v>90</v>
      </c>
      <c r="F38" s="371">
        <v>0</v>
      </c>
      <c r="G38" s="371">
        <v>0</v>
      </c>
      <c r="H38" s="377">
        <f t="shared" ref="H38:H69" si="3">COUNTIF($BA$3:$BZ$9999,A38)</f>
        <v>0</v>
      </c>
      <c r="I38" s="378">
        <f t="array" ref="I38">SUM(IF($A38=$BA$3:$CZ$999,$AZ$3:$AZ$999,0))</f>
        <v>0</v>
      </c>
      <c r="J38" s="377">
        <f t="shared" ref="J38:J69" si="4">I38*F38</f>
        <v>0</v>
      </c>
      <c r="K38" s="377">
        <f t="shared" ref="K38:K69" si="5">I38*G38</f>
        <v>0</v>
      </c>
      <c r="M38" s="380"/>
      <c r="N38" s="379"/>
      <c r="O38" s="380"/>
      <c r="P38" s="380"/>
      <c r="Q38" s="382"/>
      <c r="R38" s="381"/>
      <c r="S38" s="379"/>
      <c r="T38" s="383"/>
      <c r="U38" s="380"/>
      <c r="V38" s="380"/>
      <c r="W38" s="382"/>
      <c r="X38" s="379"/>
      <c r="Y38" s="379"/>
      <c r="Z38" s="385"/>
      <c r="AA38" s="385"/>
      <c r="AB38" s="379"/>
      <c r="AC38" s="379"/>
      <c r="AD38" s="379"/>
      <c r="AE38" s="379"/>
      <c r="AF38" s="379"/>
      <c r="AG38" s="379"/>
      <c r="AH38" s="379"/>
      <c r="AI38" s="379"/>
      <c r="AJ38" s="379"/>
      <c r="AK38" s="384"/>
      <c r="AL38" s="384"/>
      <c r="AM38" s="384"/>
      <c r="AN38" s="384"/>
      <c r="AO38" s="384"/>
      <c r="AP38" s="384"/>
      <c r="AQ38" s="384"/>
      <c r="AR38" s="384"/>
      <c r="AS38" s="384"/>
      <c r="AT38" s="384"/>
      <c r="AU38" s="384"/>
      <c r="AV38" s="384"/>
    </row>
    <row r="39" spans="1:48" ht="19.5" customHeight="1">
      <c r="A39" s="376">
        <v>102</v>
      </c>
      <c r="B39" s="375" t="s">
        <v>126</v>
      </c>
      <c r="C39" s="375" t="s">
        <v>125</v>
      </c>
      <c r="D39" s="374" t="s">
        <v>205</v>
      </c>
      <c r="E39" s="373" t="s">
        <v>90</v>
      </c>
      <c r="F39" s="371">
        <v>0</v>
      </c>
      <c r="G39" s="371">
        <v>0</v>
      </c>
      <c r="H39" s="377">
        <f t="shared" si="3"/>
        <v>0</v>
      </c>
      <c r="I39" s="378">
        <f t="array" ref="I39">SUM(IF($A39=$BA$3:$CZ$999,$AZ$3:$AZ$999,0))</f>
        <v>0</v>
      </c>
      <c r="J39" s="377">
        <f t="shared" si="4"/>
        <v>0</v>
      </c>
      <c r="K39" s="377">
        <f t="shared" si="5"/>
        <v>0</v>
      </c>
      <c r="M39" s="380"/>
      <c r="N39" s="379"/>
      <c r="O39" s="380"/>
      <c r="P39" s="380"/>
      <c r="Q39" s="382"/>
      <c r="R39" s="381"/>
      <c r="S39" s="379"/>
      <c r="T39" s="383"/>
      <c r="U39" s="380"/>
      <c r="V39" s="380"/>
      <c r="W39" s="382"/>
      <c r="X39" s="379"/>
      <c r="Y39" s="379"/>
      <c r="Z39" s="385"/>
      <c r="AA39" s="385"/>
      <c r="AB39" s="379"/>
      <c r="AC39" s="379"/>
      <c r="AD39" s="379"/>
      <c r="AE39" s="379"/>
      <c r="AF39" s="379"/>
      <c r="AG39" s="379"/>
      <c r="AH39" s="379"/>
      <c r="AI39" s="379"/>
      <c r="AJ39" s="379"/>
      <c r="AK39" s="384"/>
      <c r="AL39" s="384"/>
      <c r="AM39" s="384"/>
      <c r="AN39" s="384"/>
      <c r="AO39" s="384"/>
      <c r="AP39" s="384"/>
      <c r="AQ39" s="384"/>
      <c r="AR39" s="384"/>
      <c r="AS39" s="384"/>
      <c r="AT39" s="384"/>
      <c r="AU39" s="384"/>
      <c r="AV39" s="384"/>
    </row>
    <row r="40" spans="1:48" ht="19.5" customHeight="1">
      <c r="A40" s="376">
        <v>117</v>
      </c>
      <c r="B40" s="375" t="s">
        <v>126</v>
      </c>
      <c r="C40" s="375" t="s">
        <v>125</v>
      </c>
      <c r="D40" s="374" t="s">
        <v>123</v>
      </c>
      <c r="E40" s="373" t="s">
        <v>90</v>
      </c>
      <c r="F40" s="371">
        <v>0</v>
      </c>
      <c r="G40" s="371">
        <v>0</v>
      </c>
      <c r="H40" s="377">
        <f t="shared" si="3"/>
        <v>0</v>
      </c>
      <c r="I40" s="378">
        <f t="array" ref="I40">SUM(IF($A40=$BA$3:$CZ$999,$AZ$3:$AZ$999,0))</f>
        <v>0</v>
      </c>
      <c r="J40" s="377">
        <f t="shared" si="4"/>
        <v>0</v>
      </c>
      <c r="K40" s="377">
        <f t="shared" si="5"/>
        <v>0</v>
      </c>
      <c r="M40" s="380"/>
      <c r="N40" s="379"/>
      <c r="O40" s="380"/>
      <c r="P40" s="380"/>
      <c r="Q40" s="382"/>
      <c r="R40" s="381"/>
      <c r="S40" s="379"/>
      <c r="T40" s="383"/>
      <c r="U40" s="380"/>
      <c r="V40" s="380"/>
      <c r="W40" s="382"/>
      <c r="X40" s="379"/>
      <c r="Y40" s="379"/>
      <c r="Z40" s="385"/>
      <c r="AA40" s="385"/>
      <c r="AB40" s="379"/>
      <c r="AC40" s="379"/>
      <c r="AD40" s="379"/>
      <c r="AE40" s="379"/>
      <c r="AF40" s="379"/>
      <c r="AG40" s="379"/>
      <c r="AH40" s="379"/>
      <c r="AI40" s="379"/>
      <c r="AJ40" s="379"/>
      <c r="AK40" s="384"/>
      <c r="AL40" s="384"/>
      <c r="AM40" s="384"/>
      <c r="AN40" s="384"/>
      <c r="AO40" s="384"/>
      <c r="AP40" s="384"/>
      <c r="AQ40" s="384"/>
      <c r="AR40" s="384"/>
      <c r="AS40" s="384"/>
      <c r="AT40" s="384"/>
      <c r="AU40" s="384"/>
      <c r="AV40" s="384"/>
    </row>
    <row r="41" spans="1:48" ht="19.5" customHeight="1">
      <c r="A41" s="376">
        <v>85</v>
      </c>
      <c r="B41" s="375" t="s">
        <v>126</v>
      </c>
      <c r="C41" s="375" t="s">
        <v>328</v>
      </c>
      <c r="D41" s="374" t="s">
        <v>331</v>
      </c>
      <c r="E41" s="373" t="s">
        <v>90</v>
      </c>
      <c r="F41" s="371">
        <v>12.328493150684931</v>
      </c>
      <c r="G41" s="371">
        <v>0</v>
      </c>
      <c r="H41" s="377">
        <f t="shared" si="3"/>
        <v>0</v>
      </c>
      <c r="I41" s="378">
        <f t="array" ref="I41">SUM(IF($A41=$BA$3:$CZ$999,$AZ$3:$AZ$999,0))</f>
        <v>0</v>
      </c>
      <c r="J41" s="377">
        <f t="shared" si="4"/>
        <v>0</v>
      </c>
      <c r="K41" s="377">
        <f t="shared" si="5"/>
        <v>0</v>
      </c>
      <c r="M41" s="380"/>
      <c r="N41" s="379"/>
      <c r="O41" s="380"/>
      <c r="P41" s="380"/>
      <c r="Q41" s="382"/>
      <c r="R41" s="381"/>
      <c r="S41" s="379"/>
      <c r="T41" s="383"/>
      <c r="U41" s="380"/>
      <c r="V41" s="380"/>
      <c r="W41" s="382"/>
      <c r="X41" s="379"/>
      <c r="Y41" s="379"/>
      <c r="Z41" s="385"/>
      <c r="AA41" s="385"/>
      <c r="AB41" s="379"/>
      <c r="AC41" s="379"/>
      <c r="AD41" s="379"/>
      <c r="AE41" s="379"/>
      <c r="AF41" s="379"/>
      <c r="AG41" s="379"/>
      <c r="AH41" s="379"/>
      <c r="AI41" s="379"/>
      <c r="AJ41" s="379"/>
      <c r="AK41" s="384"/>
      <c r="AL41" s="384"/>
      <c r="AM41" s="384"/>
      <c r="AN41" s="384"/>
      <c r="AO41" s="384"/>
      <c r="AP41" s="384"/>
      <c r="AQ41" s="384"/>
      <c r="AR41" s="384"/>
      <c r="AS41" s="384"/>
      <c r="AT41" s="384"/>
      <c r="AU41" s="384"/>
      <c r="AV41" s="384"/>
    </row>
    <row r="42" spans="1:48" ht="19.5" customHeight="1">
      <c r="A42" s="376">
        <v>86</v>
      </c>
      <c r="B42" s="375" t="s">
        <v>126</v>
      </c>
      <c r="C42" s="375" t="s">
        <v>328</v>
      </c>
      <c r="D42" s="374" t="s">
        <v>326</v>
      </c>
      <c r="E42" s="373" t="s">
        <v>90</v>
      </c>
      <c r="F42" s="371">
        <v>12.328493150684931</v>
      </c>
      <c r="G42" s="371">
        <v>0</v>
      </c>
      <c r="H42" s="377">
        <f t="shared" si="3"/>
        <v>0</v>
      </c>
      <c r="I42" s="378">
        <f t="array" ref="I42">SUM(IF($A42=$BA$3:$CZ$999,$AZ$3:$AZ$999,0))</f>
        <v>0</v>
      </c>
      <c r="J42" s="377">
        <f t="shared" si="4"/>
        <v>0</v>
      </c>
      <c r="K42" s="377">
        <f t="shared" si="5"/>
        <v>0</v>
      </c>
      <c r="M42" s="380"/>
      <c r="N42" s="379"/>
      <c r="O42" s="380"/>
      <c r="P42" s="380"/>
      <c r="Q42" s="382"/>
      <c r="R42" s="381"/>
      <c r="S42" s="379"/>
      <c r="T42" s="383"/>
      <c r="U42" s="380"/>
      <c r="V42" s="380"/>
      <c r="W42" s="382"/>
      <c r="X42" s="379"/>
      <c r="Y42" s="379"/>
      <c r="Z42" s="379"/>
      <c r="AA42" s="379"/>
      <c r="AB42" s="379"/>
      <c r="AC42" s="379"/>
      <c r="AD42" s="379"/>
      <c r="AE42" s="379"/>
      <c r="AF42" s="379"/>
      <c r="AG42" s="379"/>
      <c r="AH42" s="379"/>
      <c r="AI42" s="379"/>
      <c r="AJ42" s="379"/>
    </row>
    <row r="43" spans="1:48" ht="19.5" customHeight="1">
      <c r="A43" s="376">
        <v>116</v>
      </c>
      <c r="B43" s="375" t="s">
        <v>126</v>
      </c>
      <c r="C43" s="375" t="s">
        <v>134</v>
      </c>
      <c r="D43" s="374" t="s">
        <v>132</v>
      </c>
      <c r="E43" s="373" t="s">
        <v>90</v>
      </c>
      <c r="F43" s="371">
        <v>0</v>
      </c>
      <c r="G43" s="371">
        <v>0</v>
      </c>
      <c r="H43" s="377">
        <f t="shared" si="3"/>
        <v>0</v>
      </c>
      <c r="I43" s="378">
        <f t="array" ref="I43">SUM(IF($A43=$BA$3:$CZ$999,$AZ$3:$AZ$999,0))</f>
        <v>0</v>
      </c>
      <c r="J43" s="377">
        <f t="shared" si="4"/>
        <v>0</v>
      </c>
      <c r="K43" s="377">
        <f t="shared" si="5"/>
        <v>0</v>
      </c>
      <c r="M43" s="380"/>
      <c r="N43" s="379"/>
      <c r="O43" s="380"/>
      <c r="P43" s="380"/>
      <c r="Q43" s="382"/>
      <c r="R43" s="381"/>
      <c r="S43" s="379"/>
      <c r="T43" s="383"/>
      <c r="U43" s="380"/>
      <c r="V43" s="380"/>
      <c r="W43" s="382"/>
      <c r="X43" s="379"/>
      <c r="Y43" s="379"/>
      <c r="Z43" s="379"/>
      <c r="AA43" s="379"/>
      <c r="AB43" s="379"/>
      <c r="AC43" s="379"/>
      <c r="AD43" s="379"/>
      <c r="AE43" s="379"/>
      <c r="AF43" s="379"/>
      <c r="AG43" s="379"/>
      <c r="AH43" s="379"/>
      <c r="AI43" s="379"/>
      <c r="AJ43" s="379"/>
    </row>
    <row r="44" spans="1:48" ht="19.5" customHeight="1">
      <c r="A44" s="376">
        <v>95</v>
      </c>
      <c r="B44" s="375" t="s">
        <v>126</v>
      </c>
      <c r="C44" s="375" t="s">
        <v>260</v>
      </c>
      <c r="D44" s="374" t="s">
        <v>258</v>
      </c>
      <c r="E44" s="373" t="s">
        <v>90</v>
      </c>
      <c r="F44" s="371">
        <v>23.013424657534244</v>
      </c>
      <c r="G44" s="371">
        <v>0</v>
      </c>
      <c r="H44" s="377">
        <f t="shared" si="3"/>
        <v>0</v>
      </c>
      <c r="I44" s="378">
        <f t="array" ref="I44">SUM(IF($A44=$BA$3:$CZ$999,$AZ$3:$AZ$999,0))</f>
        <v>0</v>
      </c>
      <c r="J44" s="377">
        <f t="shared" si="4"/>
        <v>0</v>
      </c>
      <c r="K44" s="377">
        <f t="shared" si="5"/>
        <v>0</v>
      </c>
      <c r="M44" s="380"/>
      <c r="N44" s="379"/>
      <c r="O44" s="380"/>
      <c r="P44" s="380"/>
      <c r="Q44" s="382"/>
      <c r="R44" s="381"/>
      <c r="S44" s="379"/>
      <c r="T44" s="383"/>
      <c r="U44" s="380"/>
      <c r="V44" s="380"/>
      <c r="W44" s="382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  <c r="AH44" s="379"/>
      <c r="AI44" s="379"/>
      <c r="AJ44" s="379"/>
    </row>
    <row r="45" spans="1:48" ht="19.5" customHeight="1">
      <c r="A45" s="376">
        <v>103</v>
      </c>
      <c r="B45" s="375" t="s">
        <v>126</v>
      </c>
      <c r="C45" s="375" t="s">
        <v>202</v>
      </c>
      <c r="D45" s="374" t="s">
        <v>200</v>
      </c>
      <c r="E45" s="373" t="s">
        <v>90</v>
      </c>
      <c r="F45" s="371">
        <v>0</v>
      </c>
      <c r="G45" s="371">
        <v>0</v>
      </c>
      <c r="H45" s="377">
        <f t="shared" si="3"/>
        <v>0</v>
      </c>
      <c r="I45" s="378">
        <f t="array" ref="I45">SUM(IF($A45=$BA$3:$CZ$999,$AZ$3:$AZ$999,0))</f>
        <v>0</v>
      </c>
      <c r="J45" s="377">
        <f t="shared" si="4"/>
        <v>0</v>
      </c>
      <c r="K45" s="377">
        <f t="shared" si="5"/>
        <v>0</v>
      </c>
      <c r="M45" s="380"/>
      <c r="N45" s="379"/>
      <c r="O45" s="380"/>
      <c r="P45" s="380"/>
      <c r="Q45" s="382"/>
      <c r="R45" s="381"/>
      <c r="S45" s="379"/>
      <c r="T45" s="383"/>
      <c r="U45" s="380"/>
      <c r="V45" s="380"/>
      <c r="W45" s="382"/>
      <c r="X45" s="379"/>
      <c r="Y45" s="379"/>
      <c r="Z45" s="379"/>
      <c r="AA45" s="379"/>
      <c r="AB45" s="379"/>
      <c r="AC45" s="379"/>
      <c r="AD45" s="379"/>
      <c r="AE45" s="379"/>
      <c r="AF45" s="379"/>
      <c r="AG45" s="379"/>
      <c r="AH45" s="379"/>
      <c r="AI45" s="379"/>
      <c r="AJ45" s="379"/>
    </row>
    <row r="46" spans="1:48" ht="19.5" customHeight="1">
      <c r="A46" s="376">
        <v>106</v>
      </c>
      <c r="B46" s="375" t="s">
        <v>126</v>
      </c>
      <c r="C46" s="375" t="s">
        <v>183</v>
      </c>
      <c r="D46" s="374" t="s">
        <v>181</v>
      </c>
      <c r="E46" s="373" t="s">
        <v>90</v>
      </c>
      <c r="F46" s="371">
        <v>0</v>
      </c>
      <c r="G46" s="371">
        <v>0</v>
      </c>
      <c r="H46" s="377">
        <f t="shared" si="3"/>
        <v>0</v>
      </c>
      <c r="I46" s="378">
        <f t="array" ref="I46">SUM(IF($A46=$BA$3:$CZ$999,$AZ$3:$AZ$999,0))</f>
        <v>0</v>
      </c>
      <c r="J46" s="377">
        <f t="shared" si="4"/>
        <v>0</v>
      </c>
      <c r="K46" s="377">
        <f t="shared" si="5"/>
        <v>0</v>
      </c>
      <c r="M46" s="380"/>
      <c r="N46" s="379"/>
      <c r="O46" s="380"/>
      <c r="P46" s="380"/>
      <c r="Q46" s="382"/>
      <c r="R46" s="381"/>
      <c r="S46" s="379"/>
      <c r="T46" s="383"/>
      <c r="U46" s="380"/>
      <c r="V46" s="380"/>
      <c r="W46" s="382"/>
      <c r="X46" s="379"/>
      <c r="Y46" s="379"/>
      <c r="Z46" s="379"/>
      <c r="AA46" s="379"/>
      <c r="AB46" s="379"/>
      <c r="AC46" s="379"/>
      <c r="AD46" s="379"/>
      <c r="AE46" s="379"/>
      <c r="AF46" s="379"/>
      <c r="AG46" s="379"/>
      <c r="AH46" s="379"/>
      <c r="AI46" s="379"/>
      <c r="AJ46" s="379"/>
    </row>
    <row r="47" spans="1:48" ht="19.5" customHeight="1">
      <c r="A47" s="376">
        <v>92</v>
      </c>
      <c r="B47" s="375" t="s">
        <v>126</v>
      </c>
      <c r="C47" s="375" t="s">
        <v>278</v>
      </c>
      <c r="D47" s="374" t="s">
        <v>281</v>
      </c>
      <c r="E47" s="373" t="s">
        <v>90</v>
      </c>
      <c r="F47" s="371">
        <v>5.6435616438356169</v>
      </c>
      <c r="G47" s="371">
        <v>0</v>
      </c>
      <c r="H47" s="377">
        <f t="shared" si="3"/>
        <v>0</v>
      </c>
      <c r="I47" s="378">
        <f t="array" ref="I47">SUM(IF($A47=$BA$3:$CZ$999,$AZ$3:$AZ$999,0))</f>
        <v>0</v>
      </c>
      <c r="J47" s="377">
        <f t="shared" si="4"/>
        <v>0</v>
      </c>
      <c r="K47" s="377">
        <f t="shared" si="5"/>
        <v>0</v>
      </c>
      <c r="M47" s="380"/>
      <c r="N47" s="379"/>
      <c r="O47" s="380"/>
      <c r="P47" s="380"/>
      <c r="Q47" s="382"/>
      <c r="R47" s="381"/>
      <c r="S47" s="379"/>
      <c r="T47" s="383"/>
      <c r="U47" s="380"/>
      <c r="V47" s="380"/>
      <c r="W47" s="382"/>
      <c r="X47" s="379"/>
      <c r="Y47" s="379"/>
      <c r="Z47" s="379"/>
      <c r="AA47" s="379"/>
      <c r="AB47" s="379"/>
      <c r="AC47" s="379"/>
      <c r="AD47" s="379"/>
      <c r="AE47" s="379"/>
      <c r="AF47" s="379"/>
      <c r="AG47" s="379"/>
      <c r="AH47" s="379"/>
      <c r="AI47" s="379"/>
      <c r="AJ47" s="379"/>
    </row>
    <row r="48" spans="1:48" ht="19.5" customHeight="1">
      <c r="A48" s="376">
        <v>93</v>
      </c>
      <c r="B48" s="375" t="s">
        <v>126</v>
      </c>
      <c r="C48" s="375" t="s">
        <v>278</v>
      </c>
      <c r="D48" s="374" t="s">
        <v>276</v>
      </c>
      <c r="E48" s="373" t="s">
        <v>90</v>
      </c>
      <c r="F48" s="371">
        <v>5.6435616438356169</v>
      </c>
      <c r="G48" s="371">
        <v>0</v>
      </c>
      <c r="H48" s="377">
        <f t="shared" si="3"/>
        <v>0</v>
      </c>
      <c r="I48" s="378">
        <f t="array" ref="I48">SUM(IF($A48=$BA$3:$CZ$999,$AZ$3:$AZ$999,0))</f>
        <v>0</v>
      </c>
      <c r="J48" s="377">
        <f t="shared" si="4"/>
        <v>0</v>
      </c>
      <c r="K48" s="377">
        <f t="shared" si="5"/>
        <v>0</v>
      </c>
      <c r="M48" s="380"/>
      <c r="N48" s="379"/>
      <c r="O48" s="380"/>
      <c r="P48" s="380"/>
      <c r="Q48" s="382"/>
      <c r="R48" s="381"/>
      <c r="S48" s="379"/>
      <c r="T48" s="383"/>
      <c r="U48" s="380"/>
      <c r="V48" s="380"/>
      <c r="W48" s="382"/>
      <c r="X48" s="379"/>
      <c r="Y48" s="379"/>
      <c r="Z48" s="379"/>
      <c r="AA48" s="379"/>
      <c r="AB48" s="379"/>
      <c r="AC48" s="379"/>
      <c r="AD48" s="379"/>
      <c r="AE48" s="379"/>
      <c r="AF48" s="379"/>
      <c r="AG48" s="379"/>
      <c r="AH48" s="379"/>
      <c r="AI48" s="379"/>
      <c r="AJ48" s="379"/>
    </row>
    <row r="49" spans="1:36" ht="19.5" customHeight="1">
      <c r="A49" s="376">
        <v>96</v>
      </c>
      <c r="B49" s="375" t="s">
        <v>126</v>
      </c>
      <c r="C49" s="375" t="s">
        <v>252</v>
      </c>
      <c r="D49" s="374" t="s">
        <v>250</v>
      </c>
      <c r="E49" s="373" t="s">
        <v>90</v>
      </c>
      <c r="F49" s="371">
        <v>15.89013698630137</v>
      </c>
      <c r="G49" s="371">
        <v>0</v>
      </c>
      <c r="H49" s="377">
        <f t="shared" si="3"/>
        <v>0</v>
      </c>
      <c r="I49" s="378">
        <f t="array" ref="I49">SUM(IF($A49=$BA$3:$CZ$999,$AZ$3:$AZ$999,0))</f>
        <v>0</v>
      </c>
      <c r="J49" s="377">
        <f t="shared" si="4"/>
        <v>0</v>
      </c>
      <c r="K49" s="377">
        <f t="shared" si="5"/>
        <v>0</v>
      </c>
      <c r="M49" s="380"/>
      <c r="N49" s="379"/>
      <c r="O49" s="380"/>
      <c r="P49" s="380"/>
      <c r="Q49" s="382"/>
      <c r="R49" s="381"/>
      <c r="S49" s="379"/>
      <c r="T49" s="383"/>
      <c r="U49" s="380"/>
      <c r="V49" s="380"/>
      <c r="W49" s="382"/>
      <c r="X49" s="379"/>
      <c r="Y49" s="379"/>
      <c r="Z49" s="379"/>
      <c r="AA49" s="379"/>
      <c r="AB49" s="379"/>
      <c r="AC49" s="379"/>
      <c r="AD49" s="379"/>
      <c r="AE49" s="379"/>
      <c r="AF49" s="379"/>
      <c r="AG49" s="379"/>
      <c r="AH49" s="379"/>
      <c r="AI49" s="379"/>
      <c r="AJ49" s="379"/>
    </row>
    <row r="50" spans="1:36" ht="19.5" customHeight="1">
      <c r="A50" s="376">
        <v>114</v>
      </c>
      <c r="B50" s="375" t="s">
        <v>93</v>
      </c>
      <c r="C50" s="375" t="s">
        <v>153</v>
      </c>
      <c r="D50" s="374" t="s">
        <v>151</v>
      </c>
      <c r="E50" s="373" t="s">
        <v>90</v>
      </c>
      <c r="F50" s="371">
        <v>0</v>
      </c>
      <c r="G50" s="371">
        <v>0</v>
      </c>
      <c r="H50" s="377">
        <f t="shared" si="3"/>
        <v>0</v>
      </c>
      <c r="I50" s="378">
        <f t="array" ref="I50">SUM(IF($A50=$BA$3:$CZ$999,$AZ$3:$AZ$999,0))</f>
        <v>0</v>
      </c>
      <c r="J50" s="377">
        <f t="shared" si="4"/>
        <v>0</v>
      </c>
      <c r="K50" s="377">
        <f t="shared" si="5"/>
        <v>0</v>
      </c>
      <c r="M50" s="380"/>
      <c r="N50" s="379"/>
      <c r="O50" s="380"/>
      <c r="P50" s="380"/>
      <c r="Q50" s="382"/>
      <c r="R50" s="381"/>
      <c r="S50" s="379"/>
      <c r="T50" s="383"/>
      <c r="U50" s="380"/>
      <c r="V50" s="380"/>
      <c r="W50" s="382"/>
      <c r="X50" s="379"/>
      <c r="Y50" s="379"/>
      <c r="Z50" s="379"/>
      <c r="AA50" s="379"/>
      <c r="AB50" s="379"/>
      <c r="AC50" s="379"/>
      <c r="AD50" s="379"/>
      <c r="AE50" s="379"/>
      <c r="AF50" s="379"/>
      <c r="AG50" s="379"/>
      <c r="AH50" s="379"/>
      <c r="AI50" s="379"/>
      <c r="AJ50" s="379"/>
    </row>
    <row r="51" spans="1:36" ht="19.5" customHeight="1">
      <c r="A51" s="376">
        <v>105</v>
      </c>
      <c r="B51" s="375" t="s">
        <v>93</v>
      </c>
      <c r="C51" s="375" t="s">
        <v>92</v>
      </c>
      <c r="D51" s="374" t="s">
        <v>186</v>
      </c>
      <c r="E51" s="373" t="s">
        <v>90</v>
      </c>
      <c r="F51" s="371">
        <v>0</v>
      </c>
      <c r="G51" s="371">
        <v>0</v>
      </c>
      <c r="H51" s="377">
        <f t="shared" si="3"/>
        <v>0</v>
      </c>
      <c r="I51" s="378">
        <f t="array" ref="I51">SUM(IF($A51=$BA$3:$CZ$999,$AZ$3:$AZ$999,0))</f>
        <v>0</v>
      </c>
      <c r="J51" s="377">
        <f t="shared" si="4"/>
        <v>0</v>
      </c>
      <c r="K51" s="377">
        <f t="shared" si="5"/>
        <v>0</v>
      </c>
      <c r="M51" s="380"/>
      <c r="N51" s="379"/>
      <c r="O51" s="380"/>
      <c r="P51" s="380"/>
      <c r="Q51" s="382"/>
      <c r="R51" s="381"/>
      <c r="S51" s="379"/>
      <c r="T51" s="383"/>
      <c r="U51" s="380"/>
      <c r="V51" s="380"/>
      <c r="W51" s="382"/>
      <c r="X51" s="379"/>
      <c r="Y51" s="379"/>
      <c r="Z51" s="379"/>
      <c r="AA51" s="379"/>
      <c r="AB51" s="379"/>
      <c r="AC51" s="379"/>
      <c r="AD51" s="379"/>
      <c r="AE51" s="379"/>
      <c r="AF51" s="379"/>
      <c r="AG51" s="379"/>
      <c r="AH51" s="379"/>
      <c r="AI51" s="379"/>
      <c r="AJ51" s="379"/>
    </row>
    <row r="52" spans="1:36" ht="19.5" customHeight="1">
      <c r="A52" s="376">
        <v>124</v>
      </c>
      <c r="B52" s="375" t="s">
        <v>93</v>
      </c>
      <c r="C52" s="375" t="s">
        <v>92</v>
      </c>
      <c r="D52" s="374" t="s">
        <v>88</v>
      </c>
      <c r="E52" s="373" t="s">
        <v>90</v>
      </c>
      <c r="F52" s="371">
        <v>0</v>
      </c>
      <c r="G52" s="371">
        <v>0</v>
      </c>
      <c r="H52" s="377">
        <f t="shared" si="3"/>
        <v>0</v>
      </c>
      <c r="I52" s="378">
        <f t="array" ref="I52">SUM(IF($A52=$BA$3:$CZ$999,$AZ$3:$AZ$999,0))</f>
        <v>0</v>
      </c>
      <c r="J52" s="377">
        <f t="shared" si="4"/>
        <v>0</v>
      </c>
      <c r="K52" s="377">
        <f t="shared" si="5"/>
        <v>0</v>
      </c>
      <c r="M52" s="380"/>
      <c r="N52" s="379"/>
      <c r="O52" s="380"/>
      <c r="P52" s="380"/>
      <c r="Q52" s="382"/>
      <c r="R52" s="381"/>
      <c r="S52" s="379"/>
      <c r="T52" s="383"/>
      <c r="U52" s="380"/>
      <c r="V52" s="380"/>
      <c r="W52" s="382"/>
      <c r="X52" s="379"/>
      <c r="Y52" s="379"/>
      <c r="Z52" s="379"/>
      <c r="AA52" s="379"/>
      <c r="AB52" s="379"/>
      <c r="AC52" s="379"/>
      <c r="AD52" s="379"/>
      <c r="AE52" s="379"/>
      <c r="AF52" s="379"/>
      <c r="AG52" s="379"/>
      <c r="AH52" s="379"/>
      <c r="AI52" s="379"/>
      <c r="AJ52" s="379"/>
    </row>
    <row r="53" spans="1:36" ht="19.5" customHeight="1">
      <c r="A53" s="376">
        <v>115</v>
      </c>
      <c r="B53" s="375" t="s">
        <v>93</v>
      </c>
      <c r="C53" s="375" t="s">
        <v>144</v>
      </c>
      <c r="D53" s="374" t="s">
        <v>142</v>
      </c>
      <c r="E53" s="373" t="s">
        <v>90</v>
      </c>
      <c r="F53" s="371">
        <v>0</v>
      </c>
      <c r="G53" s="371">
        <v>0</v>
      </c>
      <c r="H53" s="377">
        <f t="shared" si="3"/>
        <v>0</v>
      </c>
      <c r="I53" s="378">
        <f t="array" ref="I53">SUM(IF($A53=$BA$3:$CZ$999,$AZ$3:$AZ$999,0))</f>
        <v>0</v>
      </c>
      <c r="J53" s="377">
        <f t="shared" si="4"/>
        <v>0</v>
      </c>
      <c r="K53" s="377">
        <f t="shared" si="5"/>
        <v>0</v>
      </c>
      <c r="M53" s="380"/>
      <c r="N53" s="379"/>
      <c r="O53" s="380"/>
      <c r="P53" s="380"/>
      <c r="Q53" s="382"/>
      <c r="R53" s="381"/>
      <c r="S53" s="379"/>
      <c r="T53" s="383"/>
      <c r="U53" s="380"/>
      <c r="V53" s="380"/>
      <c r="W53" s="382"/>
      <c r="X53" s="379"/>
      <c r="Y53" s="379"/>
      <c r="Z53" s="379"/>
      <c r="AA53" s="379"/>
      <c r="AB53" s="379"/>
      <c r="AC53" s="379"/>
      <c r="AD53" s="379"/>
      <c r="AE53" s="379"/>
      <c r="AF53" s="379"/>
      <c r="AG53" s="379"/>
      <c r="AH53" s="379"/>
      <c r="AI53" s="379"/>
      <c r="AJ53" s="379"/>
    </row>
    <row r="54" spans="1:36" ht="19.5" customHeight="1">
      <c r="A54" s="376">
        <v>104</v>
      </c>
      <c r="B54" s="375" t="s">
        <v>93</v>
      </c>
      <c r="C54" s="375" t="s">
        <v>194</v>
      </c>
      <c r="D54" s="374" t="s">
        <v>192</v>
      </c>
      <c r="E54" s="373" t="s">
        <v>90</v>
      </c>
      <c r="F54" s="371">
        <v>0</v>
      </c>
      <c r="G54" s="371">
        <v>0</v>
      </c>
      <c r="H54" s="377">
        <f t="shared" si="3"/>
        <v>0</v>
      </c>
      <c r="I54" s="378">
        <f t="array" ref="I54">SUM(IF($A54=$BA$3:$CZ$999,$AZ$3:$AZ$999,0))</f>
        <v>0</v>
      </c>
      <c r="J54" s="377">
        <f t="shared" si="4"/>
        <v>0</v>
      </c>
      <c r="K54" s="377">
        <f t="shared" si="5"/>
        <v>0</v>
      </c>
      <c r="M54" s="380"/>
      <c r="N54" s="379"/>
      <c r="O54" s="380"/>
      <c r="P54" s="380"/>
      <c r="Q54" s="382"/>
      <c r="R54" s="381"/>
      <c r="S54" s="379"/>
      <c r="T54" s="383"/>
      <c r="U54" s="380"/>
      <c r="V54" s="380"/>
      <c r="W54" s="382"/>
      <c r="X54" s="379"/>
      <c r="Y54" s="379"/>
      <c r="Z54" s="379"/>
      <c r="AA54" s="379"/>
      <c r="AB54" s="379"/>
      <c r="AC54" s="379"/>
      <c r="AD54" s="379"/>
      <c r="AE54" s="379"/>
      <c r="AF54" s="379"/>
      <c r="AG54" s="379"/>
      <c r="AH54" s="379"/>
      <c r="AI54" s="379"/>
      <c r="AJ54" s="379"/>
    </row>
    <row r="55" spans="1:36" ht="19.5" customHeight="1">
      <c r="A55" s="376">
        <v>34</v>
      </c>
      <c r="B55" s="375" t="s">
        <v>102</v>
      </c>
      <c r="C55" s="375" t="s">
        <v>606</v>
      </c>
      <c r="D55" s="374" t="s">
        <v>604</v>
      </c>
      <c r="E55" s="373" t="s">
        <v>402</v>
      </c>
      <c r="F55" s="371">
        <v>0</v>
      </c>
      <c r="G55" s="371">
        <v>0</v>
      </c>
      <c r="H55" s="377">
        <f t="shared" si="3"/>
        <v>0</v>
      </c>
      <c r="I55" s="378">
        <f t="array" ref="I55">SUM(IF($A55=$BA$3:$CZ$999,$AZ$3:$AZ$999,0))</f>
        <v>0</v>
      </c>
      <c r="J55" s="377">
        <f t="shared" si="4"/>
        <v>0</v>
      </c>
      <c r="K55" s="377">
        <f t="shared" si="5"/>
        <v>0</v>
      </c>
      <c r="M55" s="380"/>
      <c r="N55" s="379"/>
      <c r="O55" s="380"/>
      <c r="P55" s="380"/>
      <c r="Q55" s="382"/>
      <c r="R55" s="381"/>
      <c r="S55" s="379"/>
      <c r="T55" s="383"/>
      <c r="U55" s="380"/>
      <c r="V55" s="380"/>
      <c r="W55" s="382"/>
      <c r="X55" s="379"/>
      <c r="Y55" s="379"/>
      <c r="Z55" s="379"/>
      <c r="AA55" s="379"/>
      <c r="AB55" s="379"/>
      <c r="AC55" s="379"/>
      <c r="AD55" s="379"/>
      <c r="AE55" s="379"/>
      <c r="AF55" s="379"/>
      <c r="AG55" s="379"/>
      <c r="AH55" s="379"/>
      <c r="AI55" s="379"/>
      <c r="AJ55" s="379"/>
    </row>
    <row r="56" spans="1:36" ht="19.5" customHeight="1">
      <c r="A56" s="376">
        <v>57</v>
      </c>
      <c r="B56" s="375" t="s">
        <v>102</v>
      </c>
      <c r="C56" s="375" t="s">
        <v>486</v>
      </c>
      <c r="D56" s="374" t="s">
        <v>484</v>
      </c>
      <c r="E56" s="373" t="s">
        <v>402</v>
      </c>
      <c r="F56" s="371">
        <v>0</v>
      </c>
      <c r="G56" s="371">
        <v>0</v>
      </c>
      <c r="H56" s="377">
        <f t="shared" si="3"/>
        <v>0</v>
      </c>
      <c r="I56" s="378">
        <f t="array" ref="I56">SUM(IF($A56=$BA$3:$CZ$999,$AZ$3:$AZ$999,0))</f>
        <v>0</v>
      </c>
      <c r="J56" s="377">
        <f t="shared" si="4"/>
        <v>0</v>
      </c>
      <c r="K56" s="377">
        <f t="shared" si="5"/>
        <v>0</v>
      </c>
      <c r="M56" s="380"/>
      <c r="N56" s="379"/>
      <c r="O56" s="380"/>
      <c r="P56" s="380"/>
      <c r="Q56" s="382"/>
      <c r="R56" s="381"/>
      <c r="S56" s="379"/>
      <c r="T56" s="383"/>
      <c r="U56" s="380"/>
      <c r="V56" s="380"/>
      <c r="W56" s="382"/>
      <c r="X56" s="379"/>
      <c r="Y56" s="379"/>
      <c r="Z56" s="379"/>
      <c r="AA56" s="379"/>
      <c r="AB56" s="379"/>
      <c r="AC56" s="379"/>
      <c r="AD56" s="379"/>
      <c r="AE56" s="379"/>
      <c r="AF56" s="379"/>
      <c r="AG56" s="379"/>
      <c r="AH56" s="379"/>
      <c r="AI56" s="379"/>
      <c r="AJ56" s="379"/>
    </row>
    <row r="57" spans="1:36" ht="19.5" customHeight="1">
      <c r="A57" s="376">
        <v>31</v>
      </c>
      <c r="B57" s="375" t="s">
        <v>102</v>
      </c>
      <c r="C57" s="375" t="s">
        <v>355</v>
      </c>
      <c r="D57" s="374" t="s">
        <v>621</v>
      </c>
      <c r="E57" s="373" t="s">
        <v>402</v>
      </c>
      <c r="F57" s="371">
        <v>0</v>
      </c>
      <c r="G57" s="371">
        <v>0</v>
      </c>
      <c r="H57" s="377">
        <f t="shared" si="3"/>
        <v>0</v>
      </c>
      <c r="I57" s="378">
        <f t="array" ref="I57">SUM(IF($A57=$BA$3:$CZ$999,$AZ$3:$AZ$999,0))</f>
        <v>0</v>
      </c>
      <c r="J57" s="377">
        <f t="shared" si="4"/>
        <v>0</v>
      </c>
      <c r="K57" s="377">
        <f t="shared" si="5"/>
        <v>0</v>
      </c>
      <c r="M57" s="380"/>
      <c r="N57" s="379"/>
      <c r="O57" s="380"/>
      <c r="P57" s="380"/>
      <c r="Q57" s="382"/>
      <c r="R57" s="381"/>
      <c r="S57" s="379"/>
      <c r="T57" s="383"/>
      <c r="U57" s="380"/>
      <c r="V57" s="380"/>
      <c r="W57" s="382"/>
      <c r="X57" s="379"/>
      <c r="Y57" s="379"/>
      <c r="Z57" s="379"/>
      <c r="AA57" s="379"/>
      <c r="AB57" s="379"/>
      <c r="AC57" s="379"/>
      <c r="AD57" s="379"/>
      <c r="AE57" s="379"/>
      <c r="AF57" s="379"/>
      <c r="AG57" s="379"/>
      <c r="AH57" s="379"/>
      <c r="AI57" s="379"/>
      <c r="AJ57" s="379"/>
    </row>
    <row r="58" spans="1:36" ht="19.5" customHeight="1">
      <c r="A58" s="376">
        <v>32</v>
      </c>
      <c r="B58" s="375" t="s">
        <v>102</v>
      </c>
      <c r="C58" s="375" t="s">
        <v>355</v>
      </c>
      <c r="D58" s="374" t="s">
        <v>618</v>
      </c>
      <c r="E58" s="373" t="s">
        <v>402</v>
      </c>
      <c r="F58" s="371">
        <v>0</v>
      </c>
      <c r="G58" s="371">
        <v>0</v>
      </c>
      <c r="H58" s="377">
        <f t="shared" si="3"/>
        <v>0</v>
      </c>
      <c r="I58" s="378">
        <f t="array" ref="I58">SUM(IF($A58=$BA$3:$CZ$999,$AZ$3:$AZ$999,0))</f>
        <v>0</v>
      </c>
      <c r="J58" s="377">
        <f t="shared" si="4"/>
        <v>0</v>
      </c>
      <c r="K58" s="377">
        <f t="shared" si="5"/>
        <v>0</v>
      </c>
      <c r="M58" s="380"/>
      <c r="N58" s="379"/>
      <c r="O58" s="380"/>
      <c r="P58" s="380"/>
      <c r="Q58" s="382"/>
      <c r="R58" s="381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79"/>
      <c r="AE58" s="379"/>
      <c r="AF58" s="379"/>
      <c r="AG58" s="379"/>
      <c r="AH58" s="379"/>
      <c r="AI58" s="379"/>
      <c r="AJ58" s="379"/>
    </row>
    <row r="59" spans="1:36" ht="19.5" customHeight="1">
      <c r="A59" s="376">
        <v>25</v>
      </c>
      <c r="B59" s="375" t="s">
        <v>102</v>
      </c>
      <c r="C59" s="375" t="s">
        <v>667</v>
      </c>
      <c r="D59" s="374" t="s">
        <v>665</v>
      </c>
      <c r="E59" s="373" t="s">
        <v>402</v>
      </c>
      <c r="F59" s="371">
        <v>0</v>
      </c>
      <c r="G59" s="371">
        <v>0</v>
      </c>
      <c r="H59" s="377">
        <f t="shared" si="3"/>
        <v>0</v>
      </c>
      <c r="I59" s="378">
        <f t="array" ref="I59">SUM(IF($A59=$BA$3:$CZ$999,$AZ$3:$AZ$999,0))</f>
        <v>0</v>
      </c>
      <c r="J59" s="377">
        <f t="shared" si="4"/>
        <v>0</v>
      </c>
      <c r="K59" s="377">
        <f t="shared" si="5"/>
        <v>0</v>
      </c>
      <c r="M59" s="380"/>
      <c r="N59" s="379"/>
      <c r="O59" s="380"/>
      <c r="P59" s="380"/>
      <c r="Q59" s="382"/>
      <c r="R59" s="381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79"/>
      <c r="AE59" s="379"/>
      <c r="AF59" s="379"/>
      <c r="AG59" s="379"/>
      <c r="AH59" s="379"/>
      <c r="AI59" s="379"/>
      <c r="AJ59" s="379"/>
    </row>
    <row r="60" spans="1:36" ht="19.5" customHeight="1">
      <c r="A60" s="376">
        <v>27</v>
      </c>
      <c r="B60" s="375" t="s">
        <v>102</v>
      </c>
      <c r="C60" s="375" t="s">
        <v>646</v>
      </c>
      <c r="D60" s="374" t="s">
        <v>652</v>
      </c>
      <c r="E60" s="373" t="s">
        <v>402</v>
      </c>
      <c r="F60" s="371">
        <v>0</v>
      </c>
      <c r="G60" s="371">
        <v>0</v>
      </c>
      <c r="H60" s="377">
        <f t="shared" si="3"/>
        <v>0</v>
      </c>
      <c r="I60" s="378">
        <f t="array" ref="I60">SUM(IF($A60=$BA$3:$CZ$999,$AZ$3:$AZ$999,0))</f>
        <v>0</v>
      </c>
      <c r="J60" s="377">
        <f t="shared" si="4"/>
        <v>0</v>
      </c>
      <c r="K60" s="377">
        <f t="shared" si="5"/>
        <v>0</v>
      </c>
      <c r="M60" s="380"/>
      <c r="N60" s="379"/>
      <c r="O60" s="380"/>
      <c r="P60" s="380"/>
      <c r="Q60" s="382"/>
      <c r="R60" s="381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79"/>
      <c r="AE60" s="379"/>
      <c r="AF60" s="379"/>
      <c r="AG60" s="379"/>
      <c r="AH60" s="379"/>
      <c r="AI60" s="379"/>
      <c r="AJ60" s="379"/>
    </row>
    <row r="61" spans="1:36" ht="19.5" customHeight="1">
      <c r="A61" s="376">
        <v>28</v>
      </c>
      <c r="B61" s="375" t="s">
        <v>102</v>
      </c>
      <c r="C61" s="375" t="s">
        <v>646</v>
      </c>
      <c r="D61" s="374" t="s">
        <v>644</v>
      </c>
      <c r="E61" s="373" t="s">
        <v>402</v>
      </c>
      <c r="F61" s="371">
        <v>0</v>
      </c>
      <c r="G61" s="371">
        <v>0</v>
      </c>
      <c r="H61" s="377">
        <f t="shared" si="3"/>
        <v>0</v>
      </c>
      <c r="I61" s="378">
        <f t="array" ref="I61">SUM(IF($A61=$BA$3:$CZ$999,$AZ$3:$AZ$999,0))</f>
        <v>0</v>
      </c>
      <c r="J61" s="377">
        <f t="shared" si="4"/>
        <v>0</v>
      </c>
      <c r="K61" s="377">
        <f t="shared" si="5"/>
        <v>0</v>
      </c>
      <c r="M61" s="380"/>
      <c r="N61" s="379"/>
      <c r="O61" s="380"/>
      <c r="P61" s="380"/>
      <c r="Q61" s="382"/>
      <c r="R61" s="381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79"/>
      <c r="AE61" s="379"/>
      <c r="AF61" s="379"/>
      <c r="AG61" s="379"/>
      <c r="AH61" s="379"/>
      <c r="AI61" s="379"/>
      <c r="AJ61" s="379"/>
    </row>
    <row r="62" spans="1:36" ht="19.5" customHeight="1">
      <c r="A62" s="376">
        <v>33</v>
      </c>
      <c r="B62" s="375" t="s">
        <v>102</v>
      </c>
      <c r="C62" s="375" t="s">
        <v>615</v>
      </c>
      <c r="D62" s="374" t="s">
        <v>613</v>
      </c>
      <c r="E62" s="373" t="s">
        <v>402</v>
      </c>
      <c r="F62" s="371">
        <v>0</v>
      </c>
      <c r="G62" s="371">
        <v>0</v>
      </c>
      <c r="H62" s="377">
        <f t="shared" si="3"/>
        <v>0</v>
      </c>
      <c r="I62" s="378">
        <f t="array" ref="I62">SUM(IF($A62=$BA$3:$CZ$999,$AZ$3:$AZ$999,0))</f>
        <v>0</v>
      </c>
      <c r="J62" s="377">
        <f t="shared" si="4"/>
        <v>0</v>
      </c>
      <c r="K62" s="377">
        <f t="shared" si="5"/>
        <v>0</v>
      </c>
      <c r="M62" s="380"/>
      <c r="N62" s="379"/>
      <c r="O62" s="380"/>
      <c r="P62" s="380"/>
      <c r="Q62" s="382"/>
      <c r="R62" s="381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79"/>
      <c r="AE62" s="379"/>
      <c r="AF62" s="379"/>
      <c r="AG62" s="379"/>
      <c r="AH62" s="379"/>
      <c r="AI62" s="379"/>
      <c r="AJ62" s="379"/>
    </row>
    <row r="63" spans="1:36" ht="19.5" customHeight="1">
      <c r="A63" s="376">
        <v>3</v>
      </c>
      <c r="B63" s="375" t="s">
        <v>102</v>
      </c>
      <c r="C63" s="375" t="s">
        <v>777</v>
      </c>
      <c r="D63" s="374" t="s">
        <v>775</v>
      </c>
      <c r="E63" s="373" t="s">
        <v>402</v>
      </c>
      <c r="F63" s="371">
        <v>0</v>
      </c>
      <c r="G63" s="371">
        <v>0</v>
      </c>
      <c r="H63" s="377">
        <f t="shared" si="3"/>
        <v>0</v>
      </c>
      <c r="I63" s="378">
        <f t="array" ref="I63">SUM(IF($A63=$BA$3:$CZ$999,$AZ$3:$AZ$999,0))</f>
        <v>0</v>
      </c>
      <c r="J63" s="377">
        <f t="shared" si="4"/>
        <v>0</v>
      </c>
      <c r="K63" s="377">
        <f t="shared" si="5"/>
        <v>0</v>
      </c>
      <c r="M63" s="380"/>
      <c r="N63" s="379"/>
      <c r="O63" s="380"/>
      <c r="P63" s="380"/>
      <c r="Q63" s="382"/>
      <c r="R63" s="381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79"/>
      <c r="AE63" s="379"/>
      <c r="AF63" s="379"/>
      <c r="AG63" s="379"/>
      <c r="AH63" s="379"/>
      <c r="AI63" s="379"/>
      <c r="AJ63" s="379"/>
    </row>
    <row r="64" spans="1:36" ht="19.5" customHeight="1">
      <c r="A64" s="376">
        <v>17</v>
      </c>
      <c r="B64" s="375" t="s">
        <v>126</v>
      </c>
      <c r="C64" s="375" t="s">
        <v>706</v>
      </c>
      <c r="D64" s="374" t="s">
        <v>709</v>
      </c>
      <c r="E64" s="373" t="s">
        <v>402</v>
      </c>
      <c r="F64" s="371">
        <v>0</v>
      </c>
      <c r="G64" s="371">
        <v>0</v>
      </c>
      <c r="H64" s="377">
        <f t="shared" si="3"/>
        <v>0</v>
      </c>
      <c r="I64" s="378">
        <f t="array" ref="I64">SUM(IF($A64=$BA$3:$CZ$999,$AZ$3:$AZ$999,0))</f>
        <v>0</v>
      </c>
      <c r="J64" s="377">
        <f t="shared" si="4"/>
        <v>0</v>
      </c>
      <c r="K64" s="377">
        <f t="shared" si="5"/>
        <v>0</v>
      </c>
      <c r="M64" s="380"/>
      <c r="N64" s="379"/>
      <c r="O64" s="380"/>
      <c r="P64" s="380"/>
      <c r="Q64" s="382"/>
      <c r="R64" s="381"/>
      <c r="S64" s="379"/>
      <c r="T64" s="379"/>
      <c r="U64" s="379"/>
      <c r="V64" s="379"/>
      <c r="W64" s="379"/>
      <c r="X64" s="379"/>
      <c r="Y64" s="379"/>
      <c r="Z64" s="379"/>
      <c r="AA64" s="379"/>
      <c r="AB64" s="379"/>
      <c r="AC64" s="379"/>
      <c r="AD64" s="379"/>
      <c r="AE64" s="379"/>
      <c r="AF64" s="379"/>
      <c r="AG64" s="379"/>
      <c r="AH64" s="379"/>
      <c r="AI64" s="379"/>
      <c r="AJ64" s="379"/>
    </row>
    <row r="65" spans="1:36" ht="19.5" customHeight="1">
      <c r="A65" s="376">
        <v>18</v>
      </c>
      <c r="B65" s="375" t="s">
        <v>126</v>
      </c>
      <c r="C65" s="375" t="s">
        <v>706</v>
      </c>
      <c r="D65" s="374" t="s">
        <v>705</v>
      </c>
      <c r="E65" s="373" t="s">
        <v>402</v>
      </c>
      <c r="F65" s="371">
        <v>0</v>
      </c>
      <c r="G65" s="371">
        <v>0</v>
      </c>
      <c r="H65" s="377">
        <f t="shared" si="3"/>
        <v>0</v>
      </c>
      <c r="I65" s="378">
        <f t="array" ref="I65">SUM(IF($A65=$BA$3:$CZ$999,$AZ$3:$AZ$999,0))</f>
        <v>0</v>
      </c>
      <c r="J65" s="377">
        <f t="shared" si="4"/>
        <v>0</v>
      </c>
      <c r="K65" s="377">
        <f t="shared" si="5"/>
        <v>0</v>
      </c>
      <c r="M65" s="380"/>
      <c r="N65" s="379"/>
      <c r="O65" s="379"/>
      <c r="P65" s="379"/>
      <c r="Q65" s="379"/>
      <c r="R65" s="379"/>
      <c r="S65" s="379"/>
      <c r="T65" s="379"/>
      <c r="U65" s="379"/>
      <c r="V65" s="379"/>
      <c r="W65" s="379"/>
      <c r="X65" s="379"/>
      <c r="Y65" s="379"/>
      <c r="Z65" s="379"/>
      <c r="AA65" s="379"/>
      <c r="AB65" s="379"/>
      <c r="AC65" s="379"/>
      <c r="AD65" s="379"/>
      <c r="AE65" s="379"/>
      <c r="AF65" s="379"/>
      <c r="AG65" s="379"/>
      <c r="AH65" s="379"/>
      <c r="AI65" s="379"/>
      <c r="AJ65" s="379"/>
    </row>
    <row r="66" spans="1:36" ht="19.5" customHeight="1">
      <c r="A66" s="376">
        <v>6</v>
      </c>
      <c r="B66" s="375" t="s">
        <v>126</v>
      </c>
      <c r="C66" s="375" t="s">
        <v>752</v>
      </c>
      <c r="D66" s="374" t="s">
        <v>760</v>
      </c>
      <c r="E66" s="373" t="s">
        <v>402</v>
      </c>
      <c r="F66" s="371">
        <v>0</v>
      </c>
      <c r="G66" s="371">
        <v>0</v>
      </c>
      <c r="H66" s="377">
        <f t="shared" si="3"/>
        <v>0</v>
      </c>
      <c r="I66" s="378">
        <f t="array" ref="I66">SUM(IF($A66=$BA$3:$CZ$999,$AZ$3:$AZ$999,0))</f>
        <v>0</v>
      </c>
      <c r="J66" s="377">
        <f t="shared" si="4"/>
        <v>0</v>
      </c>
      <c r="K66" s="377">
        <f t="shared" si="5"/>
        <v>0</v>
      </c>
      <c r="M66" s="380"/>
      <c r="N66" s="379"/>
      <c r="O66" s="379"/>
      <c r="P66" s="379"/>
      <c r="Q66" s="379"/>
      <c r="R66" s="379"/>
      <c r="S66" s="379"/>
      <c r="T66" s="379"/>
      <c r="U66" s="379"/>
      <c r="V66" s="379"/>
      <c r="W66" s="379"/>
      <c r="X66" s="379"/>
      <c r="Y66" s="379"/>
      <c r="Z66" s="379"/>
      <c r="AA66" s="379"/>
      <c r="AB66" s="379"/>
      <c r="AC66" s="379"/>
      <c r="AD66" s="379"/>
      <c r="AE66" s="379"/>
      <c r="AF66" s="379"/>
      <c r="AG66" s="379"/>
      <c r="AH66" s="379"/>
      <c r="AI66" s="379"/>
      <c r="AJ66" s="379"/>
    </row>
    <row r="67" spans="1:36" ht="19.5" customHeight="1">
      <c r="A67" s="376">
        <v>7</v>
      </c>
      <c r="B67" s="375" t="s">
        <v>126</v>
      </c>
      <c r="C67" s="375" t="s">
        <v>752</v>
      </c>
      <c r="D67" s="374" t="s">
        <v>755</v>
      </c>
      <c r="E67" s="373" t="s">
        <v>402</v>
      </c>
      <c r="F67" s="371">
        <v>0</v>
      </c>
      <c r="G67" s="371">
        <v>0</v>
      </c>
      <c r="H67" s="377">
        <f t="shared" si="3"/>
        <v>0</v>
      </c>
      <c r="I67" s="378">
        <f t="array" ref="I67">SUM(IF($A67=$BA$3:$CZ$999,$AZ$3:$AZ$999,0))</f>
        <v>0</v>
      </c>
      <c r="J67" s="377">
        <f t="shared" si="4"/>
        <v>0</v>
      </c>
      <c r="K67" s="377">
        <f t="shared" si="5"/>
        <v>0</v>
      </c>
      <c r="M67" s="380"/>
      <c r="N67" s="379"/>
      <c r="O67" s="379"/>
      <c r="P67" s="379"/>
      <c r="Q67" s="379"/>
      <c r="R67" s="379"/>
      <c r="S67" s="379"/>
      <c r="T67" s="379"/>
      <c r="U67" s="379"/>
      <c r="V67" s="379"/>
      <c r="W67" s="379"/>
      <c r="X67" s="379"/>
      <c r="Y67" s="379"/>
      <c r="Z67" s="379"/>
      <c r="AA67" s="379"/>
      <c r="AB67" s="379"/>
      <c r="AC67" s="379"/>
      <c r="AD67" s="379"/>
      <c r="AE67" s="379"/>
      <c r="AF67" s="379"/>
      <c r="AG67" s="379"/>
      <c r="AH67" s="379"/>
      <c r="AI67" s="379"/>
      <c r="AJ67" s="379"/>
    </row>
    <row r="68" spans="1:36" ht="19.5" customHeight="1">
      <c r="A68" s="376">
        <v>8</v>
      </c>
      <c r="B68" s="375" t="s">
        <v>126</v>
      </c>
      <c r="C68" s="375" t="s">
        <v>752</v>
      </c>
      <c r="D68" s="374" t="s">
        <v>751</v>
      </c>
      <c r="E68" s="373" t="s">
        <v>402</v>
      </c>
      <c r="F68" s="371">
        <v>0</v>
      </c>
      <c r="G68" s="371">
        <v>0</v>
      </c>
      <c r="H68" s="377">
        <f t="shared" si="3"/>
        <v>0</v>
      </c>
      <c r="I68" s="378">
        <f t="array" ref="I68">SUM(IF($A68=$BA$3:$CZ$999,$AZ$3:$AZ$999,0))</f>
        <v>0</v>
      </c>
      <c r="J68" s="377">
        <f t="shared" si="4"/>
        <v>0</v>
      </c>
      <c r="K68" s="377">
        <f t="shared" si="5"/>
        <v>0</v>
      </c>
      <c r="M68" s="380"/>
      <c r="N68" s="379"/>
      <c r="O68" s="379"/>
      <c r="P68" s="379"/>
      <c r="Q68" s="379"/>
      <c r="R68" s="379"/>
      <c r="S68" s="379"/>
      <c r="T68" s="379"/>
      <c r="U68" s="379"/>
      <c r="V68" s="379"/>
      <c r="W68" s="379"/>
      <c r="X68" s="379"/>
      <c r="Y68" s="379"/>
      <c r="Z68" s="379"/>
      <c r="AA68" s="379"/>
      <c r="AB68" s="379"/>
      <c r="AC68" s="379"/>
      <c r="AD68" s="379"/>
      <c r="AE68" s="379"/>
      <c r="AF68" s="379"/>
      <c r="AG68" s="379"/>
      <c r="AH68" s="379"/>
      <c r="AI68" s="379"/>
      <c r="AJ68" s="379"/>
    </row>
    <row r="69" spans="1:36" ht="19.5" customHeight="1">
      <c r="A69" s="376">
        <v>15</v>
      </c>
      <c r="B69" s="375" t="s">
        <v>126</v>
      </c>
      <c r="C69" s="375" t="s">
        <v>716</v>
      </c>
      <c r="D69" s="374" t="s">
        <v>720</v>
      </c>
      <c r="E69" s="373" t="s">
        <v>402</v>
      </c>
      <c r="F69" s="371">
        <v>0</v>
      </c>
      <c r="G69" s="371">
        <v>0</v>
      </c>
      <c r="H69" s="377">
        <f t="shared" si="3"/>
        <v>0</v>
      </c>
      <c r="I69" s="378">
        <f t="array" ref="I69">SUM(IF($A69=$BA$3:$CZ$999,$AZ$3:$AZ$999,0))</f>
        <v>0</v>
      </c>
      <c r="J69" s="377">
        <f t="shared" si="4"/>
        <v>0</v>
      </c>
      <c r="K69" s="377">
        <f t="shared" si="5"/>
        <v>0</v>
      </c>
      <c r="M69" s="380"/>
      <c r="N69" s="379"/>
      <c r="O69" s="379"/>
      <c r="P69" s="379"/>
      <c r="Q69" s="379"/>
      <c r="R69" s="379"/>
      <c r="S69" s="379"/>
      <c r="T69" s="379"/>
      <c r="U69" s="379"/>
      <c r="V69" s="379"/>
      <c r="W69" s="379"/>
      <c r="X69" s="379"/>
      <c r="Y69" s="379"/>
      <c r="Z69" s="379"/>
      <c r="AA69" s="379"/>
      <c r="AB69" s="379"/>
      <c r="AC69" s="379"/>
      <c r="AD69" s="379"/>
      <c r="AE69" s="379"/>
      <c r="AF69" s="379"/>
      <c r="AG69" s="379"/>
      <c r="AH69" s="379"/>
      <c r="AI69" s="379"/>
      <c r="AJ69" s="379"/>
    </row>
    <row r="70" spans="1:36" ht="19.5" customHeight="1">
      <c r="A70" s="376">
        <v>16</v>
      </c>
      <c r="B70" s="375" t="s">
        <v>126</v>
      </c>
      <c r="C70" s="375" t="s">
        <v>716</v>
      </c>
      <c r="D70" s="374" t="s">
        <v>714</v>
      </c>
      <c r="E70" s="373" t="s">
        <v>402</v>
      </c>
      <c r="F70" s="371">
        <v>0</v>
      </c>
      <c r="G70" s="371">
        <v>0</v>
      </c>
      <c r="H70" s="377">
        <f t="shared" ref="H70:H101" si="6">COUNTIF($BA$3:$BZ$9999,A70)</f>
        <v>0</v>
      </c>
      <c r="I70" s="378">
        <f t="array" ref="I70">SUM(IF($A70=$BA$3:$CZ$999,$AZ$3:$AZ$999,0))</f>
        <v>0</v>
      </c>
      <c r="J70" s="377">
        <f t="shared" ref="J70:J101" si="7">I70*F70</f>
        <v>0</v>
      </c>
      <c r="K70" s="377">
        <f t="shared" ref="K70:K101" si="8">I70*G70</f>
        <v>0</v>
      </c>
      <c r="M70" s="380"/>
      <c r="N70" s="379"/>
      <c r="O70" s="379"/>
      <c r="P70" s="379"/>
      <c r="Q70" s="379"/>
      <c r="R70" s="379"/>
      <c r="S70" s="379"/>
      <c r="T70" s="379"/>
      <c r="U70" s="379"/>
      <c r="V70" s="379"/>
      <c r="W70" s="379"/>
      <c r="X70" s="379"/>
      <c r="Y70" s="379"/>
      <c r="Z70" s="379"/>
      <c r="AA70" s="379"/>
      <c r="AB70" s="379"/>
      <c r="AC70" s="379"/>
      <c r="AD70" s="379"/>
      <c r="AE70" s="379"/>
      <c r="AF70" s="379"/>
      <c r="AG70" s="379"/>
      <c r="AH70" s="379"/>
      <c r="AI70" s="379"/>
      <c r="AJ70" s="379"/>
    </row>
    <row r="71" spans="1:36" ht="19.5" customHeight="1">
      <c r="A71" s="376">
        <v>36</v>
      </c>
      <c r="B71" s="375" t="s">
        <v>126</v>
      </c>
      <c r="C71" s="375" t="s">
        <v>290</v>
      </c>
      <c r="D71" s="374" t="s">
        <v>587</v>
      </c>
      <c r="E71" s="373" t="s">
        <v>402</v>
      </c>
      <c r="F71" s="371">
        <v>29.314794520547945</v>
      </c>
      <c r="G71" s="371">
        <v>0</v>
      </c>
      <c r="H71" s="377">
        <f t="shared" si="6"/>
        <v>0</v>
      </c>
      <c r="I71" s="378">
        <f t="array" ref="I71">SUM(IF($A71=$BA$3:$CZ$999,$AZ$3:$AZ$999,0))</f>
        <v>0</v>
      </c>
      <c r="J71" s="377">
        <f t="shared" si="7"/>
        <v>0</v>
      </c>
      <c r="K71" s="377">
        <f t="shared" si="8"/>
        <v>0</v>
      </c>
      <c r="M71" s="380"/>
      <c r="N71" s="379"/>
      <c r="O71" s="379"/>
      <c r="P71" s="379"/>
      <c r="Q71" s="379"/>
      <c r="R71" s="379"/>
      <c r="S71" s="379"/>
      <c r="T71" s="379"/>
      <c r="U71" s="379"/>
      <c r="V71" s="379"/>
      <c r="W71" s="379"/>
      <c r="X71" s="379"/>
      <c r="Y71" s="379"/>
      <c r="Z71" s="379"/>
      <c r="AA71" s="379"/>
      <c r="AB71" s="379"/>
      <c r="AC71" s="379"/>
      <c r="AD71" s="379"/>
      <c r="AE71" s="379"/>
      <c r="AF71" s="379"/>
      <c r="AG71" s="379"/>
      <c r="AH71" s="379"/>
      <c r="AI71" s="379"/>
      <c r="AJ71" s="379"/>
    </row>
    <row r="72" spans="1:36" ht="19.5" customHeight="1">
      <c r="A72" s="376">
        <v>47</v>
      </c>
      <c r="B72" s="375" t="s">
        <v>126</v>
      </c>
      <c r="C72" s="375" t="s">
        <v>537</v>
      </c>
      <c r="D72" s="374" t="s">
        <v>535</v>
      </c>
      <c r="E72" s="373" t="s">
        <v>402</v>
      </c>
      <c r="F72" s="371">
        <v>18.903835616438354</v>
      </c>
      <c r="G72" s="371">
        <v>0</v>
      </c>
      <c r="H72" s="377">
        <f t="shared" si="6"/>
        <v>0</v>
      </c>
      <c r="I72" s="378">
        <f t="array" ref="I72">SUM(IF($A72=$BA$3:$CZ$999,$AZ$3:$AZ$999,0))</f>
        <v>0</v>
      </c>
      <c r="J72" s="377">
        <f t="shared" si="7"/>
        <v>0</v>
      </c>
      <c r="K72" s="377">
        <f t="shared" si="8"/>
        <v>0</v>
      </c>
      <c r="M72" s="380"/>
      <c r="N72" s="379"/>
      <c r="O72" s="379"/>
      <c r="P72" s="379"/>
      <c r="Q72" s="379"/>
      <c r="R72" s="379"/>
      <c r="S72" s="379"/>
      <c r="T72" s="379"/>
      <c r="U72" s="379"/>
      <c r="V72" s="379"/>
      <c r="W72" s="379"/>
      <c r="X72" s="379"/>
      <c r="Y72" s="379"/>
      <c r="Z72" s="379"/>
      <c r="AA72" s="379"/>
      <c r="AB72" s="379"/>
      <c r="AC72" s="379"/>
      <c r="AD72" s="379"/>
      <c r="AE72" s="379"/>
      <c r="AF72" s="379"/>
      <c r="AG72" s="379"/>
      <c r="AH72" s="379"/>
      <c r="AI72" s="379"/>
      <c r="AJ72" s="379"/>
    </row>
    <row r="73" spans="1:36" ht="19.5" customHeight="1">
      <c r="A73" s="376">
        <v>49</v>
      </c>
      <c r="B73" s="375" t="s">
        <v>126</v>
      </c>
      <c r="C73" s="375" t="s">
        <v>515</v>
      </c>
      <c r="D73" s="374" t="s">
        <v>523</v>
      </c>
      <c r="E73" s="373" t="s">
        <v>402</v>
      </c>
      <c r="F73" s="371">
        <v>0</v>
      </c>
      <c r="G73" s="371">
        <v>0</v>
      </c>
      <c r="H73" s="377">
        <f t="shared" si="6"/>
        <v>0</v>
      </c>
      <c r="I73" s="378">
        <f t="array" ref="I73">SUM(IF($A73=$BA$3:$CZ$999,$AZ$3:$AZ$999,0))</f>
        <v>0</v>
      </c>
      <c r="J73" s="377">
        <f t="shared" si="7"/>
        <v>0</v>
      </c>
      <c r="K73" s="377">
        <f t="shared" si="8"/>
        <v>0</v>
      </c>
      <c r="M73" s="380"/>
      <c r="N73" s="379"/>
      <c r="O73" s="379"/>
      <c r="P73" s="379"/>
      <c r="Q73" s="379"/>
      <c r="R73" s="379"/>
      <c r="S73" s="379"/>
      <c r="T73" s="379"/>
      <c r="U73" s="379"/>
      <c r="V73" s="379"/>
      <c r="W73" s="379"/>
      <c r="X73" s="379"/>
      <c r="Y73" s="379"/>
      <c r="Z73" s="379"/>
      <c r="AA73" s="379"/>
      <c r="AB73" s="379"/>
      <c r="AC73" s="379"/>
      <c r="AD73" s="379"/>
      <c r="AE73" s="379"/>
      <c r="AF73" s="379"/>
      <c r="AG73" s="379"/>
      <c r="AH73" s="379"/>
      <c r="AI73" s="379"/>
      <c r="AJ73" s="379"/>
    </row>
    <row r="74" spans="1:36" ht="19.5" customHeight="1">
      <c r="A74" s="376">
        <v>50</v>
      </c>
      <c r="B74" s="375" t="s">
        <v>126</v>
      </c>
      <c r="C74" s="375" t="s">
        <v>515</v>
      </c>
      <c r="D74" s="374" t="s">
        <v>519</v>
      </c>
      <c r="E74" s="373" t="s">
        <v>402</v>
      </c>
      <c r="F74" s="371">
        <v>0</v>
      </c>
      <c r="G74" s="371">
        <v>0</v>
      </c>
      <c r="H74" s="377">
        <f t="shared" si="6"/>
        <v>0</v>
      </c>
      <c r="I74" s="378">
        <f t="array" ref="I74">SUM(IF($A74=$BA$3:$CZ$999,$AZ$3:$AZ$999,0))</f>
        <v>0</v>
      </c>
      <c r="J74" s="377">
        <f t="shared" si="7"/>
        <v>0</v>
      </c>
      <c r="K74" s="377">
        <f t="shared" si="8"/>
        <v>0</v>
      </c>
      <c r="M74" s="380"/>
      <c r="N74" s="379"/>
      <c r="O74" s="379"/>
      <c r="P74" s="379"/>
      <c r="Q74" s="379"/>
      <c r="R74" s="379"/>
      <c r="S74" s="379"/>
      <c r="T74" s="379"/>
      <c r="U74" s="379"/>
      <c r="V74" s="379"/>
      <c r="W74" s="379"/>
      <c r="X74" s="379"/>
      <c r="Y74" s="379"/>
      <c r="Z74" s="379"/>
      <c r="AA74" s="379"/>
      <c r="AB74" s="379"/>
      <c r="AC74" s="379"/>
      <c r="AD74" s="379"/>
      <c r="AE74" s="379"/>
      <c r="AF74" s="379"/>
      <c r="AG74" s="379"/>
      <c r="AH74" s="379"/>
      <c r="AI74" s="379"/>
      <c r="AJ74" s="379"/>
    </row>
    <row r="75" spans="1:36" ht="19.5" customHeight="1">
      <c r="A75" s="376">
        <v>51</v>
      </c>
      <c r="B75" s="375" t="s">
        <v>126</v>
      </c>
      <c r="C75" s="375" t="s">
        <v>515</v>
      </c>
      <c r="D75" s="374" t="s">
        <v>513</v>
      </c>
      <c r="E75" s="373" t="s">
        <v>402</v>
      </c>
      <c r="F75" s="371">
        <v>0</v>
      </c>
      <c r="G75" s="371">
        <v>0</v>
      </c>
      <c r="H75" s="377">
        <f t="shared" si="6"/>
        <v>0</v>
      </c>
      <c r="I75" s="378">
        <f t="array" ref="I75">SUM(IF($A75=$BA$3:$CZ$999,$AZ$3:$AZ$999,0))</f>
        <v>0</v>
      </c>
      <c r="J75" s="377">
        <f t="shared" si="7"/>
        <v>0</v>
      </c>
      <c r="K75" s="377">
        <f t="shared" si="8"/>
        <v>0</v>
      </c>
      <c r="M75" s="380"/>
      <c r="N75" s="379"/>
      <c r="O75" s="379"/>
      <c r="P75" s="379"/>
      <c r="Q75" s="379"/>
      <c r="R75" s="379"/>
      <c r="S75" s="379"/>
      <c r="T75" s="379"/>
      <c r="U75" s="379"/>
      <c r="V75" s="379"/>
      <c r="W75" s="379"/>
      <c r="X75" s="379"/>
      <c r="Y75" s="379"/>
      <c r="Z75" s="379"/>
      <c r="AA75" s="379"/>
      <c r="AB75" s="379"/>
      <c r="AC75" s="379"/>
      <c r="AD75" s="379"/>
      <c r="AE75" s="379"/>
      <c r="AF75" s="379"/>
      <c r="AG75" s="379"/>
      <c r="AH75" s="379"/>
      <c r="AI75" s="379"/>
      <c r="AJ75" s="379"/>
    </row>
    <row r="76" spans="1:36" ht="19.5" customHeight="1">
      <c r="A76" s="376">
        <v>22</v>
      </c>
      <c r="B76" s="375" t="s">
        <v>126</v>
      </c>
      <c r="C76" s="375" t="s">
        <v>676</v>
      </c>
      <c r="D76" s="374" t="s">
        <v>682</v>
      </c>
      <c r="E76" s="373" t="s">
        <v>402</v>
      </c>
      <c r="F76" s="371">
        <v>0</v>
      </c>
      <c r="G76" s="371">
        <v>0</v>
      </c>
      <c r="H76" s="377">
        <f t="shared" si="6"/>
        <v>0</v>
      </c>
      <c r="I76" s="378">
        <f t="array" ref="I76">SUM(IF($A76=$BA$3:$CZ$999,$AZ$3:$AZ$999,0))</f>
        <v>0</v>
      </c>
      <c r="J76" s="377">
        <f t="shared" si="7"/>
        <v>0</v>
      </c>
      <c r="K76" s="377">
        <f t="shared" si="8"/>
        <v>0</v>
      </c>
      <c r="M76" s="380"/>
      <c r="N76" s="379"/>
      <c r="O76" s="379"/>
      <c r="P76" s="379"/>
      <c r="Q76" s="379"/>
      <c r="R76" s="379"/>
      <c r="S76" s="379"/>
      <c r="T76" s="379"/>
      <c r="U76" s="379"/>
      <c r="V76" s="379"/>
      <c r="W76" s="379"/>
      <c r="X76" s="379"/>
      <c r="Y76" s="379"/>
      <c r="Z76" s="379"/>
      <c r="AA76" s="379"/>
      <c r="AB76" s="379"/>
      <c r="AC76" s="379"/>
      <c r="AD76" s="379"/>
      <c r="AE76" s="379"/>
      <c r="AF76" s="379"/>
      <c r="AG76" s="379"/>
      <c r="AH76" s="379"/>
      <c r="AI76" s="379"/>
      <c r="AJ76" s="379"/>
    </row>
    <row r="77" spans="1:36" ht="19.5" customHeight="1">
      <c r="A77" s="376">
        <v>23</v>
      </c>
      <c r="B77" s="375" t="s">
        <v>126</v>
      </c>
      <c r="C77" s="375" t="s">
        <v>676</v>
      </c>
      <c r="D77" s="374" t="s">
        <v>679</v>
      </c>
      <c r="E77" s="373" t="s">
        <v>402</v>
      </c>
      <c r="F77" s="371">
        <v>0</v>
      </c>
      <c r="G77" s="371">
        <v>0</v>
      </c>
      <c r="H77" s="377">
        <f t="shared" si="6"/>
        <v>0</v>
      </c>
      <c r="I77" s="378">
        <f t="array" ref="I77">SUM(IF($A77=$BA$3:$CZ$999,$AZ$3:$AZ$999,0))</f>
        <v>0</v>
      </c>
      <c r="J77" s="377">
        <f t="shared" si="7"/>
        <v>0</v>
      </c>
      <c r="K77" s="377">
        <f t="shared" si="8"/>
        <v>0</v>
      </c>
      <c r="M77" s="380"/>
      <c r="N77" s="379"/>
      <c r="O77" s="379"/>
      <c r="P77" s="379"/>
      <c r="Q77" s="379"/>
      <c r="R77" s="379"/>
      <c r="S77" s="379"/>
      <c r="T77" s="379"/>
      <c r="U77" s="379"/>
      <c r="V77" s="379"/>
      <c r="W77" s="379"/>
      <c r="X77" s="379"/>
      <c r="Y77" s="379"/>
      <c r="Z77" s="379"/>
      <c r="AA77" s="379"/>
      <c r="AB77" s="379"/>
      <c r="AC77" s="379"/>
      <c r="AD77" s="379"/>
      <c r="AE77" s="379"/>
      <c r="AF77" s="379"/>
      <c r="AG77" s="379"/>
      <c r="AH77" s="379"/>
      <c r="AI77" s="379"/>
      <c r="AJ77" s="379"/>
    </row>
    <row r="78" spans="1:36" ht="19.5" customHeight="1">
      <c r="A78" s="376">
        <v>24</v>
      </c>
      <c r="B78" s="375" t="s">
        <v>126</v>
      </c>
      <c r="C78" s="375" t="s">
        <v>676</v>
      </c>
      <c r="D78" s="374" t="s">
        <v>674</v>
      </c>
      <c r="E78" s="373" t="s">
        <v>402</v>
      </c>
      <c r="F78" s="371">
        <v>0</v>
      </c>
      <c r="G78" s="371">
        <v>0</v>
      </c>
      <c r="H78" s="377">
        <f t="shared" si="6"/>
        <v>0</v>
      </c>
      <c r="I78" s="378">
        <f t="array" ref="I78">SUM(IF($A78=$BA$3:$CZ$999,$AZ$3:$AZ$999,0))</f>
        <v>0</v>
      </c>
      <c r="J78" s="377">
        <f t="shared" si="7"/>
        <v>0</v>
      </c>
      <c r="K78" s="377">
        <f t="shared" si="8"/>
        <v>0</v>
      </c>
      <c r="M78" s="380"/>
      <c r="N78" s="379"/>
      <c r="O78" s="379"/>
      <c r="P78" s="379"/>
      <c r="Q78" s="379"/>
      <c r="R78" s="379"/>
      <c r="S78" s="379"/>
      <c r="T78" s="379"/>
      <c r="U78" s="379"/>
      <c r="V78" s="379"/>
      <c r="W78" s="379"/>
      <c r="X78" s="379"/>
      <c r="Y78" s="379"/>
      <c r="Z78" s="379"/>
      <c r="AA78" s="379"/>
      <c r="AB78" s="379"/>
      <c r="AC78" s="379"/>
      <c r="AD78" s="379"/>
      <c r="AE78" s="379"/>
      <c r="AF78" s="379"/>
      <c r="AG78" s="379"/>
      <c r="AH78" s="379"/>
      <c r="AI78" s="379"/>
      <c r="AJ78" s="379"/>
    </row>
    <row r="79" spans="1:36" ht="19.5" customHeight="1">
      <c r="A79" s="376">
        <v>48</v>
      </c>
      <c r="B79" s="375" t="s">
        <v>126</v>
      </c>
      <c r="C79" s="375" t="s">
        <v>491</v>
      </c>
      <c r="D79" s="374" t="s">
        <v>527</v>
      </c>
      <c r="E79" s="373" t="s">
        <v>402</v>
      </c>
      <c r="F79" s="371">
        <v>0</v>
      </c>
      <c r="G79" s="371">
        <v>0</v>
      </c>
      <c r="H79" s="377">
        <f t="shared" si="6"/>
        <v>0</v>
      </c>
      <c r="I79" s="378">
        <f t="array" ref="I79">SUM(IF($A79=$BA$3:$CZ$999,$AZ$3:$AZ$999,0))</f>
        <v>0</v>
      </c>
      <c r="J79" s="377">
        <f t="shared" si="7"/>
        <v>0</v>
      </c>
      <c r="K79" s="377">
        <f t="shared" si="8"/>
        <v>0</v>
      </c>
      <c r="M79" s="380"/>
      <c r="N79" s="379"/>
      <c r="O79" s="379"/>
      <c r="P79" s="379"/>
      <c r="Q79" s="379"/>
      <c r="R79" s="379"/>
      <c r="S79" s="379"/>
      <c r="T79" s="379"/>
      <c r="U79" s="379"/>
      <c r="V79" s="379"/>
      <c r="W79" s="379"/>
      <c r="X79" s="379"/>
      <c r="Y79" s="379"/>
      <c r="Z79" s="379"/>
      <c r="AA79" s="379"/>
      <c r="AB79" s="379"/>
      <c r="AC79" s="379"/>
      <c r="AD79" s="379"/>
      <c r="AE79" s="379"/>
      <c r="AF79" s="379"/>
      <c r="AG79" s="379"/>
      <c r="AH79" s="379"/>
      <c r="AI79" s="379"/>
      <c r="AJ79" s="379"/>
    </row>
    <row r="80" spans="1:36" ht="19.5" customHeight="1">
      <c r="A80" s="376">
        <v>52</v>
      </c>
      <c r="B80" s="375" t="s">
        <v>126</v>
      </c>
      <c r="C80" s="375" t="s">
        <v>491</v>
      </c>
      <c r="D80" s="374" t="s">
        <v>507</v>
      </c>
      <c r="E80" s="373" t="s">
        <v>402</v>
      </c>
      <c r="F80" s="371">
        <v>0</v>
      </c>
      <c r="G80" s="371">
        <v>0</v>
      </c>
      <c r="H80" s="377">
        <f t="shared" si="6"/>
        <v>0</v>
      </c>
      <c r="I80" s="378">
        <f t="array" ref="I80">SUM(IF($A80=$BA$3:$CZ$999,$AZ$3:$AZ$999,0))</f>
        <v>0</v>
      </c>
      <c r="J80" s="377">
        <f t="shared" si="7"/>
        <v>0</v>
      </c>
      <c r="K80" s="377">
        <f t="shared" si="8"/>
        <v>0</v>
      </c>
      <c r="M80" s="380"/>
      <c r="N80" s="379"/>
      <c r="O80" s="379"/>
      <c r="P80" s="379"/>
      <c r="Q80" s="379"/>
      <c r="R80" s="379"/>
      <c r="S80" s="379"/>
      <c r="T80" s="379"/>
      <c r="U80" s="379"/>
      <c r="V80" s="379"/>
      <c r="W80" s="379"/>
      <c r="X80" s="379"/>
      <c r="Y80" s="379"/>
      <c r="Z80" s="379"/>
      <c r="AA80" s="379"/>
      <c r="AB80" s="379"/>
      <c r="AC80" s="379"/>
      <c r="AD80" s="379"/>
      <c r="AE80" s="379"/>
      <c r="AF80" s="379"/>
      <c r="AG80" s="379"/>
      <c r="AH80" s="379"/>
      <c r="AI80" s="379"/>
      <c r="AJ80" s="379"/>
    </row>
    <row r="81" spans="1:36" ht="19.5" customHeight="1">
      <c r="A81" s="376">
        <v>53</v>
      </c>
      <c r="B81" s="375" t="s">
        <v>126</v>
      </c>
      <c r="C81" s="375" t="s">
        <v>491</v>
      </c>
      <c r="D81" s="374" t="s">
        <v>503</v>
      </c>
      <c r="E81" s="373" t="s">
        <v>402</v>
      </c>
      <c r="F81" s="371">
        <v>0</v>
      </c>
      <c r="G81" s="371">
        <v>0</v>
      </c>
      <c r="H81" s="377">
        <f t="shared" si="6"/>
        <v>0</v>
      </c>
      <c r="I81" s="378">
        <f t="array" ref="I81">SUM(IF($A81=$BA$3:$CZ$999,$AZ$3:$AZ$999,0))</f>
        <v>0</v>
      </c>
      <c r="J81" s="377">
        <f t="shared" si="7"/>
        <v>0</v>
      </c>
      <c r="K81" s="377">
        <f t="shared" si="8"/>
        <v>0</v>
      </c>
      <c r="M81" s="380"/>
      <c r="N81" s="379"/>
      <c r="O81" s="379"/>
      <c r="P81" s="379"/>
      <c r="Q81" s="379"/>
      <c r="R81" s="379"/>
      <c r="S81" s="379"/>
      <c r="T81" s="379"/>
      <c r="U81" s="379"/>
      <c r="V81" s="379"/>
      <c r="W81" s="379"/>
      <c r="X81" s="379"/>
      <c r="Y81" s="379"/>
      <c r="Z81" s="379"/>
      <c r="AA81" s="379"/>
      <c r="AB81" s="379"/>
      <c r="AC81" s="379"/>
      <c r="AD81" s="379"/>
      <c r="AE81" s="379"/>
      <c r="AF81" s="379"/>
      <c r="AG81" s="379"/>
      <c r="AH81" s="379"/>
      <c r="AI81" s="379"/>
      <c r="AJ81" s="379"/>
    </row>
    <row r="82" spans="1:36" ht="19.5" customHeight="1">
      <c r="A82" s="376">
        <v>54</v>
      </c>
      <c r="B82" s="375" t="s">
        <v>126</v>
      </c>
      <c r="C82" s="375" t="s">
        <v>491</v>
      </c>
      <c r="D82" s="374" t="s">
        <v>499</v>
      </c>
      <c r="E82" s="373" t="s">
        <v>402</v>
      </c>
      <c r="F82" s="371">
        <v>0</v>
      </c>
      <c r="G82" s="371">
        <v>0</v>
      </c>
      <c r="H82" s="377">
        <f t="shared" si="6"/>
        <v>0</v>
      </c>
      <c r="I82" s="378">
        <f t="array" ref="I82">SUM(IF($A82=$BA$3:$CZ$999,$AZ$3:$AZ$999,0))</f>
        <v>0</v>
      </c>
      <c r="J82" s="377">
        <f t="shared" si="7"/>
        <v>0</v>
      </c>
      <c r="K82" s="377">
        <f t="shared" si="8"/>
        <v>0</v>
      </c>
      <c r="M82" s="380"/>
      <c r="N82" s="379"/>
      <c r="O82" s="379"/>
      <c r="P82" s="379"/>
      <c r="Q82" s="379"/>
      <c r="R82" s="379"/>
      <c r="S82" s="379"/>
      <c r="T82" s="379"/>
      <c r="U82" s="379"/>
      <c r="V82" s="379"/>
      <c r="W82" s="379"/>
      <c r="X82" s="379"/>
      <c r="Y82" s="379"/>
      <c r="Z82" s="379"/>
      <c r="AA82" s="379"/>
      <c r="AB82" s="379"/>
      <c r="AC82" s="379"/>
      <c r="AD82" s="379"/>
      <c r="AE82" s="379"/>
      <c r="AF82" s="379"/>
      <c r="AG82" s="379"/>
      <c r="AH82" s="379"/>
      <c r="AI82" s="379"/>
      <c r="AJ82" s="379"/>
    </row>
    <row r="83" spans="1:36" ht="19.5" customHeight="1">
      <c r="A83" s="376">
        <v>55</v>
      </c>
      <c r="B83" s="375" t="s">
        <v>126</v>
      </c>
      <c r="C83" s="375" t="s">
        <v>491</v>
      </c>
      <c r="D83" s="374" t="s">
        <v>495</v>
      </c>
      <c r="E83" s="373" t="s">
        <v>402</v>
      </c>
      <c r="F83" s="371">
        <v>0</v>
      </c>
      <c r="G83" s="371">
        <v>0</v>
      </c>
      <c r="H83" s="377">
        <f t="shared" si="6"/>
        <v>0</v>
      </c>
      <c r="I83" s="378">
        <f t="array" ref="I83">SUM(IF($A83=$BA$3:$CZ$999,$AZ$3:$AZ$999,0))</f>
        <v>0</v>
      </c>
      <c r="J83" s="377">
        <f t="shared" si="7"/>
        <v>0</v>
      </c>
      <c r="K83" s="377">
        <f t="shared" si="8"/>
        <v>0</v>
      </c>
      <c r="M83" s="380"/>
      <c r="N83" s="379"/>
      <c r="O83" s="379"/>
      <c r="P83" s="379"/>
      <c r="Q83" s="379"/>
      <c r="R83" s="379"/>
      <c r="S83" s="379"/>
      <c r="T83" s="379"/>
      <c r="U83" s="379"/>
      <c r="V83" s="379"/>
      <c r="W83" s="379"/>
      <c r="X83" s="379"/>
      <c r="Y83" s="379"/>
      <c r="Z83" s="379"/>
      <c r="AA83" s="379"/>
      <c r="AB83" s="379"/>
      <c r="AC83" s="379"/>
      <c r="AD83" s="379"/>
      <c r="AE83" s="379"/>
      <c r="AF83" s="379"/>
      <c r="AG83" s="379"/>
      <c r="AH83" s="379"/>
      <c r="AI83" s="379"/>
      <c r="AJ83" s="379"/>
    </row>
    <row r="84" spans="1:36" ht="19.5" customHeight="1">
      <c r="A84" s="376">
        <v>56</v>
      </c>
      <c r="B84" s="375" t="s">
        <v>126</v>
      </c>
      <c r="C84" s="375" t="s">
        <v>491</v>
      </c>
      <c r="D84" s="374" t="s">
        <v>490</v>
      </c>
      <c r="E84" s="373" t="s">
        <v>402</v>
      </c>
      <c r="F84" s="371">
        <v>0</v>
      </c>
      <c r="G84" s="371">
        <v>0</v>
      </c>
      <c r="H84" s="377">
        <f t="shared" si="6"/>
        <v>0</v>
      </c>
      <c r="I84" s="378">
        <f t="array" ref="I84">SUM(IF($A84=$BA$3:$CZ$999,$AZ$3:$AZ$999,0))</f>
        <v>0</v>
      </c>
      <c r="J84" s="377">
        <f t="shared" si="7"/>
        <v>0</v>
      </c>
      <c r="K84" s="377">
        <f t="shared" si="8"/>
        <v>0</v>
      </c>
      <c r="M84" s="380"/>
      <c r="N84" s="379"/>
      <c r="O84" s="379"/>
      <c r="P84" s="379"/>
      <c r="Q84" s="379"/>
      <c r="R84" s="379"/>
      <c r="S84" s="379"/>
      <c r="T84" s="379"/>
      <c r="U84" s="379"/>
      <c r="V84" s="379"/>
      <c r="W84" s="379"/>
      <c r="X84" s="379"/>
      <c r="Y84" s="379"/>
      <c r="Z84" s="379"/>
      <c r="AA84" s="379"/>
      <c r="AB84" s="379"/>
      <c r="AC84" s="379"/>
      <c r="AD84" s="379"/>
      <c r="AE84" s="379"/>
      <c r="AF84" s="379"/>
      <c r="AG84" s="379"/>
      <c r="AH84" s="379"/>
      <c r="AI84" s="379"/>
      <c r="AJ84" s="379"/>
    </row>
    <row r="85" spans="1:36" ht="19.5" customHeight="1">
      <c r="A85" s="376">
        <v>19</v>
      </c>
      <c r="B85" s="375" t="s">
        <v>126</v>
      </c>
      <c r="C85" s="375" t="s">
        <v>701</v>
      </c>
      <c r="D85" s="374" t="s">
        <v>699</v>
      </c>
      <c r="E85" s="373" t="s">
        <v>402</v>
      </c>
      <c r="F85" s="371">
        <v>0</v>
      </c>
      <c r="G85" s="371">
        <v>0</v>
      </c>
      <c r="H85" s="377">
        <f t="shared" si="6"/>
        <v>0</v>
      </c>
      <c r="I85" s="378">
        <f t="array" ref="I85">SUM(IF($A85=$BA$3:$CZ$999,$AZ$3:$AZ$999,0))</f>
        <v>0</v>
      </c>
      <c r="J85" s="377">
        <f t="shared" si="7"/>
        <v>0</v>
      </c>
      <c r="K85" s="377">
        <f t="shared" si="8"/>
        <v>0</v>
      </c>
      <c r="M85" s="380"/>
      <c r="N85" s="379"/>
      <c r="O85" s="379"/>
      <c r="P85" s="379"/>
      <c r="Q85" s="379"/>
      <c r="R85" s="379"/>
      <c r="S85" s="379"/>
      <c r="T85" s="379"/>
      <c r="U85" s="379"/>
      <c r="V85" s="379"/>
      <c r="W85" s="379"/>
      <c r="X85" s="379"/>
      <c r="Y85" s="379"/>
      <c r="Z85" s="379"/>
      <c r="AA85" s="379"/>
      <c r="AB85" s="379"/>
      <c r="AC85" s="379"/>
      <c r="AD85" s="379"/>
      <c r="AE85" s="379"/>
      <c r="AF85" s="379"/>
      <c r="AG85" s="379"/>
      <c r="AH85" s="379"/>
      <c r="AI85" s="379"/>
      <c r="AJ85" s="379"/>
    </row>
    <row r="86" spans="1:36" ht="19.5" customHeight="1">
      <c r="A86" s="376">
        <v>37</v>
      </c>
      <c r="B86" s="375" t="s">
        <v>126</v>
      </c>
      <c r="C86" s="375" t="s">
        <v>578</v>
      </c>
      <c r="D86" s="374" t="s">
        <v>581</v>
      </c>
      <c r="E86" s="373" t="s">
        <v>402</v>
      </c>
      <c r="F86" s="371">
        <v>12.328493150684931</v>
      </c>
      <c r="G86" s="371">
        <v>0</v>
      </c>
      <c r="H86" s="377">
        <f t="shared" si="6"/>
        <v>0</v>
      </c>
      <c r="I86" s="378">
        <f t="array" ref="I86">SUM(IF($A86=$BA$3:$CZ$999,$AZ$3:$AZ$999,0))</f>
        <v>0</v>
      </c>
      <c r="J86" s="377">
        <f t="shared" si="7"/>
        <v>0</v>
      </c>
      <c r="K86" s="377">
        <f t="shared" si="8"/>
        <v>0</v>
      </c>
      <c r="M86" s="380"/>
      <c r="N86" s="379"/>
      <c r="O86" s="379"/>
      <c r="P86" s="379"/>
      <c r="Q86" s="379"/>
      <c r="R86" s="379"/>
      <c r="S86" s="379"/>
      <c r="T86" s="379"/>
      <c r="U86" s="379"/>
      <c r="V86" s="379"/>
      <c r="W86" s="379"/>
      <c r="X86" s="379"/>
      <c r="Y86" s="379"/>
      <c r="Z86" s="379"/>
      <c r="AA86" s="379"/>
      <c r="AB86" s="379"/>
      <c r="AC86" s="379"/>
      <c r="AD86" s="379"/>
      <c r="AE86" s="379"/>
      <c r="AF86" s="379"/>
      <c r="AG86" s="379"/>
      <c r="AH86" s="379"/>
      <c r="AI86" s="379"/>
      <c r="AJ86" s="379"/>
    </row>
    <row r="87" spans="1:36" ht="19.5" customHeight="1">
      <c r="A87" s="376">
        <v>38</v>
      </c>
      <c r="B87" s="375" t="s">
        <v>126</v>
      </c>
      <c r="C87" s="375" t="s">
        <v>578</v>
      </c>
      <c r="D87" s="374" t="s">
        <v>576</v>
      </c>
      <c r="E87" s="373" t="s">
        <v>402</v>
      </c>
      <c r="F87" s="371">
        <v>12.328493150684931</v>
      </c>
      <c r="G87" s="371">
        <v>0</v>
      </c>
      <c r="H87" s="377">
        <f t="shared" si="6"/>
        <v>0</v>
      </c>
      <c r="I87" s="378">
        <f t="array" ref="I87">SUM(IF($A87=$BA$3:$CZ$999,$AZ$3:$AZ$999,0))</f>
        <v>0</v>
      </c>
      <c r="J87" s="377">
        <f t="shared" si="7"/>
        <v>0</v>
      </c>
      <c r="K87" s="377">
        <f t="shared" si="8"/>
        <v>0</v>
      </c>
      <c r="M87" s="380"/>
      <c r="N87" s="379"/>
      <c r="O87" s="379"/>
      <c r="P87" s="379"/>
      <c r="Q87" s="379"/>
      <c r="R87" s="379"/>
      <c r="S87" s="379"/>
      <c r="T87" s="379"/>
      <c r="U87" s="379"/>
      <c r="V87" s="379"/>
      <c r="W87" s="379"/>
      <c r="X87" s="379"/>
      <c r="Y87" s="379"/>
      <c r="Z87" s="379"/>
      <c r="AA87" s="379"/>
      <c r="AB87" s="379"/>
      <c r="AC87" s="379"/>
      <c r="AD87" s="379"/>
      <c r="AE87" s="379"/>
      <c r="AF87" s="379"/>
      <c r="AG87" s="379"/>
      <c r="AH87" s="379"/>
      <c r="AI87" s="379"/>
      <c r="AJ87" s="379"/>
    </row>
    <row r="88" spans="1:36" ht="19.5" customHeight="1">
      <c r="A88" s="376">
        <v>39</v>
      </c>
      <c r="B88" s="375" t="s">
        <v>126</v>
      </c>
      <c r="C88" s="375" t="s">
        <v>328</v>
      </c>
      <c r="D88" s="374" t="s">
        <v>570</v>
      </c>
      <c r="E88" s="373" t="s">
        <v>402</v>
      </c>
      <c r="F88" s="371">
        <v>12.328493150684931</v>
      </c>
      <c r="G88" s="371">
        <v>0</v>
      </c>
      <c r="H88" s="377">
        <f t="shared" si="6"/>
        <v>0</v>
      </c>
      <c r="I88" s="378">
        <f t="array" ref="I88">SUM(IF($A88=$BA$3:$CZ$999,$AZ$3:$AZ$999,0))</f>
        <v>0</v>
      </c>
      <c r="J88" s="377">
        <f t="shared" si="7"/>
        <v>0</v>
      </c>
      <c r="K88" s="377">
        <f t="shared" si="8"/>
        <v>0</v>
      </c>
      <c r="M88" s="380"/>
      <c r="N88" s="379"/>
      <c r="O88" s="379"/>
      <c r="P88" s="379"/>
      <c r="Q88" s="379"/>
      <c r="R88" s="379"/>
      <c r="S88" s="379"/>
      <c r="T88" s="379"/>
      <c r="U88" s="379"/>
      <c r="V88" s="379"/>
      <c r="W88" s="379"/>
      <c r="X88" s="379"/>
      <c r="Y88" s="379"/>
      <c r="Z88" s="379"/>
      <c r="AA88" s="379"/>
      <c r="AB88" s="379"/>
      <c r="AC88" s="379"/>
      <c r="AD88" s="379"/>
      <c r="AE88" s="379"/>
      <c r="AF88" s="379"/>
      <c r="AG88" s="379"/>
      <c r="AH88" s="379"/>
      <c r="AI88" s="379"/>
      <c r="AJ88" s="379"/>
    </row>
    <row r="89" spans="1:36" ht="19.5" customHeight="1">
      <c r="A89" s="376">
        <v>40</v>
      </c>
      <c r="B89" s="375" t="s">
        <v>126</v>
      </c>
      <c r="C89" s="375" t="s">
        <v>328</v>
      </c>
      <c r="D89" s="374" t="s">
        <v>566</v>
      </c>
      <c r="E89" s="373" t="s">
        <v>402</v>
      </c>
      <c r="F89" s="371">
        <v>12.328493150684931</v>
      </c>
      <c r="G89" s="371">
        <v>0</v>
      </c>
      <c r="H89" s="377">
        <f t="shared" si="6"/>
        <v>0</v>
      </c>
      <c r="I89" s="378">
        <f t="array" ref="I89">SUM(IF($A89=$BA$3:$CZ$999,$AZ$3:$AZ$999,0))</f>
        <v>0</v>
      </c>
      <c r="J89" s="377">
        <f t="shared" si="7"/>
        <v>0</v>
      </c>
      <c r="K89" s="377">
        <f t="shared" si="8"/>
        <v>0</v>
      </c>
      <c r="M89" s="380"/>
      <c r="N89" s="379"/>
      <c r="O89" s="379"/>
      <c r="P89" s="379"/>
      <c r="Q89" s="379"/>
      <c r="R89" s="379"/>
      <c r="S89" s="379"/>
      <c r="T89" s="379"/>
      <c r="U89" s="379"/>
      <c r="V89" s="379"/>
      <c r="W89" s="379"/>
      <c r="X89" s="379"/>
      <c r="Y89" s="379"/>
      <c r="Z89" s="379"/>
      <c r="AA89" s="379"/>
      <c r="AB89" s="379"/>
      <c r="AC89" s="379"/>
      <c r="AD89" s="379"/>
      <c r="AE89" s="379"/>
      <c r="AF89" s="379"/>
      <c r="AG89" s="379"/>
      <c r="AH89" s="379"/>
      <c r="AI89" s="379"/>
      <c r="AJ89" s="379"/>
    </row>
    <row r="90" spans="1:36" ht="19.5" customHeight="1">
      <c r="A90" s="376">
        <v>41</v>
      </c>
      <c r="B90" s="375" t="s">
        <v>126</v>
      </c>
      <c r="C90" s="375" t="s">
        <v>328</v>
      </c>
      <c r="D90" s="374" t="s">
        <v>563</v>
      </c>
      <c r="E90" s="373" t="s">
        <v>402</v>
      </c>
      <c r="F90" s="371">
        <v>12.328493150684931</v>
      </c>
      <c r="G90" s="371">
        <v>0</v>
      </c>
      <c r="H90" s="377">
        <f t="shared" si="6"/>
        <v>0</v>
      </c>
      <c r="I90" s="378">
        <f t="array" ref="I90">SUM(IF($A90=$BA$3:$CZ$999,$AZ$3:$AZ$999,0))</f>
        <v>0</v>
      </c>
      <c r="J90" s="377">
        <f t="shared" si="7"/>
        <v>0</v>
      </c>
      <c r="K90" s="377">
        <f t="shared" si="8"/>
        <v>0</v>
      </c>
      <c r="M90" s="380"/>
      <c r="N90" s="379"/>
      <c r="O90" s="379"/>
      <c r="P90" s="379"/>
      <c r="Q90" s="379"/>
      <c r="R90" s="379"/>
      <c r="S90" s="379"/>
      <c r="T90" s="379"/>
      <c r="U90" s="379"/>
      <c r="V90" s="379"/>
      <c r="W90" s="379"/>
      <c r="X90" s="379"/>
      <c r="Y90" s="379"/>
      <c r="Z90" s="379"/>
      <c r="AA90" s="379"/>
      <c r="AB90" s="379"/>
      <c r="AC90" s="379"/>
      <c r="AD90" s="379"/>
      <c r="AE90" s="379"/>
      <c r="AF90" s="379"/>
      <c r="AG90" s="379"/>
      <c r="AH90" s="379"/>
      <c r="AI90" s="379"/>
      <c r="AJ90" s="379"/>
    </row>
    <row r="91" spans="1:36" ht="19.5" customHeight="1">
      <c r="A91" s="376">
        <v>42</v>
      </c>
      <c r="B91" s="375" t="s">
        <v>126</v>
      </c>
      <c r="C91" s="375" t="s">
        <v>328</v>
      </c>
      <c r="D91" s="374" t="s">
        <v>560</v>
      </c>
      <c r="E91" s="373" t="s">
        <v>402</v>
      </c>
      <c r="F91" s="371">
        <v>12.328493150684931</v>
      </c>
      <c r="G91" s="371">
        <v>0</v>
      </c>
      <c r="H91" s="377">
        <f t="shared" si="6"/>
        <v>0</v>
      </c>
      <c r="I91" s="378">
        <f t="array" ref="I91">SUM(IF($A91=$BA$3:$CZ$999,$AZ$3:$AZ$999,0))</f>
        <v>0</v>
      </c>
      <c r="J91" s="377">
        <f t="shared" si="7"/>
        <v>0</v>
      </c>
      <c r="K91" s="377">
        <f t="shared" si="8"/>
        <v>0</v>
      </c>
      <c r="M91" s="380"/>
      <c r="N91" s="379"/>
      <c r="O91" s="379"/>
      <c r="P91" s="379"/>
      <c r="Q91" s="379"/>
      <c r="R91" s="379"/>
      <c r="S91" s="379"/>
      <c r="T91" s="379"/>
      <c r="U91" s="379"/>
      <c r="V91" s="379"/>
      <c r="W91" s="379"/>
      <c r="X91" s="379"/>
      <c r="Y91" s="379"/>
      <c r="Z91" s="379"/>
      <c r="AA91" s="379"/>
      <c r="AB91" s="379"/>
      <c r="AC91" s="379"/>
      <c r="AD91" s="379"/>
      <c r="AE91" s="379"/>
      <c r="AF91" s="379"/>
      <c r="AG91" s="379"/>
      <c r="AH91" s="379"/>
      <c r="AI91" s="379"/>
      <c r="AJ91" s="379"/>
    </row>
    <row r="92" spans="1:36" ht="19.5" customHeight="1">
      <c r="A92" s="376">
        <v>46</v>
      </c>
      <c r="B92" s="375" t="s">
        <v>126</v>
      </c>
      <c r="C92" s="375" t="s">
        <v>260</v>
      </c>
      <c r="D92" s="374" t="s">
        <v>540</v>
      </c>
      <c r="E92" s="373" t="s">
        <v>402</v>
      </c>
      <c r="F92" s="371">
        <v>23.013424657534244</v>
      </c>
      <c r="G92" s="371">
        <v>0</v>
      </c>
      <c r="H92" s="377">
        <f t="shared" si="6"/>
        <v>0</v>
      </c>
      <c r="I92" s="378">
        <f t="array" ref="I92">SUM(IF($A92=$BA$3:$CZ$999,$AZ$3:$AZ$999,0))</f>
        <v>0</v>
      </c>
      <c r="J92" s="377">
        <f t="shared" si="7"/>
        <v>0</v>
      </c>
      <c r="K92" s="377">
        <f t="shared" si="8"/>
        <v>0</v>
      </c>
      <c r="M92" s="380"/>
      <c r="N92" s="379"/>
      <c r="O92" s="379"/>
      <c r="P92" s="379"/>
      <c r="Q92" s="379"/>
      <c r="R92" s="379"/>
      <c r="S92" s="379"/>
      <c r="T92" s="379"/>
      <c r="U92" s="379"/>
      <c r="V92" s="379"/>
      <c r="W92" s="379"/>
      <c r="X92" s="379"/>
      <c r="Y92" s="379"/>
      <c r="Z92" s="379"/>
      <c r="AA92" s="379"/>
      <c r="AB92" s="379"/>
      <c r="AC92" s="379"/>
      <c r="AD92" s="379"/>
      <c r="AE92" s="379"/>
      <c r="AF92" s="379"/>
      <c r="AG92" s="379"/>
      <c r="AH92" s="379"/>
      <c r="AI92" s="379"/>
      <c r="AJ92" s="379"/>
    </row>
    <row r="93" spans="1:36" ht="19.5" customHeight="1">
      <c r="A93" s="376">
        <v>9</v>
      </c>
      <c r="B93" s="375" t="s">
        <v>126</v>
      </c>
      <c r="C93" s="375" t="s">
        <v>735</v>
      </c>
      <c r="D93" s="374" t="s">
        <v>747</v>
      </c>
      <c r="E93" s="373" t="s">
        <v>402</v>
      </c>
      <c r="F93" s="371">
        <v>0</v>
      </c>
      <c r="G93" s="371">
        <v>0</v>
      </c>
      <c r="H93" s="377">
        <f t="shared" si="6"/>
        <v>0</v>
      </c>
      <c r="I93" s="378">
        <f t="array" ref="I93">SUM(IF($A93=$BA$3:$CZ$999,$AZ$3:$AZ$999,0))</f>
        <v>0</v>
      </c>
      <c r="J93" s="377">
        <f t="shared" si="7"/>
        <v>0</v>
      </c>
      <c r="K93" s="377">
        <f t="shared" si="8"/>
        <v>0</v>
      </c>
      <c r="M93" s="380"/>
      <c r="N93" s="379"/>
      <c r="O93" s="379"/>
      <c r="P93" s="379"/>
      <c r="Q93" s="379"/>
      <c r="R93" s="379"/>
      <c r="S93" s="379"/>
      <c r="T93" s="379"/>
      <c r="U93" s="379"/>
      <c r="V93" s="379"/>
      <c r="W93" s="379"/>
      <c r="X93" s="379"/>
      <c r="Y93" s="379"/>
      <c r="Z93" s="379"/>
      <c r="AA93" s="379"/>
      <c r="AB93" s="379"/>
      <c r="AC93" s="379"/>
      <c r="AD93" s="379"/>
      <c r="AE93" s="379"/>
      <c r="AF93" s="379"/>
      <c r="AG93" s="379"/>
      <c r="AH93" s="379"/>
      <c r="AI93" s="379"/>
      <c r="AJ93" s="379"/>
    </row>
    <row r="94" spans="1:36" ht="19.5" customHeight="1">
      <c r="A94" s="376">
        <v>10</v>
      </c>
      <c r="B94" s="375" t="s">
        <v>126</v>
      </c>
      <c r="C94" s="375" t="s">
        <v>735</v>
      </c>
      <c r="D94" s="374" t="s">
        <v>744</v>
      </c>
      <c r="E94" s="373" t="s">
        <v>402</v>
      </c>
      <c r="F94" s="371">
        <v>0</v>
      </c>
      <c r="G94" s="371">
        <v>0</v>
      </c>
      <c r="H94" s="377">
        <f t="shared" si="6"/>
        <v>0</v>
      </c>
      <c r="I94" s="378">
        <f t="array" ref="I94">SUM(IF($A94=$BA$3:$CZ$999,$AZ$3:$AZ$999,0))</f>
        <v>0</v>
      </c>
      <c r="J94" s="377">
        <f t="shared" si="7"/>
        <v>0</v>
      </c>
      <c r="K94" s="377">
        <f t="shared" si="8"/>
        <v>0</v>
      </c>
      <c r="M94" s="380"/>
      <c r="N94" s="379"/>
      <c r="O94" s="379"/>
      <c r="P94" s="379"/>
      <c r="Q94" s="379"/>
      <c r="R94" s="379"/>
      <c r="S94" s="379"/>
      <c r="T94" s="379"/>
      <c r="U94" s="379"/>
      <c r="V94" s="379"/>
      <c r="W94" s="379"/>
      <c r="X94" s="379"/>
      <c r="Y94" s="379"/>
      <c r="Z94" s="379"/>
      <c r="AA94" s="379"/>
      <c r="AB94" s="379"/>
      <c r="AC94" s="379"/>
      <c r="AD94" s="379"/>
      <c r="AE94" s="379"/>
      <c r="AF94" s="379"/>
      <c r="AG94" s="379"/>
      <c r="AH94" s="379"/>
      <c r="AI94" s="379"/>
      <c r="AJ94" s="379"/>
    </row>
    <row r="95" spans="1:36" ht="19.5" customHeight="1">
      <c r="A95" s="376">
        <v>11</v>
      </c>
      <c r="B95" s="375" t="s">
        <v>126</v>
      </c>
      <c r="C95" s="375" t="s">
        <v>735</v>
      </c>
      <c r="D95" s="374" t="s">
        <v>741</v>
      </c>
      <c r="E95" s="373" t="s">
        <v>402</v>
      </c>
      <c r="F95" s="371">
        <v>0</v>
      </c>
      <c r="G95" s="371">
        <v>0</v>
      </c>
      <c r="H95" s="377">
        <f t="shared" si="6"/>
        <v>0</v>
      </c>
      <c r="I95" s="378">
        <f t="array" ref="I95">SUM(IF($A95=$BA$3:$CZ$999,$AZ$3:$AZ$999,0))</f>
        <v>0</v>
      </c>
      <c r="J95" s="377">
        <f t="shared" si="7"/>
        <v>0</v>
      </c>
      <c r="K95" s="377">
        <f t="shared" si="8"/>
        <v>0</v>
      </c>
      <c r="M95" s="380"/>
      <c r="N95" s="379"/>
      <c r="O95" s="379"/>
      <c r="P95" s="379"/>
      <c r="Q95" s="379"/>
      <c r="R95" s="379"/>
      <c r="S95" s="379"/>
      <c r="T95" s="379"/>
      <c r="U95" s="379"/>
      <c r="V95" s="379"/>
      <c r="W95" s="379"/>
      <c r="X95" s="379"/>
      <c r="Y95" s="379"/>
      <c r="Z95" s="379"/>
      <c r="AA95" s="379"/>
      <c r="AB95" s="379"/>
      <c r="AC95" s="379"/>
      <c r="AD95" s="379"/>
      <c r="AE95" s="379"/>
      <c r="AF95" s="379"/>
      <c r="AG95" s="379"/>
      <c r="AH95" s="379"/>
      <c r="AI95" s="379"/>
      <c r="AJ95" s="379"/>
    </row>
    <row r="96" spans="1:36" ht="19.5" customHeight="1">
      <c r="A96" s="376">
        <v>12</v>
      </c>
      <c r="B96" s="375" t="s">
        <v>126</v>
      </c>
      <c r="C96" s="375" t="s">
        <v>735</v>
      </c>
      <c r="D96" s="374" t="s">
        <v>738</v>
      </c>
      <c r="E96" s="373" t="s">
        <v>402</v>
      </c>
      <c r="F96" s="371">
        <v>0</v>
      </c>
      <c r="G96" s="371">
        <v>0</v>
      </c>
      <c r="H96" s="377">
        <f t="shared" si="6"/>
        <v>0</v>
      </c>
      <c r="I96" s="378">
        <f t="array" ref="I96">SUM(IF($A96=$BA$3:$CZ$999,$AZ$3:$AZ$999,0))</f>
        <v>0</v>
      </c>
      <c r="J96" s="377">
        <f t="shared" si="7"/>
        <v>0</v>
      </c>
      <c r="K96" s="377">
        <f t="shared" si="8"/>
        <v>0</v>
      </c>
      <c r="M96" s="380"/>
      <c r="N96" s="379"/>
      <c r="O96" s="379"/>
      <c r="P96" s="379"/>
      <c r="Q96" s="379"/>
      <c r="R96" s="379"/>
      <c r="S96" s="379"/>
      <c r="T96" s="379"/>
      <c r="U96" s="379"/>
      <c r="V96" s="379"/>
      <c r="W96" s="379"/>
      <c r="X96" s="379"/>
      <c r="Y96" s="379"/>
      <c r="Z96" s="379"/>
      <c r="AA96" s="379"/>
      <c r="AB96" s="379"/>
      <c r="AC96" s="379"/>
      <c r="AD96" s="379"/>
      <c r="AE96" s="379"/>
      <c r="AF96" s="379"/>
      <c r="AG96" s="379"/>
      <c r="AH96" s="379"/>
      <c r="AI96" s="379"/>
      <c r="AJ96" s="379"/>
    </row>
    <row r="97" spans="1:36" ht="19.5" customHeight="1">
      <c r="A97" s="376">
        <v>13</v>
      </c>
      <c r="B97" s="375" t="s">
        <v>126</v>
      </c>
      <c r="C97" s="375" t="s">
        <v>735</v>
      </c>
      <c r="D97" s="374" t="s">
        <v>733</v>
      </c>
      <c r="E97" s="373" t="s">
        <v>402</v>
      </c>
      <c r="F97" s="371">
        <v>0</v>
      </c>
      <c r="G97" s="371">
        <v>0</v>
      </c>
      <c r="H97" s="377">
        <f t="shared" si="6"/>
        <v>0</v>
      </c>
      <c r="I97" s="378">
        <f t="array" ref="I97">SUM(IF($A97=$BA$3:$CZ$999,$AZ$3:$AZ$999,0))</f>
        <v>0</v>
      </c>
      <c r="J97" s="377">
        <f t="shared" si="7"/>
        <v>0</v>
      </c>
      <c r="K97" s="377">
        <f t="shared" si="8"/>
        <v>0</v>
      </c>
      <c r="M97" s="380"/>
      <c r="N97" s="379"/>
      <c r="O97" s="379"/>
      <c r="P97" s="379"/>
      <c r="Q97" s="379"/>
      <c r="R97" s="379"/>
      <c r="S97" s="379"/>
      <c r="T97" s="379"/>
      <c r="U97" s="379"/>
      <c r="V97" s="379"/>
      <c r="W97" s="379"/>
      <c r="X97" s="379"/>
      <c r="Y97" s="379"/>
      <c r="Z97" s="379"/>
      <c r="AA97" s="379"/>
      <c r="AB97" s="379"/>
      <c r="AC97" s="379"/>
      <c r="AD97" s="379"/>
      <c r="AE97" s="379"/>
      <c r="AF97" s="379"/>
      <c r="AG97" s="379"/>
      <c r="AH97" s="379"/>
      <c r="AI97" s="379"/>
      <c r="AJ97" s="379"/>
    </row>
    <row r="98" spans="1:36" ht="19.5" customHeight="1">
      <c r="A98" s="376">
        <v>73</v>
      </c>
      <c r="B98" s="375" t="s">
        <v>126</v>
      </c>
      <c r="C98" s="375" t="s">
        <v>407</v>
      </c>
      <c r="D98" s="374" t="s">
        <v>411</v>
      </c>
      <c r="E98" s="373" t="s">
        <v>402</v>
      </c>
      <c r="F98" s="371">
        <v>0</v>
      </c>
      <c r="G98" s="371">
        <v>0</v>
      </c>
      <c r="H98" s="377">
        <f t="shared" si="6"/>
        <v>0</v>
      </c>
      <c r="I98" s="378">
        <f t="array" ref="I98">SUM(IF($A98=$BA$3:$CZ$999,$AZ$3:$AZ$999,0))</f>
        <v>0</v>
      </c>
      <c r="J98" s="377">
        <f t="shared" si="7"/>
        <v>0</v>
      </c>
      <c r="K98" s="377">
        <f t="shared" si="8"/>
        <v>0</v>
      </c>
      <c r="M98" s="380"/>
      <c r="N98" s="379"/>
      <c r="O98" s="379"/>
      <c r="P98" s="379"/>
      <c r="Q98" s="379"/>
      <c r="R98" s="379"/>
      <c r="S98" s="379"/>
      <c r="T98" s="379"/>
      <c r="U98" s="379"/>
      <c r="V98" s="379"/>
      <c r="W98" s="379"/>
      <c r="X98" s="379"/>
      <c r="Y98" s="379"/>
      <c r="Z98" s="379"/>
      <c r="AA98" s="379"/>
      <c r="AB98" s="379"/>
      <c r="AC98" s="379"/>
      <c r="AD98" s="379"/>
      <c r="AE98" s="379"/>
      <c r="AF98" s="379"/>
      <c r="AG98" s="379"/>
      <c r="AH98" s="379"/>
      <c r="AI98" s="379"/>
      <c r="AJ98" s="379"/>
    </row>
    <row r="99" spans="1:36" ht="19.5" customHeight="1">
      <c r="A99" s="376">
        <v>74</v>
      </c>
      <c r="B99" s="375" t="s">
        <v>126</v>
      </c>
      <c r="C99" s="375" t="s">
        <v>407</v>
      </c>
      <c r="D99" s="374" t="s">
        <v>406</v>
      </c>
      <c r="E99" s="373" t="s">
        <v>402</v>
      </c>
      <c r="F99" s="371">
        <v>0</v>
      </c>
      <c r="G99" s="371">
        <v>0</v>
      </c>
      <c r="H99" s="377">
        <f t="shared" si="6"/>
        <v>0</v>
      </c>
      <c r="I99" s="378">
        <f t="array" ref="I99">SUM(IF($A99=$BA$3:$CZ$999,$AZ$3:$AZ$999,0))</f>
        <v>0</v>
      </c>
      <c r="J99" s="377">
        <f t="shared" si="7"/>
        <v>0</v>
      </c>
      <c r="K99" s="377">
        <f t="shared" si="8"/>
        <v>0</v>
      </c>
      <c r="M99" s="380"/>
      <c r="N99" s="379"/>
      <c r="O99" s="379"/>
      <c r="P99" s="379"/>
      <c r="Q99" s="379"/>
      <c r="R99" s="379"/>
      <c r="S99" s="379"/>
      <c r="T99" s="379"/>
      <c r="U99" s="379"/>
      <c r="V99" s="379"/>
      <c r="W99" s="379"/>
      <c r="X99" s="379"/>
      <c r="Y99" s="379"/>
      <c r="Z99" s="379"/>
      <c r="AA99" s="379"/>
      <c r="AB99" s="379"/>
      <c r="AC99" s="379"/>
      <c r="AD99" s="379"/>
      <c r="AE99" s="379"/>
      <c r="AF99" s="379"/>
      <c r="AG99" s="379"/>
      <c r="AH99" s="379"/>
      <c r="AI99" s="379"/>
      <c r="AJ99" s="379"/>
    </row>
    <row r="100" spans="1:36" ht="19.5" customHeight="1">
      <c r="A100" s="376">
        <v>14</v>
      </c>
      <c r="B100" s="375" t="s">
        <v>126</v>
      </c>
      <c r="C100" s="375" t="s">
        <v>728</v>
      </c>
      <c r="D100" s="374" t="s">
        <v>726</v>
      </c>
      <c r="E100" s="373" t="s">
        <v>402</v>
      </c>
      <c r="F100" s="371">
        <v>0</v>
      </c>
      <c r="G100" s="371">
        <v>0</v>
      </c>
      <c r="H100" s="377">
        <f t="shared" si="6"/>
        <v>0</v>
      </c>
      <c r="I100" s="378">
        <f t="array" ref="I100">SUM(IF($A100=$BA$3:$CZ$999,$AZ$3:$AZ$999,0))</f>
        <v>0</v>
      </c>
      <c r="J100" s="377">
        <f t="shared" si="7"/>
        <v>0</v>
      </c>
      <c r="K100" s="377">
        <f t="shared" si="8"/>
        <v>0</v>
      </c>
      <c r="M100" s="380"/>
      <c r="N100" s="379"/>
      <c r="O100" s="379"/>
      <c r="P100" s="379"/>
      <c r="Q100" s="379"/>
      <c r="R100" s="379"/>
      <c r="S100" s="379"/>
      <c r="T100" s="379"/>
      <c r="U100" s="379"/>
      <c r="V100" s="379"/>
      <c r="W100" s="379"/>
      <c r="X100" s="379"/>
      <c r="Y100" s="379"/>
      <c r="Z100" s="379"/>
      <c r="AA100" s="379"/>
      <c r="AB100" s="379"/>
      <c r="AC100" s="379"/>
      <c r="AD100" s="379"/>
      <c r="AE100" s="379"/>
      <c r="AF100" s="379"/>
      <c r="AG100" s="379"/>
      <c r="AH100" s="379"/>
      <c r="AI100" s="379"/>
      <c r="AJ100" s="379"/>
    </row>
    <row r="101" spans="1:36" ht="19.5" customHeight="1">
      <c r="A101" s="376">
        <v>1</v>
      </c>
      <c r="B101" s="375" t="s">
        <v>126</v>
      </c>
      <c r="C101" s="375" t="s">
        <v>792</v>
      </c>
      <c r="D101" s="374" t="s">
        <v>790</v>
      </c>
      <c r="E101" s="373" t="s">
        <v>402</v>
      </c>
      <c r="F101" s="371">
        <v>0</v>
      </c>
      <c r="G101" s="371">
        <v>0</v>
      </c>
      <c r="H101" s="377">
        <f t="shared" si="6"/>
        <v>0</v>
      </c>
      <c r="I101" s="378">
        <f t="array" ref="I101">SUM(IF($A101=$BA$3:$CZ$999,$AZ$3:$AZ$999,0))</f>
        <v>0</v>
      </c>
      <c r="J101" s="377">
        <f t="shared" si="7"/>
        <v>0</v>
      </c>
      <c r="K101" s="377">
        <f t="shared" si="8"/>
        <v>0</v>
      </c>
      <c r="M101" s="380"/>
      <c r="N101" s="379"/>
      <c r="O101" s="379"/>
      <c r="P101" s="379"/>
      <c r="Q101" s="379"/>
      <c r="R101" s="379"/>
      <c r="S101" s="379"/>
      <c r="T101" s="379"/>
      <c r="U101" s="379"/>
      <c r="V101" s="379"/>
      <c r="W101" s="379"/>
      <c r="X101" s="379"/>
      <c r="Y101" s="379"/>
      <c r="Z101" s="379"/>
      <c r="AA101" s="379"/>
      <c r="AB101" s="379"/>
      <c r="AC101" s="379"/>
      <c r="AD101" s="379"/>
      <c r="AE101" s="379"/>
      <c r="AF101" s="379"/>
      <c r="AG101" s="379"/>
      <c r="AH101" s="379"/>
      <c r="AI101" s="379"/>
      <c r="AJ101" s="379"/>
    </row>
    <row r="102" spans="1:36" ht="19.5" customHeight="1">
      <c r="A102" s="376">
        <v>2</v>
      </c>
      <c r="B102" s="375" t="s">
        <v>126</v>
      </c>
      <c r="C102" s="375" t="s">
        <v>785</v>
      </c>
      <c r="D102" s="374" t="s">
        <v>783</v>
      </c>
      <c r="E102" s="373" t="s">
        <v>402</v>
      </c>
      <c r="F102" s="371">
        <v>0</v>
      </c>
      <c r="G102" s="371">
        <v>0</v>
      </c>
      <c r="H102" s="377">
        <f t="shared" ref="H102:H129" si="9">COUNTIF($BA$3:$BZ$9999,A102)</f>
        <v>0</v>
      </c>
      <c r="I102" s="378">
        <f t="array" ref="I102">SUM(IF($A102=$BA$3:$CZ$999,$AZ$3:$AZ$999,0))</f>
        <v>0</v>
      </c>
      <c r="J102" s="377">
        <f t="shared" ref="J102:J129" si="10">I102*F102</f>
        <v>0</v>
      </c>
      <c r="K102" s="377">
        <f t="shared" ref="K102:K129" si="11">I102*G102</f>
        <v>0</v>
      </c>
      <c r="M102" s="380"/>
      <c r="N102" s="379"/>
      <c r="O102" s="379"/>
      <c r="P102" s="379"/>
      <c r="Q102" s="379"/>
      <c r="R102" s="379"/>
      <c r="S102" s="379"/>
      <c r="T102" s="379"/>
      <c r="U102" s="379"/>
      <c r="V102" s="379"/>
      <c r="W102" s="379"/>
      <c r="X102" s="379"/>
      <c r="Y102" s="379"/>
      <c r="Z102" s="379"/>
      <c r="AA102" s="379"/>
      <c r="AB102" s="379"/>
      <c r="AC102" s="379"/>
      <c r="AD102" s="379"/>
      <c r="AE102" s="379"/>
      <c r="AF102" s="379"/>
      <c r="AG102" s="379"/>
      <c r="AH102" s="379"/>
      <c r="AI102" s="379"/>
      <c r="AJ102" s="379"/>
    </row>
    <row r="103" spans="1:36" ht="19.5" customHeight="1">
      <c r="A103" s="376">
        <v>44</v>
      </c>
      <c r="B103" s="375" t="s">
        <v>126</v>
      </c>
      <c r="C103" s="375" t="s">
        <v>278</v>
      </c>
      <c r="D103" s="374" t="s">
        <v>548</v>
      </c>
      <c r="E103" s="373" t="s">
        <v>402</v>
      </c>
      <c r="F103" s="371">
        <v>5.6435616438356169</v>
      </c>
      <c r="G103" s="371">
        <v>0</v>
      </c>
      <c r="H103" s="377">
        <f t="shared" si="9"/>
        <v>0</v>
      </c>
      <c r="I103" s="378">
        <f t="array" ref="I103">SUM(IF($A103=$BA$3:$CZ$999,$AZ$3:$AZ$999,0))</f>
        <v>0</v>
      </c>
      <c r="J103" s="377">
        <f t="shared" si="10"/>
        <v>0</v>
      </c>
      <c r="K103" s="377">
        <f t="shared" si="11"/>
        <v>0</v>
      </c>
      <c r="M103" s="380"/>
      <c r="N103" s="379"/>
      <c r="O103" s="379"/>
      <c r="P103" s="379"/>
      <c r="Q103" s="379"/>
      <c r="R103" s="379"/>
      <c r="S103" s="379"/>
      <c r="T103" s="379"/>
      <c r="U103" s="379"/>
      <c r="V103" s="379"/>
      <c r="W103" s="379"/>
      <c r="X103" s="379"/>
      <c r="Y103" s="379"/>
      <c r="Z103" s="379"/>
      <c r="AA103" s="379"/>
      <c r="AB103" s="379"/>
      <c r="AC103" s="379"/>
      <c r="AD103" s="379"/>
      <c r="AE103" s="379"/>
      <c r="AF103" s="379"/>
      <c r="AG103" s="379"/>
      <c r="AH103" s="379"/>
      <c r="AI103" s="379"/>
      <c r="AJ103" s="379"/>
    </row>
    <row r="104" spans="1:36" ht="19.5" customHeight="1">
      <c r="A104" s="376">
        <v>45</v>
      </c>
      <c r="B104" s="375" t="s">
        <v>126</v>
      </c>
      <c r="C104" s="375" t="s">
        <v>278</v>
      </c>
      <c r="D104" s="374" t="s">
        <v>545</v>
      </c>
      <c r="E104" s="373" t="s">
        <v>402</v>
      </c>
      <c r="F104" s="371">
        <v>5.6435616438356169</v>
      </c>
      <c r="G104" s="371">
        <v>0</v>
      </c>
      <c r="H104" s="377">
        <f t="shared" si="9"/>
        <v>0</v>
      </c>
      <c r="I104" s="378">
        <f t="array" ref="I104">SUM(IF($A104=$BA$3:$CZ$999,$AZ$3:$AZ$999,0))</f>
        <v>0</v>
      </c>
      <c r="J104" s="377">
        <f t="shared" si="10"/>
        <v>0</v>
      </c>
      <c r="K104" s="377">
        <f t="shared" si="11"/>
        <v>0</v>
      </c>
      <c r="M104" s="380"/>
      <c r="N104" s="379"/>
      <c r="O104" s="379"/>
      <c r="P104" s="379"/>
      <c r="Q104" s="379"/>
      <c r="R104" s="379"/>
      <c r="S104" s="379"/>
      <c r="T104" s="379"/>
      <c r="U104" s="379"/>
      <c r="V104" s="379"/>
      <c r="W104" s="379"/>
      <c r="X104" s="379"/>
      <c r="Y104" s="379"/>
      <c r="Z104" s="379"/>
      <c r="AA104" s="379"/>
      <c r="AB104" s="379"/>
      <c r="AC104" s="379"/>
      <c r="AD104" s="379"/>
      <c r="AE104" s="379"/>
      <c r="AF104" s="379"/>
      <c r="AG104" s="379"/>
      <c r="AH104" s="379"/>
      <c r="AI104" s="379"/>
      <c r="AJ104" s="379"/>
    </row>
    <row r="105" spans="1:36" ht="19.5" customHeight="1">
      <c r="A105" s="376">
        <v>58</v>
      </c>
      <c r="B105" s="375" t="s">
        <v>126</v>
      </c>
      <c r="C105" s="375" t="s">
        <v>429</v>
      </c>
      <c r="D105" s="374" t="s">
        <v>477</v>
      </c>
      <c r="E105" s="373" t="s">
        <v>402</v>
      </c>
      <c r="F105" s="371">
        <v>0</v>
      </c>
      <c r="G105" s="371">
        <v>0</v>
      </c>
      <c r="H105" s="377">
        <f t="shared" si="9"/>
        <v>0</v>
      </c>
      <c r="I105" s="378">
        <f t="array" ref="I105">SUM(IF($A105=$BA$3:$CZ$999,$AZ$3:$AZ$999,0))</f>
        <v>0</v>
      </c>
      <c r="J105" s="377">
        <f t="shared" si="10"/>
        <v>0</v>
      </c>
      <c r="K105" s="377">
        <f t="shared" si="11"/>
        <v>0</v>
      </c>
      <c r="M105" s="380"/>
      <c r="N105" s="379"/>
      <c r="O105" s="379"/>
      <c r="P105" s="379"/>
      <c r="Q105" s="379"/>
      <c r="R105" s="379"/>
      <c r="S105" s="379"/>
      <c r="T105" s="379"/>
      <c r="U105" s="379"/>
      <c r="V105" s="379"/>
      <c r="W105" s="379"/>
      <c r="X105" s="379"/>
      <c r="Y105" s="379"/>
      <c r="Z105" s="379"/>
      <c r="AA105" s="379"/>
      <c r="AB105" s="379"/>
      <c r="AC105" s="379"/>
      <c r="AD105" s="379"/>
      <c r="AE105" s="379"/>
      <c r="AF105" s="379"/>
      <c r="AG105" s="379"/>
      <c r="AH105" s="379"/>
      <c r="AI105" s="379"/>
      <c r="AJ105" s="379"/>
    </row>
    <row r="106" spans="1:36" ht="19.5" customHeight="1">
      <c r="A106" s="376">
        <v>59</v>
      </c>
      <c r="B106" s="375" t="s">
        <v>126</v>
      </c>
      <c r="C106" s="375" t="s">
        <v>429</v>
      </c>
      <c r="D106" s="374" t="s">
        <v>473</v>
      </c>
      <c r="E106" s="373" t="s">
        <v>402</v>
      </c>
      <c r="F106" s="371">
        <v>0</v>
      </c>
      <c r="G106" s="371">
        <v>0</v>
      </c>
      <c r="H106" s="377">
        <f t="shared" si="9"/>
        <v>0</v>
      </c>
      <c r="I106" s="378">
        <f t="array" ref="I106">SUM(IF($A106=$BA$3:$CZ$999,$AZ$3:$AZ$999,0))</f>
        <v>0</v>
      </c>
      <c r="J106" s="377">
        <f t="shared" si="10"/>
        <v>0</v>
      </c>
      <c r="K106" s="377">
        <f t="shared" si="11"/>
        <v>0</v>
      </c>
      <c r="M106" s="380"/>
      <c r="N106" s="379"/>
      <c r="O106" s="379"/>
      <c r="P106" s="379"/>
      <c r="Q106" s="379"/>
      <c r="R106" s="379"/>
      <c r="S106" s="379"/>
      <c r="T106" s="379"/>
      <c r="U106" s="379"/>
      <c r="V106" s="379"/>
      <c r="W106" s="379"/>
      <c r="X106" s="379"/>
      <c r="Y106" s="379"/>
      <c r="Z106" s="379"/>
      <c r="AA106" s="379"/>
      <c r="AB106" s="379"/>
      <c r="AC106" s="379"/>
      <c r="AD106" s="379"/>
      <c r="AE106" s="379"/>
      <c r="AF106" s="379"/>
      <c r="AG106" s="379"/>
      <c r="AH106" s="379"/>
      <c r="AI106" s="379"/>
      <c r="AJ106" s="379"/>
    </row>
    <row r="107" spans="1:36" ht="19.5" customHeight="1">
      <c r="A107" s="376">
        <v>60</v>
      </c>
      <c r="B107" s="375" t="s">
        <v>126</v>
      </c>
      <c r="C107" s="375" t="s">
        <v>429</v>
      </c>
      <c r="D107" s="374" t="s">
        <v>469</v>
      </c>
      <c r="E107" s="373" t="s">
        <v>402</v>
      </c>
      <c r="F107" s="371">
        <v>0</v>
      </c>
      <c r="G107" s="371">
        <v>0</v>
      </c>
      <c r="H107" s="377">
        <f t="shared" si="9"/>
        <v>0</v>
      </c>
      <c r="I107" s="378">
        <f t="array" ref="I107">SUM(IF($A107=$BA$3:$CZ$999,$AZ$3:$AZ$999,0))</f>
        <v>0</v>
      </c>
      <c r="J107" s="377">
        <f t="shared" si="10"/>
        <v>0</v>
      </c>
      <c r="K107" s="377">
        <f t="shared" si="11"/>
        <v>0</v>
      </c>
      <c r="M107" s="380"/>
      <c r="N107" s="379"/>
      <c r="O107" s="379"/>
      <c r="P107" s="379"/>
      <c r="Q107" s="379"/>
      <c r="R107" s="379"/>
      <c r="S107" s="379"/>
      <c r="T107" s="379"/>
      <c r="U107" s="379"/>
      <c r="V107" s="379"/>
      <c r="W107" s="379"/>
      <c r="X107" s="379"/>
      <c r="Y107" s="379"/>
      <c r="Z107" s="379"/>
      <c r="AA107" s="379"/>
      <c r="AB107" s="379"/>
      <c r="AC107" s="379"/>
      <c r="AD107" s="379"/>
      <c r="AE107" s="379"/>
      <c r="AF107" s="379"/>
      <c r="AG107" s="379"/>
      <c r="AH107" s="379"/>
      <c r="AI107" s="379"/>
      <c r="AJ107" s="379"/>
    </row>
    <row r="108" spans="1:36" ht="19.5" customHeight="1">
      <c r="A108" s="376">
        <v>61</v>
      </c>
      <c r="B108" s="375" t="s">
        <v>126</v>
      </c>
      <c r="C108" s="375" t="s">
        <v>429</v>
      </c>
      <c r="D108" s="374" t="s">
        <v>465</v>
      </c>
      <c r="E108" s="373" t="s">
        <v>402</v>
      </c>
      <c r="F108" s="371">
        <v>0</v>
      </c>
      <c r="G108" s="371">
        <v>0</v>
      </c>
      <c r="H108" s="377">
        <f t="shared" si="9"/>
        <v>0</v>
      </c>
      <c r="I108" s="378">
        <f t="array" ref="I108">SUM(IF($A108=$BA$3:$CZ$999,$AZ$3:$AZ$999,0))</f>
        <v>0</v>
      </c>
      <c r="J108" s="377">
        <f t="shared" si="10"/>
        <v>0</v>
      </c>
      <c r="K108" s="377">
        <f t="shared" si="11"/>
        <v>0</v>
      </c>
      <c r="M108" s="375" t="s">
        <v>126</v>
      </c>
    </row>
    <row r="109" spans="1:36" ht="19.5" customHeight="1">
      <c r="A109" s="376">
        <v>62</v>
      </c>
      <c r="B109" s="375" t="s">
        <v>126</v>
      </c>
      <c r="C109" s="375" t="s">
        <v>429</v>
      </c>
      <c r="D109" s="374" t="s">
        <v>461</v>
      </c>
      <c r="E109" s="373" t="s">
        <v>402</v>
      </c>
      <c r="F109" s="371">
        <v>0</v>
      </c>
      <c r="G109" s="371">
        <v>0</v>
      </c>
      <c r="H109" s="377">
        <f t="shared" si="9"/>
        <v>0</v>
      </c>
      <c r="I109" s="378">
        <f t="array" ref="I109">SUM(IF($A109=$BA$3:$CZ$999,$AZ$3:$AZ$999,0))</f>
        <v>0</v>
      </c>
      <c r="J109" s="377">
        <f t="shared" si="10"/>
        <v>0</v>
      </c>
      <c r="K109" s="377">
        <f t="shared" si="11"/>
        <v>0</v>
      </c>
      <c r="M109" s="375" t="s">
        <v>126</v>
      </c>
    </row>
    <row r="110" spans="1:36" ht="19.5" customHeight="1">
      <c r="A110" s="376">
        <v>63</v>
      </c>
      <c r="B110" s="375" t="s">
        <v>126</v>
      </c>
      <c r="C110" s="375" t="s">
        <v>429</v>
      </c>
      <c r="D110" s="374" t="s">
        <v>457</v>
      </c>
      <c r="E110" s="373" t="s">
        <v>402</v>
      </c>
      <c r="F110" s="371">
        <v>0</v>
      </c>
      <c r="G110" s="371">
        <v>0</v>
      </c>
      <c r="H110" s="377">
        <f t="shared" si="9"/>
        <v>0</v>
      </c>
      <c r="I110" s="378">
        <f t="array" ref="I110">SUM(IF($A110=$BA$3:$CZ$999,$AZ$3:$AZ$999,0))</f>
        <v>0</v>
      </c>
      <c r="J110" s="377">
        <f t="shared" si="10"/>
        <v>0</v>
      </c>
      <c r="K110" s="377">
        <f t="shared" si="11"/>
        <v>0</v>
      </c>
      <c r="M110" s="375" t="s">
        <v>126</v>
      </c>
    </row>
    <row r="111" spans="1:36" ht="19.5" customHeight="1">
      <c r="A111" s="376">
        <v>64</v>
      </c>
      <c r="B111" s="375" t="s">
        <v>126</v>
      </c>
      <c r="C111" s="375" t="s">
        <v>429</v>
      </c>
      <c r="D111" s="374" t="s">
        <v>453</v>
      </c>
      <c r="E111" s="373" t="s">
        <v>402</v>
      </c>
      <c r="F111" s="371">
        <v>0</v>
      </c>
      <c r="G111" s="371">
        <v>0</v>
      </c>
      <c r="H111" s="377">
        <f t="shared" si="9"/>
        <v>0</v>
      </c>
      <c r="I111" s="378">
        <f t="array" ref="I111">SUM(IF($A111=$BA$3:$CZ$999,$AZ$3:$AZ$999,0))</f>
        <v>0</v>
      </c>
      <c r="J111" s="377">
        <f t="shared" si="10"/>
        <v>0</v>
      </c>
      <c r="K111" s="377">
        <f t="shared" si="11"/>
        <v>0</v>
      </c>
      <c r="M111" s="375" t="s">
        <v>126</v>
      </c>
    </row>
    <row r="112" spans="1:36" ht="19.5" customHeight="1">
      <c r="A112" s="376">
        <v>65</v>
      </c>
      <c r="B112" s="375" t="s">
        <v>126</v>
      </c>
      <c r="C112" s="375" t="s">
        <v>429</v>
      </c>
      <c r="D112" s="374" t="s">
        <v>449</v>
      </c>
      <c r="E112" s="373" t="s">
        <v>402</v>
      </c>
      <c r="F112" s="371">
        <v>0</v>
      </c>
      <c r="G112" s="371">
        <v>0</v>
      </c>
      <c r="H112" s="377">
        <f t="shared" si="9"/>
        <v>0</v>
      </c>
      <c r="I112" s="378">
        <f t="array" ref="I112">SUM(IF($A112=$BA$3:$CZ$999,$AZ$3:$AZ$999,0))</f>
        <v>0</v>
      </c>
      <c r="J112" s="377">
        <f t="shared" si="10"/>
        <v>0</v>
      </c>
      <c r="K112" s="377">
        <f t="shared" si="11"/>
        <v>0</v>
      </c>
      <c r="M112" s="375" t="s">
        <v>126</v>
      </c>
    </row>
    <row r="113" spans="1:13" ht="19.5" customHeight="1">
      <c r="A113" s="376">
        <v>66</v>
      </c>
      <c r="B113" s="375" t="s">
        <v>126</v>
      </c>
      <c r="C113" s="375" t="s">
        <v>429</v>
      </c>
      <c r="D113" s="374" t="s">
        <v>445</v>
      </c>
      <c r="E113" s="373" t="s">
        <v>402</v>
      </c>
      <c r="F113" s="371">
        <v>0</v>
      </c>
      <c r="G113" s="371">
        <v>0</v>
      </c>
      <c r="H113" s="377">
        <f t="shared" si="9"/>
        <v>0</v>
      </c>
      <c r="I113" s="378">
        <f t="array" ref="I113">SUM(IF($A113=$BA$3:$CZ$999,$AZ$3:$AZ$999,0))</f>
        <v>0</v>
      </c>
      <c r="J113" s="377">
        <f t="shared" si="10"/>
        <v>0</v>
      </c>
      <c r="K113" s="377">
        <f t="shared" si="11"/>
        <v>0</v>
      </c>
      <c r="M113" s="375" t="s">
        <v>126</v>
      </c>
    </row>
    <row r="114" spans="1:13" ht="19.5" customHeight="1">
      <c r="A114" s="376">
        <v>67</v>
      </c>
      <c r="B114" s="375" t="s">
        <v>126</v>
      </c>
      <c r="C114" s="375" t="s">
        <v>429</v>
      </c>
      <c r="D114" s="374" t="s">
        <v>441</v>
      </c>
      <c r="E114" s="373" t="s">
        <v>402</v>
      </c>
      <c r="F114" s="371">
        <v>0</v>
      </c>
      <c r="G114" s="371">
        <v>0</v>
      </c>
      <c r="H114" s="377">
        <f t="shared" si="9"/>
        <v>0</v>
      </c>
      <c r="I114" s="378">
        <f t="array" ref="I114">SUM(IF($A114=$BA$3:$CZ$999,$AZ$3:$AZ$999,0))</f>
        <v>0</v>
      </c>
      <c r="J114" s="377">
        <f t="shared" si="10"/>
        <v>0</v>
      </c>
      <c r="K114" s="377">
        <f t="shared" si="11"/>
        <v>0</v>
      </c>
      <c r="M114" s="375" t="s">
        <v>126</v>
      </c>
    </row>
    <row r="115" spans="1:13" ht="19.5" customHeight="1">
      <c r="A115" s="376">
        <v>68</v>
      </c>
      <c r="B115" s="375" t="s">
        <v>126</v>
      </c>
      <c r="C115" s="375" t="s">
        <v>429</v>
      </c>
      <c r="D115" s="374" t="s">
        <v>437</v>
      </c>
      <c r="E115" s="373" t="s">
        <v>402</v>
      </c>
      <c r="F115" s="371">
        <v>0</v>
      </c>
      <c r="G115" s="371">
        <v>0</v>
      </c>
      <c r="H115" s="377">
        <f t="shared" si="9"/>
        <v>0</v>
      </c>
      <c r="I115" s="378">
        <f t="array" ref="I115">SUM(IF($A115=$BA$3:$CZ$999,$AZ$3:$AZ$999,0))</f>
        <v>0</v>
      </c>
      <c r="J115" s="377">
        <f t="shared" si="10"/>
        <v>0</v>
      </c>
      <c r="K115" s="377">
        <f t="shared" si="11"/>
        <v>0</v>
      </c>
      <c r="M115" s="375" t="s">
        <v>126</v>
      </c>
    </row>
    <row r="116" spans="1:13" ht="19.5" customHeight="1">
      <c r="A116" s="376">
        <v>69</v>
      </c>
      <c r="B116" s="375" t="s">
        <v>126</v>
      </c>
      <c r="C116" s="375" t="s">
        <v>429</v>
      </c>
      <c r="D116" s="374" t="s">
        <v>433</v>
      </c>
      <c r="E116" s="373" t="s">
        <v>402</v>
      </c>
      <c r="F116" s="371">
        <v>0</v>
      </c>
      <c r="G116" s="371">
        <v>0</v>
      </c>
      <c r="H116" s="377">
        <f t="shared" si="9"/>
        <v>0</v>
      </c>
      <c r="I116" s="378">
        <f t="array" ref="I116">SUM(IF($A116=$BA$3:$CZ$999,$AZ$3:$AZ$999,0))</f>
        <v>0</v>
      </c>
      <c r="J116" s="377">
        <f t="shared" si="10"/>
        <v>0</v>
      </c>
      <c r="K116" s="377">
        <f t="shared" si="11"/>
        <v>0</v>
      </c>
      <c r="M116" s="375" t="s">
        <v>126</v>
      </c>
    </row>
    <row r="117" spans="1:13" ht="19.5" customHeight="1">
      <c r="A117" s="376">
        <v>70</v>
      </c>
      <c r="B117" s="375" t="s">
        <v>126</v>
      </c>
      <c r="C117" s="375" t="s">
        <v>429</v>
      </c>
      <c r="D117" s="374" t="s">
        <v>427</v>
      </c>
      <c r="E117" s="373" t="s">
        <v>402</v>
      </c>
      <c r="F117" s="371">
        <v>0</v>
      </c>
      <c r="G117" s="371">
        <v>0</v>
      </c>
      <c r="H117" s="377">
        <f t="shared" si="9"/>
        <v>0</v>
      </c>
      <c r="I117" s="378">
        <f t="array" ref="I117">SUM(IF($A117=$BA$3:$CZ$999,$AZ$3:$AZ$999,0))</f>
        <v>0</v>
      </c>
      <c r="J117" s="377">
        <f t="shared" si="10"/>
        <v>0</v>
      </c>
      <c r="K117" s="377">
        <f t="shared" si="11"/>
        <v>0</v>
      </c>
      <c r="M117" s="375" t="s">
        <v>126</v>
      </c>
    </row>
    <row r="118" spans="1:13" ht="19.5" customHeight="1">
      <c r="A118" s="376">
        <v>43</v>
      </c>
      <c r="B118" s="375" t="s">
        <v>126</v>
      </c>
      <c r="C118" s="375" t="s">
        <v>557</v>
      </c>
      <c r="D118" s="374" t="s">
        <v>555</v>
      </c>
      <c r="E118" s="373" t="s">
        <v>402</v>
      </c>
      <c r="F118" s="371">
        <v>41.09561643835616</v>
      </c>
      <c r="G118" s="371">
        <v>0</v>
      </c>
      <c r="H118" s="377">
        <f t="shared" si="9"/>
        <v>0</v>
      </c>
      <c r="I118" s="378">
        <f t="array" ref="I118">SUM(IF($A118=$BA$3:$CZ$999,$AZ$3:$AZ$999,0))</f>
        <v>0</v>
      </c>
      <c r="J118" s="377">
        <f t="shared" si="10"/>
        <v>0</v>
      </c>
      <c r="K118" s="377">
        <f t="shared" si="11"/>
        <v>0</v>
      </c>
      <c r="M118" s="375" t="s">
        <v>93</v>
      </c>
    </row>
    <row r="119" spans="1:13" ht="19.5" customHeight="1">
      <c r="A119" s="376">
        <v>20</v>
      </c>
      <c r="B119" s="375" t="s">
        <v>126</v>
      </c>
      <c r="C119" s="375" t="s">
        <v>252</v>
      </c>
      <c r="D119" s="374" t="s">
        <v>692</v>
      </c>
      <c r="E119" s="373" t="s">
        <v>402</v>
      </c>
      <c r="F119" s="371">
        <v>0</v>
      </c>
      <c r="G119" s="371">
        <v>0</v>
      </c>
      <c r="H119" s="377">
        <f t="shared" si="9"/>
        <v>0</v>
      </c>
      <c r="I119" s="378">
        <f t="array" ref="I119">SUM(IF($A119=$BA$3:$CZ$999,$AZ$3:$AZ$999,0))</f>
        <v>0</v>
      </c>
      <c r="J119" s="377">
        <f t="shared" si="10"/>
        <v>0</v>
      </c>
      <c r="K119" s="377">
        <f t="shared" si="11"/>
        <v>0</v>
      </c>
      <c r="M119" s="375" t="s">
        <v>93</v>
      </c>
    </row>
    <row r="120" spans="1:13" ht="19.5" customHeight="1">
      <c r="A120" s="376">
        <v>21</v>
      </c>
      <c r="B120" s="375" t="s">
        <v>126</v>
      </c>
      <c r="C120" s="375" t="s">
        <v>252</v>
      </c>
      <c r="D120" s="374" t="s">
        <v>688</v>
      </c>
      <c r="E120" s="373" t="s">
        <v>402</v>
      </c>
      <c r="F120" s="371">
        <v>0</v>
      </c>
      <c r="G120" s="371">
        <v>0</v>
      </c>
      <c r="H120" s="377">
        <f t="shared" si="9"/>
        <v>0</v>
      </c>
      <c r="I120" s="378">
        <f t="array" ref="I120">SUM(IF($A120=$BA$3:$CZ$999,$AZ$3:$AZ$999,0))</f>
        <v>0</v>
      </c>
      <c r="J120" s="377">
        <f t="shared" si="10"/>
        <v>0</v>
      </c>
      <c r="K120" s="377">
        <f t="shared" si="11"/>
        <v>0</v>
      </c>
      <c r="M120" s="375" t="s">
        <v>93</v>
      </c>
    </row>
    <row r="121" spans="1:13" ht="19.5" customHeight="1">
      <c r="A121" s="376">
        <v>4</v>
      </c>
      <c r="B121" s="375" t="s">
        <v>126</v>
      </c>
      <c r="C121" s="375" t="s">
        <v>767</v>
      </c>
      <c r="D121" s="374" t="s">
        <v>770</v>
      </c>
      <c r="E121" s="373" t="s">
        <v>402</v>
      </c>
      <c r="F121" s="371">
        <v>0</v>
      </c>
      <c r="G121" s="371">
        <v>0</v>
      </c>
      <c r="H121" s="377">
        <f t="shared" si="9"/>
        <v>0</v>
      </c>
      <c r="I121" s="378">
        <f t="array" ref="I121">SUM(IF($A121=$BA$3:$CZ$999,$AZ$3:$AZ$999,0))</f>
        <v>0</v>
      </c>
      <c r="J121" s="377">
        <f t="shared" si="10"/>
        <v>0</v>
      </c>
      <c r="K121" s="377">
        <f t="shared" si="11"/>
        <v>0</v>
      </c>
      <c r="M121" s="375" t="s">
        <v>93</v>
      </c>
    </row>
    <row r="122" spans="1:13" ht="19.5" customHeight="1">
      <c r="A122" s="376">
        <v>5</v>
      </c>
      <c r="B122" s="375" t="s">
        <v>126</v>
      </c>
      <c r="C122" s="375" t="s">
        <v>767</v>
      </c>
      <c r="D122" s="374" t="s">
        <v>765</v>
      </c>
      <c r="E122" s="373" t="s">
        <v>402</v>
      </c>
      <c r="F122" s="371">
        <v>0</v>
      </c>
      <c r="G122" s="371">
        <v>0</v>
      </c>
      <c r="H122" s="377">
        <f t="shared" si="9"/>
        <v>0</v>
      </c>
      <c r="I122" s="378">
        <f t="array" ref="I122">SUM(IF($A122=$BA$3:$CZ$999,$AZ$3:$AZ$999,0))</f>
        <v>0</v>
      </c>
      <c r="J122" s="377">
        <f t="shared" si="10"/>
        <v>0</v>
      </c>
      <c r="K122" s="377">
        <f t="shared" si="11"/>
        <v>0</v>
      </c>
      <c r="M122" s="375" t="s">
        <v>93</v>
      </c>
    </row>
    <row r="123" spans="1:13" ht="19.5" customHeight="1">
      <c r="A123" s="376">
        <v>30</v>
      </c>
      <c r="B123" s="375" t="s">
        <v>93</v>
      </c>
      <c r="C123" s="375" t="s">
        <v>629</v>
      </c>
      <c r="D123" s="374" t="s">
        <v>627</v>
      </c>
      <c r="E123" s="373" t="s">
        <v>402</v>
      </c>
      <c r="F123" s="371">
        <v>0</v>
      </c>
      <c r="G123" s="371">
        <v>0</v>
      </c>
      <c r="H123" s="377">
        <f t="shared" si="9"/>
        <v>0</v>
      </c>
      <c r="I123" s="378">
        <f t="array" ref="I123">SUM(IF($A123=$BA$3:$CZ$999,$AZ$3:$AZ$999,0))</f>
        <v>0</v>
      </c>
      <c r="J123" s="377">
        <f t="shared" si="10"/>
        <v>0</v>
      </c>
      <c r="K123" s="377">
        <f t="shared" si="11"/>
        <v>0</v>
      </c>
      <c r="M123" s="375" t="s">
        <v>93</v>
      </c>
    </row>
    <row r="124" spans="1:13" ht="19.5" customHeight="1">
      <c r="A124" s="376">
        <v>29</v>
      </c>
      <c r="B124" s="375" t="s">
        <v>93</v>
      </c>
      <c r="C124" s="375" t="s">
        <v>638</v>
      </c>
      <c r="D124" s="374" t="s">
        <v>636</v>
      </c>
      <c r="E124" s="373" t="s">
        <v>402</v>
      </c>
      <c r="F124" s="371">
        <v>0</v>
      </c>
      <c r="G124" s="371">
        <v>0</v>
      </c>
      <c r="H124" s="377">
        <f t="shared" si="9"/>
        <v>0</v>
      </c>
      <c r="I124" s="378">
        <f t="array" ref="I124">SUM(IF($A124=$BA$3:$CZ$999,$AZ$3:$AZ$999,0))</f>
        <v>0</v>
      </c>
      <c r="J124" s="377">
        <f t="shared" si="10"/>
        <v>0</v>
      </c>
      <c r="K124" s="377">
        <f t="shared" si="11"/>
        <v>0</v>
      </c>
      <c r="M124" s="375" t="s">
        <v>93</v>
      </c>
    </row>
    <row r="125" spans="1:13" ht="19.5" customHeight="1">
      <c r="A125" s="376">
        <v>35</v>
      </c>
      <c r="B125" s="375" t="s">
        <v>93</v>
      </c>
      <c r="C125" s="375" t="s">
        <v>597</v>
      </c>
      <c r="D125" s="374" t="s">
        <v>595</v>
      </c>
      <c r="E125" s="373" t="s">
        <v>402</v>
      </c>
      <c r="F125" s="371">
        <v>0</v>
      </c>
      <c r="G125" s="371">
        <v>0</v>
      </c>
      <c r="H125" s="377">
        <f t="shared" si="9"/>
        <v>0</v>
      </c>
      <c r="I125" s="378">
        <f t="array" ref="I125">SUM(IF($A125=$BA$3:$CZ$999,$AZ$3:$AZ$999,0))</f>
        <v>0</v>
      </c>
      <c r="J125" s="377">
        <f t="shared" si="10"/>
        <v>0</v>
      </c>
      <c r="K125" s="377">
        <f t="shared" si="11"/>
        <v>0</v>
      </c>
      <c r="M125" s="375" t="s">
        <v>93</v>
      </c>
    </row>
    <row r="126" spans="1:13" ht="19.5" customHeight="1">
      <c r="A126" s="376">
        <v>71</v>
      </c>
      <c r="B126" s="375" t="s">
        <v>93</v>
      </c>
      <c r="C126" s="375" t="s">
        <v>92</v>
      </c>
      <c r="D126" s="374" t="s">
        <v>419</v>
      </c>
      <c r="E126" s="373" t="s">
        <v>402</v>
      </c>
      <c r="F126" s="371">
        <v>0</v>
      </c>
      <c r="G126" s="371">
        <v>0</v>
      </c>
      <c r="H126" s="377">
        <f t="shared" si="9"/>
        <v>0</v>
      </c>
      <c r="I126" s="378">
        <f t="array" ref="I126">SUM(IF($A126=$BA$3:$CZ$999,$AZ$3:$AZ$999,0))</f>
        <v>0</v>
      </c>
      <c r="J126" s="377">
        <f t="shared" si="10"/>
        <v>0</v>
      </c>
      <c r="K126" s="377">
        <f t="shared" si="11"/>
        <v>0</v>
      </c>
      <c r="M126" s="375" t="s">
        <v>93</v>
      </c>
    </row>
    <row r="127" spans="1:13" ht="19.5" customHeight="1">
      <c r="A127" s="376">
        <v>72</v>
      </c>
      <c r="B127" s="375" t="s">
        <v>93</v>
      </c>
      <c r="C127" s="375" t="s">
        <v>92</v>
      </c>
      <c r="D127" s="374" t="s">
        <v>415</v>
      </c>
      <c r="E127" s="373" t="s">
        <v>402</v>
      </c>
      <c r="F127" s="371">
        <v>0</v>
      </c>
      <c r="G127" s="371">
        <v>0</v>
      </c>
      <c r="H127" s="377">
        <f t="shared" si="9"/>
        <v>0</v>
      </c>
      <c r="I127" s="378">
        <f t="array" ref="I127">SUM(IF($A127=$BA$3:$CZ$999,$AZ$3:$AZ$999,0))</f>
        <v>0</v>
      </c>
      <c r="J127" s="377">
        <f t="shared" si="10"/>
        <v>0</v>
      </c>
      <c r="K127" s="377">
        <f t="shared" si="11"/>
        <v>0</v>
      </c>
      <c r="M127" s="375" t="s">
        <v>93</v>
      </c>
    </row>
    <row r="128" spans="1:13" ht="19.5" customHeight="1">
      <c r="A128" s="376">
        <v>75</v>
      </c>
      <c r="B128" s="375" t="s">
        <v>93</v>
      </c>
      <c r="C128" s="375" t="s">
        <v>144</v>
      </c>
      <c r="D128" s="374" t="s">
        <v>401</v>
      </c>
      <c r="E128" s="373" t="s">
        <v>402</v>
      </c>
      <c r="F128" s="371">
        <v>0</v>
      </c>
      <c r="G128" s="371">
        <v>0</v>
      </c>
      <c r="H128" s="377">
        <f t="shared" si="9"/>
        <v>0</v>
      </c>
      <c r="I128" s="378">
        <f t="array" ref="I128">SUM(IF($A128=$BA$3:$CZ$999,$AZ$3:$AZ$999,0))</f>
        <v>0</v>
      </c>
      <c r="J128" s="377">
        <f t="shared" si="10"/>
        <v>0</v>
      </c>
      <c r="K128" s="377">
        <f t="shared" si="11"/>
        <v>0</v>
      </c>
      <c r="M128" s="375" t="s">
        <v>93</v>
      </c>
    </row>
    <row r="129" spans="1:13" ht="19.5" customHeight="1">
      <c r="A129" s="376">
        <v>26</v>
      </c>
      <c r="B129" s="375" t="s">
        <v>93</v>
      </c>
      <c r="C129" s="375" t="s">
        <v>660</v>
      </c>
      <c r="D129" s="374" t="s">
        <v>658</v>
      </c>
      <c r="E129" s="373" t="s">
        <v>402</v>
      </c>
      <c r="F129" s="371">
        <v>0</v>
      </c>
      <c r="G129" s="371">
        <v>0</v>
      </c>
      <c r="H129" s="377">
        <f t="shared" si="9"/>
        <v>0</v>
      </c>
      <c r="I129" s="378">
        <f t="array" ref="I129">SUM(IF($A129=$BA$3:$CZ$999,$AZ$3:$AZ$999,0))</f>
        <v>0</v>
      </c>
      <c r="J129" s="377">
        <f t="shared" si="10"/>
        <v>0</v>
      </c>
      <c r="K129" s="377">
        <f t="shared" si="11"/>
        <v>0</v>
      </c>
      <c r="M129" s="375" t="s">
        <v>93</v>
      </c>
    </row>
    <row r="130" spans="1:13" ht="19.5" customHeight="1">
      <c r="A130" s="376"/>
      <c r="B130" s="375"/>
      <c r="C130" s="375"/>
      <c r="D130" s="374"/>
      <c r="E130" s="373"/>
      <c r="F130" s="371"/>
      <c r="G130" s="371"/>
      <c r="H130" s="371"/>
      <c r="I130" s="372"/>
      <c r="J130" s="371"/>
      <c r="K130" s="37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"/>
  <dimension ref="A1:AI49"/>
  <sheetViews>
    <sheetView topLeftCell="F1" workbookViewId="0">
      <selection activeCell="K2" sqref="K2:AI49"/>
    </sheetView>
  </sheetViews>
  <sheetFormatPr defaultRowHeight="14.25"/>
  <cols>
    <col min="1" max="1" width="5" bestFit="1" customWidth="1"/>
    <col min="2" max="3" width="10.125" bestFit="1" customWidth="1"/>
    <col min="4" max="4" width="8.125" bestFit="1" customWidth="1"/>
    <col min="5" max="5" width="7.875" bestFit="1" customWidth="1"/>
    <col min="6" max="6" width="16.5" bestFit="1" customWidth="1"/>
    <col min="7" max="7" width="42.75" bestFit="1" customWidth="1"/>
    <col min="8" max="8" width="38" bestFit="1" customWidth="1"/>
    <col min="11" max="11" width="12.25" bestFit="1" customWidth="1"/>
    <col min="12" max="12" width="23.125" bestFit="1" customWidth="1"/>
    <col min="13" max="13" width="11.5" bestFit="1" customWidth="1"/>
    <col min="14" max="14" width="9.375" bestFit="1" customWidth="1"/>
    <col min="15" max="15" width="11.125" bestFit="1" customWidth="1"/>
    <col min="16" max="16" width="11.875" bestFit="1" customWidth="1"/>
    <col min="17" max="17" width="12.125" bestFit="1" customWidth="1"/>
    <col min="18" max="18" width="12.5" bestFit="1" customWidth="1"/>
    <col min="19" max="19" width="13.75" bestFit="1" customWidth="1"/>
    <col min="20" max="20" width="19.125" bestFit="1" customWidth="1"/>
    <col min="21" max="21" width="13.5" bestFit="1" customWidth="1"/>
    <col min="22" max="22" width="12.875" bestFit="1" customWidth="1"/>
    <col min="23" max="23" width="9.625" bestFit="1" customWidth="1"/>
    <col min="24" max="25" width="10.375" bestFit="1" customWidth="1"/>
    <col min="26" max="26" width="9.875" bestFit="1" customWidth="1"/>
    <col min="27" max="27" width="11.125" bestFit="1" customWidth="1"/>
    <col min="28" max="28" width="12.875" bestFit="1" customWidth="1"/>
    <col min="29" max="29" width="10.625" bestFit="1" customWidth="1"/>
    <col min="30" max="30" width="9.875" bestFit="1" customWidth="1"/>
    <col min="31" max="31" width="10.375" bestFit="1" customWidth="1"/>
    <col min="32" max="32" width="11.5" bestFit="1" customWidth="1"/>
    <col min="33" max="33" width="11.25" bestFit="1" customWidth="1"/>
    <col min="34" max="34" width="12.5" bestFit="1" customWidth="1"/>
    <col min="35" max="35" width="11.125" bestFit="1" customWidth="1"/>
  </cols>
  <sheetData>
    <row r="1" spans="1:35" ht="28.5">
      <c r="A1" s="31" t="s">
        <v>80</v>
      </c>
      <c r="B1" s="30" t="s">
        <v>79</v>
      </c>
      <c r="C1" s="30" t="s">
        <v>78</v>
      </c>
      <c r="D1" s="28" t="s">
        <v>77</v>
      </c>
      <c r="E1" s="29" t="s">
        <v>68</v>
      </c>
      <c r="F1" s="28" t="s">
        <v>76</v>
      </c>
      <c r="G1" s="27" t="s">
        <v>75</v>
      </c>
      <c r="H1" s="27" t="s">
        <v>74</v>
      </c>
      <c r="K1" s="25" t="s">
        <v>73</v>
      </c>
      <c r="L1" s="24" t="s">
        <v>72</v>
      </c>
      <c r="M1" s="26" t="s">
        <v>71</v>
      </c>
      <c r="N1" s="25" t="s">
        <v>70</v>
      </c>
      <c r="O1" s="25" t="s">
        <v>69</v>
      </c>
      <c r="P1" s="25" t="s">
        <v>68</v>
      </c>
      <c r="Q1" s="25" t="s">
        <v>67</v>
      </c>
      <c r="R1" s="25" t="s">
        <v>66</v>
      </c>
      <c r="S1" s="24" t="s">
        <v>65</v>
      </c>
      <c r="T1" s="22" t="s">
        <v>64</v>
      </c>
      <c r="U1" s="22" t="s">
        <v>63</v>
      </c>
      <c r="V1" s="22" t="s">
        <v>62</v>
      </c>
      <c r="W1" s="22" t="s">
        <v>61</v>
      </c>
      <c r="X1" s="23" t="s">
        <v>60</v>
      </c>
      <c r="Y1" s="23" t="s">
        <v>59</v>
      </c>
      <c r="Z1" s="22" t="s">
        <v>58</v>
      </c>
      <c r="AA1" s="22" t="s">
        <v>57</v>
      </c>
      <c r="AB1" s="22" t="s">
        <v>56</v>
      </c>
      <c r="AC1" s="22" t="s">
        <v>55</v>
      </c>
      <c r="AD1" s="22" t="s">
        <v>54</v>
      </c>
      <c r="AE1" s="22" t="s">
        <v>53</v>
      </c>
      <c r="AF1" s="22" t="s">
        <v>52</v>
      </c>
      <c r="AG1" s="22" t="s">
        <v>51</v>
      </c>
      <c r="AH1" s="22" t="s">
        <v>50</v>
      </c>
      <c r="AI1" s="22" t="s">
        <v>49</v>
      </c>
    </row>
    <row r="2" spans="1:35" ht="18">
      <c r="A2" s="19">
        <v>1</v>
      </c>
      <c r="B2" s="18">
        <v>43438</v>
      </c>
      <c r="C2" s="18">
        <v>43438</v>
      </c>
      <c r="D2" s="21" t="s">
        <v>48</v>
      </c>
      <c r="E2" s="16">
        <v>1</v>
      </c>
      <c r="F2" s="17">
        <v>5</v>
      </c>
      <c r="G2" s="15" t="s">
        <v>47</v>
      </c>
      <c r="H2" s="15" t="s">
        <v>46</v>
      </c>
      <c r="K2" s="11">
        <v>1</v>
      </c>
      <c r="L2" s="10" t="s">
        <v>45</v>
      </c>
      <c r="M2" s="9">
        <v>486558</v>
      </c>
      <c r="N2" s="8">
        <v>43405</v>
      </c>
      <c r="O2" s="8">
        <v>43405</v>
      </c>
      <c r="P2" s="7">
        <v>1</v>
      </c>
      <c r="Q2" s="7">
        <v>0</v>
      </c>
      <c r="R2" s="4">
        <v>12345678</v>
      </c>
      <c r="S2" s="6" t="s">
        <v>3</v>
      </c>
      <c r="T2" s="6" t="s">
        <v>2</v>
      </c>
      <c r="U2" s="5" t="s">
        <v>1</v>
      </c>
      <c r="V2" s="4" t="s">
        <v>0</v>
      </c>
      <c r="W2" s="3">
        <v>380</v>
      </c>
      <c r="X2" s="2"/>
      <c r="Y2" s="2"/>
      <c r="Z2" s="2">
        <v>200</v>
      </c>
      <c r="AA2" s="2"/>
      <c r="AB2" s="2">
        <v>100</v>
      </c>
      <c r="AC2" s="2">
        <v>100</v>
      </c>
      <c r="AD2" s="2">
        <v>300</v>
      </c>
      <c r="AE2" s="2">
        <v>115</v>
      </c>
      <c r="AF2" s="2">
        <v>6</v>
      </c>
      <c r="AG2" s="2"/>
      <c r="AH2" s="2"/>
      <c r="AI2" s="1">
        <f t="shared" ref="AI2:AI49" si="0">IF(AE2&gt;0,AE2*AF2,"")</f>
        <v>690</v>
      </c>
    </row>
    <row r="3" spans="1:35" ht="18">
      <c r="A3" s="19"/>
      <c r="B3" s="18"/>
      <c r="C3" s="18"/>
      <c r="D3" s="16"/>
      <c r="E3" s="17"/>
      <c r="F3" s="16"/>
      <c r="G3" s="15"/>
      <c r="H3" s="15" t="s">
        <v>44</v>
      </c>
      <c r="K3" s="11">
        <v>1</v>
      </c>
      <c r="L3" s="10" t="s">
        <v>43</v>
      </c>
      <c r="M3" s="9">
        <v>563838</v>
      </c>
      <c r="N3" s="8">
        <v>43405</v>
      </c>
      <c r="O3" s="8">
        <v>43405</v>
      </c>
      <c r="P3" s="7">
        <v>1</v>
      </c>
      <c r="Q3" s="7">
        <v>0</v>
      </c>
      <c r="R3" s="4">
        <v>12345678</v>
      </c>
      <c r="S3" s="6" t="s">
        <v>3</v>
      </c>
      <c r="T3" s="6" t="s">
        <v>2</v>
      </c>
      <c r="U3" s="5" t="s">
        <v>1</v>
      </c>
      <c r="V3" s="4" t="s">
        <v>0</v>
      </c>
      <c r="W3" s="3">
        <v>380</v>
      </c>
      <c r="X3" s="2"/>
      <c r="Y3" s="2"/>
      <c r="Z3" s="2">
        <v>200</v>
      </c>
      <c r="AA3" s="2"/>
      <c r="AB3" s="2"/>
      <c r="AC3" s="2">
        <v>100</v>
      </c>
      <c r="AD3" s="2"/>
      <c r="AE3" s="2"/>
      <c r="AF3" s="2"/>
      <c r="AG3" s="2"/>
      <c r="AH3" s="2"/>
      <c r="AI3" s="1" t="str">
        <f t="shared" si="0"/>
        <v/>
      </c>
    </row>
    <row r="4" spans="1:35" ht="18">
      <c r="A4" s="19">
        <v>2</v>
      </c>
      <c r="B4" s="18">
        <v>43410</v>
      </c>
      <c r="C4" s="18">
        <v>43411</v>
      </c>
      <c r="D4" s="16">
        <v>5</v>
      </c>
      <c r="E4" s="17">
        <v>2</v>
      </c>
      <c r="F4" s="16">
        <v>1</v>
      </c>
      <c r="G4" s="15" t="s">
        <v>35</v>
      </c>
      <c r="H4" s="15" t="s">
        <v>34</v>
      </c>
      <c r="K4" s="11">
        <v>1</v>
      </c>
      <c r="L4" s="10" t="s">
        <v>42</v>
      </c>
      <c r="M4" s="9">
        <v>556955</v>
      </c>
      <c r="N4" s="8">
        <v>43405</v>
      </c>
      <c r="O4" s="8">
        <v>43405</v>
      </c>
      <c r="P4" s="7">
        <v>1</v>
      </c>
      <c r="Q4" s="7">
        <v>0</v>
      </c>
      <c r="R4" s="4">
        <v>12345678</v>
      </c>
      <c r="S4" s="6" t="s">
        <v>3</v>
      </c>
      <c r="T4" s="6" t="s">
        <v>2</v>
      </c>
      <c r="U4" s="5" t="s">
        <v>1</v>
      </c>
      <c r="V4" s="4" t="s">
        <v>5</v>
      </c>
      <c r="W4" s="3">
        <v>380</v>
      </c>
      <c r="X4" s="2"/>
      <c r="Y4" s="2"/>
      <c r="Z4" s="2">
        <v>200</v>
      </c>
      <c r="AA4" s="2"/>
      <c r="AB4" s="2"/>
      <c r="AC4" s="2">
        <v>100</v>
      </c>
      <c r="AD4" s="2"/>
      <c r="AE4" s="2"/>
      <c r="AF4" s="2"/>
      <c r="AG4" s="2"/>
      <c r="AH4" s="2"/>
      <c r="AI4" s="1" t="str">
        <f t="shared" si="0"/>
        <v/>
      </c>
    </row>
    <row r="5" spans="1:35" ht="18">
      <c r="A5" s="19"/>
      <c r="B5" s="18"/>
      <c r="C5" s="18"/>
      <c r="D5" s="16"/>
      <c r="E5" s="17"/>
      <c r="F5" s="16"/>
      <c r="G5" s="15"/>
      <c r="H5" s="20" t="s">
        <v>41</v>
      </c>
      <c r="K5" s="11">
        <v>1</v>
      </c>
      <c r="L5" s="10" t="s">
        <v>17</v>
      </c>
      <c r="M5" s="9">
        <v>554278</v>
      </c>
      <c r="N5" s="8">
        <v>43405</v>
      </c>
      <c r="O5" s="8">
        <v>43405</v>
      </c>
      <c r="P5" s="7">
        <v>1</v>
      </c>
      <c r="Q5" s="7">
        <v>0</v>
      </c>
      <c r="R5" s="4">
        <v>12345678</v>
      </c>
      <c r="S5" s="6" t="s">
        <v>3</v>
      </c>
      <c r="T5" s="6" t="s">
        <v>2</v>
      </c>
      <c r="U5" s="5" t="s">
        <v>1</v>
      </c>
      <c r="V5" s="4" t="s">
        <v>5</v>
      </c>
      <c r="W5" s="3">
        <v>380</v>
      </c>
      <c r="X5" s="2"/>
      <c r="Y5" s="2"/>
      <c r="Z5" s="2">
        <v>200</v>
      </c>
      <c r="AA5" s="2"/>
      <c r="AB5" s="2"/>
      <c r="AC5" s="2">
        <v>100</v>
      </c>
      <c r="AD5" s="2"/>
      <c r="AE5" s="2"/>
      <c r="AF5" s="2"/>
      <c r="AG5" s="2"/>
      <c r="AH5" s="2"/>
      <c r="AI5" s="1" t="str">
        <f t="shared" si="0"/>
        <v/>
      </c>
    </row>
    <row r="6" spans="1:35" ht="18">
      <c r="A6" s="19"/>
      <c r="B6" s="18"/>
      <c r="C6" s="18"/>
      <c r="D6" s="16"/>
      <c r="E6" s="17"/>
      <c r="F6" s="16"/>
      <c r="G6" s="15"/>
      <c r="H6" s="14" t="s">
        <v>40</v>
      </c>
      <c r="K6" s="11">
        <v>1</v>
      </c>
      <c r="L6" s="10" t="s">
        <v>23</v>
      </c>
      <c r="M6" s="9">
        <v>530204</v>
      </c>
      <c r="N6" s="8">
        <v>43405</v>
      </c>
      <c r="O6" s="8">
        <v>43405</v>
      </c>
      <c r="P6" s="7">
        <v>1</v>
      </c>
      <c r="Q6" s="7">
        <v>0</v>
      </c>
      <c r="R6" s="4">
        <v>12345678</v>
      </c>
      <c r="S6" s="6" t="s">
        <v>3</v>
      </c>
      <c r="T6" s="6" t="s">
        <v>2</v>
      </c>
      <c r="U6" s="5" t="s">
        <v>1</v>
      </c>
      <c r="V6" s="4" t="s">
        <v>5</v>
      </c>
      <c r="W6" s="3">
        <v>350</v>
      </c>
      <c r="X6" s="2"/>
      <c r="Y6" s="2"/>
      <c r="Z6" s="2">
        <v>200</v>
      </c>
      <c r="AA6" s="2"/>
      <c r="AB6" s="2"/>
      <c r="AC6" s="2">
        <v>100</v>
      </c>
      <c r="AD6" s="2"/>
      <c r="AE6" s="2"/>
      <c r="AF6" s="2"/>
      <c r="AG6" s="2"/>
      <c r="AH6" s="2"/>
      <c r="AI6" s="1" t="str">
        <f t="shared" si="0"/>
        <v/>
      </c>
    </row>
    <row r="7" spans="1:35" ht="18">
      <c r="A7" s="19">
        <v>3</v>
      </c>
      <c r="B7" s="18">
        <v>43413</v>
      </c>
      <c r="C7" s="18">
        <v>43414</v>
      </c>
      <c r="D7" s="16">
        <v>4</v>
      </c>
      <c r="E7" s="17">
        <v>2</v>
      </c>
      <c r="F7" s="16">
        <v>3</v>
      </c>
      <c r="G7" s="15" t="s">
        <v>35</v>
      </c>
      <c r="H7" s="14" t="s">
        <v>34</v>
      </c>
      <c r="K7" s="11">
        <v>1</v>
      </c>
      <c r="L7" s="10" t="s">
        <v>22</v>
      </c>
      <c r="M7" s="9">
        <v>584258</v>
      </c>
      <c r="N7" s="8">
        <v>43405</v>
      </c>
      <c r="O7" s="8">
        <v>43405</v>
      </c>
      <c r="P7" s="7">
        <v>1</v>
      </c>
      <c r="Q7" s="7">
        <v>0</v>
      </c>
      <c r="R7" s="4">
        <v>12345678</v>
      </c>
      <c r="S7" s="6" t="s">
        <v>3</v>
      </c>
      <c r="T7" s="6" t="s">
        <v>2</v>
      </c>
      <c r="U7" s="5" t="s">
        <v>1</v>
      </c>
      <c r="V7" s="4" t="s">
        <v>5</v>
      </c>
      <c r="W7" s="3">
        <v>350</v>
      </c>
      <c r="X7" s="2"/>
      <c r="Y7" s="2"/>
      <c r="Z7" s="2">
        <v>200</v>
      </c>
      <c r="AA7" s="2"/>
      <c r="AB7" s="2"/>
      <c r="AC7" s="2">
        <v>100</v>
      </c>
      <c r="AD7" s="2"/>
      <c r="AE7" s="2">
        <v>1</v>
      </c>
      <c r="AF7" s="2">
        <v>7</v>
      </c>
      <c r="AG7" s="2"/>
      <c r="AH7" s="2"/>
      <c r="AI7" s="1">
        <f t="shared" si="0"/>
        <v>7</v>
      </c>
    </row>
    <row r="8" spans="1:35" ht="18">
      <c r="A8" s="19"/>
      <c r="B8" s="18"/>
      <c r="C8" s="18"/>
      <c r="D8" s="16"/>
      <c r="E8" s="17"/>
      <c r="F8" s="16"/>
      <c r="G8" s="15"/>
      <c r="H8" s="14" t="s">
        <v>39</v>
      </c>
      <c r="K8" s="11">
        <v>1</v>
      </c>
      <c r="L8" s="10" t="s">
        <v>6</v>
      </c>
      <c r="M8" s="9">
        <v>100001</v>
      </c>
      <c r="N8" s="8">
        <v>43405</v>
      </c>
      <c r="O8" s="8">
        <v>43405</v>
      </c>
      <c r="P8" s="7">
        <v>1</v>
      </c>
      <c r="Q8" s="7">
        <v>0</v>
      </c>
      <c r="R8" s="4">
        <v>12345678</v>
      </c>
      <c r="S8" s="6" t="s">
        <v>3</v>
      </c>
      <c r="T8" s="6" t="s">
        <v>2</v>
      </c>
      <c r="U8" s="5" t="s">
        <v>1</v>
      </c>
      <c r="V8" s="4" t="s">
        <v>5</v>
      </c>
      <c r="W8" s="3">
        <v>250</v>
      </c>
      <c r="X8" s="2"/>
      <c r="Y8" s="2"/>
      <c r="Z8" s="2">
        <v>200</v>
      </c>
      <c r="AA8" s="2"/>
      <c r="AB8" s="2"/>
      <c r="AC8" s="2">
        <v>100</v>
      </c>
      <c r="AD8" s="2"/>
      <c r="AE8" s="2"/>
      <c r="AF8" s="2"/>
      <c r="AG8" s="2"/>
      <c r="AH8" s="2"/>
      <c r="AI8" s="1" t="str">
        <f t="shared" si="0"/>
        <v/>
      </c>
    </row>
    <row r="9" spans="1:35" ht="18">
      <c r="A9" s="19">
        <v>4</v>
      </c>
      <c r="B9" s="18">
        <v>43424</v>
      </c>
      <c r="C9" s="18">
        <v>43424</v>
      </c>
      <c r="D9" s="16">
        <v>4</v>
      </c>
      <c r="E9" s="17">
        <v>1</v>
      </c>
      <c r="F9" s="16">
        <v>2</v>
      </c>
      <c r="G9" s="15" t="s">
        <v>35</v>
      </c>
      <c r="H9" s="14" t="s">
        <v>34</v>
      </c>
      <c r="K9" s="11">
        <v>2</v>
      </c>
      <c r="L9" s="10" t="s">
        <v>17</v>
      </c>
      <c r="M9" s="9">
        <v>554278</v>
      </c>
      <c r="N9" s="8">
        <v>43410</v>
      </c>
      <c r="O9" s="8">
        <v>43411</v>
      </c>
      <c r="P9" s="7">
        <v>2</v>
      </c>
      <c r="Q9" s="7">
        <v>1</v>
      </c>
      <c r="R9" s="4">
        <v>12345678</v>
      </c>
      <c r="S9" s="6" t="s">
        <v>3</v>
      </c>
      <c r="T9" s="6" t="s">
        <v>2</v>
      </c>
      <c r="U9" s="5" t="s">
        <v>1</v>
      </c>
      <c r="V9" s="4" t="s">
        <v>5</v>
      </c>
      <c r="W9" s="3">
        <v>760</v>
      </c>
      <c r="X9" s="2">
        <v>1000</v>
      </c>
      <c r="Y9" s="2"/>
      <c r="Z9" s="2">
        <v>200</v>
      </c>
      <c r="AA9" s="2"/>
      <c r="AB9" s="2">
        <v>100</v>
      </c>
      <c r="AC9" s="2">
        <v>100</v>
      </c>
      <c r="AD9" s="2">
        <v>300</v>
      </c>
      <c r="AE9" s="2">
        <v>115</v>
      </c>
      <c r="AF9" s="2">
        <v>5</v>
      </c>
      <c r="AG9" s="2"/>
      <c r="AH9" s="2">
        <v>3</v>
      </c>
      <c r="AI9" s="1">
        <f t="shared" si="0"/>
        <v>575</v>
      </c>
    </row>
    <row r="10" spans="1:35" ht="18">
      <c r="A10" s="19"/>
      <c r="B10" s="18"/>
      <c r="C10" s="18"/>
      <c r="D10" s="16"/>
      <c r="E10" s="17"/>
      <c r="F10" s="16"/>
      <c r="G10" s="15"/>
      <c r="H10" s="14" t="s">
        <v>38</v>
      </c>
      <c r="K10" s="11">
        <v>2</v>
      </c>
      <c r="L10" s="10" t="s">
        <v>12</v>
      </c>
      <c r="M10" s="9">
        <v>584274</v>
      </c>
      <c r="N10" s="8">
        <v>43410</v>
      </c>
      <c r="O10" s="8">
        <v>43411</v>
      </c>
      <c r="P10" s="7">
        <v>2</v>
      </c>
      <c r="Q10" s="7">
        <v>1</v>
      </c>
      <c r="R10" s="4">
        <v>12345678</v>
      </c>
      <c r="S10" s="6" t="s">
        <v>3</v>
      </c>
      <c r="T10" s="6" t="s">
        <v>2</v>
      </c>
      <c r="U10" s="5" t="s">
        <v>1</v>
      </c>
      <c r="V10" s="4" t="s">
        <v>5</v>
      </c>
      <c r="W10" s="3">
        <v>700</v>
      </c>
      <c r="X10" s="2">
        <v>800</v>
      </c>
      <c r="Y10" s="2"/>
      <c r="Z10" s="2">
        <v>200</v>
      </c>
      <c r="AA10" s="2"/>
      <c r="AB10" s="2"/>
      <c r="AC10" s="2">
        <v>100</v>
      </c>
      <c r="AD10" s="2"/>
      <c r="AE10" s="2"/>
      <c r="AF10" s="2"/>
      <c r="AG10" s="2"/>
      <c r="AH10" s="2">
        <v>3</v>
      </c>
      <c r="AI10" s="1" t="str">
        <f t="shared" si="0"/>
        <v/>
      </c>
    </row>
    <row r="11" spans="1:35" ht="18">
      <c r="A11" s="19"/>
      <c r="B11" s="18"/>
      <c r="C11" s="18"/>
      <c r="D11" s="16"/>
      <c r="E11" s="17"/>
      <c r="F11" s="16"/>
      <c r="G11" s="15"/>
      <c r="H11" s="14" t="s">
        <v>37</v>
      </c>
      <c r="K11" s="11">
        <v>2</v>
      </c>
      <c r="L11" s="10" t="s">
        <v>9</v>
      </c>
      <c r="M11" s="9">
        <v>577502</v>
      </c>
      <c r="N11" s="8">
        <v>43410</v>
      </c>
      <c r="O11" s="8">
        <v>43411</v>
      </c>
      <c r="P11" s="7">
        <v>2</v>
      </c>
      <c r="Q11" s="7">
        <v>1</v>
      </c>
      <c r="R11" s="4">
        <v>12345678</v>
      </c>
      <c r="S11" s="6" t="s">
        <v>3</v>
      </c>
      <c r="T11" s="6" t="s">
        <v>2</v>
      </c>
      <c r="U11" s="5" t="s">
        <v>1</v>
      </c>
      <c r="V11" s="4" t="s">
        <v>5</v>
      </c>
      <c r="W11" s="3">
        <v>700</v>
      </c>
      <c r="X11" s="2">
        <v>800</v>
      </c>
      <c r="Y11" s="2"/>
      <c r="Z11" s="2">
        <v>200</v>
      </c>
      <c r="AA11" s="2"/>
      <c r="AB11" s="2"/>
      <c r="AC11" s="2">
        <v>100</v>
      </c>
      <c r="AD11" s="2"/>
      <c r="AE11" s="2"/>
      <c r="AF11" s="2"/>
      <c r="AG11" s="2"/>
      <c r="AH11" s="2">
        <v>3</v>
      </c>
      <c r="AI11" s="1" t="str">
        <f t="shared" si="0"/>
        <v/>
      </c>
    </row>
    <row r="12" spans="1:35" ht="18">
      <c r="A12" s="19">
        <v>5</v>
      </c>
      <c r="B12" s="18">
        <v>43425</v>
      </c>
      <c r="C12" s="18">
        <v>43426</v>
      </c>
      <c r="D12" s="16">
        <v>7</v>
      </c>
      <c r="E12" s="17">
        <v>2</v>
      </c>
      <c r="F12" s="16"/>
      <c r="G12" s="15" t="s">
        <v>35</v>
      </c>
      <c r="H12" s="14" t="s">
        <v>34</v>
      </c>
      <c r="K12" s="11">
        <v>2</v>
      </c>
      <c r="L12" s="10" t="s">
        <v>8</v>
      </c>
      <c r="M12" s="9">
        <v>595113</v>
      </c>
      <c r="N12" s="8">
        <v>43410</v>
      </c>
      <c r="O12" s="8">
        <v>43411</v>
      </c>
      <c r="P12" s="7">
        <v>2</v>
      </c>
      <c r="Q12" s="7">
        <v>1</v>
      </c>
      <c r="R12" s="4">
        <v>12345678</v>
      </c>
      <c r="S12" s="6" t="s">
        <v>3</v>
      </c>
      <c r="T12" s="6" t="s">
        <v>2</v>
      </c>
      <c r="U12" s="5" t="s">
        <v>1</v>
      </c>
      <c r="V12" s="4" t="s">
        <v>5</v>
      </c>
      <c r="W12" s="3">
        <v>700</v>
      </c>
      <c r="X12" s="2">
        <v>800</v>
      </c>
      <c r="Y12" s="2"/>
      <c r="Z12" s="2">
        <v>200</v>
      </c>
      <c r="AA12" s="2"/>
      <c r="AB12" s="2"/>
      <c r="AC12" s="2">
        <v>100</v>
      </c>
      <c r="AD12" s="2"/>
      <c r="AE12" s="2"/>
      <c r="AF12" s="2"/>
      <c r="AG12" s="2"/>
      <c r="AH12" s="2">
        <v>3</v>
      </c>
      <c r="AI12" s="1" t="str">
        <f t="shared" si="0"/>
        <v/>
      </c>
    </row>
    <row r="13" spans="1:35" ht="18">
      <c r="A13" s="19"/>
      <c r="B13" s="18"/>
      <c r="C13" s="18"/>
      <c r="D13" s="16"/>
      <c r="E13" s="17"/>
      <c r="F13" s="16"/>
      <c r="G13" s="15"/>
      <c r="H13" s="14" t="s">
        <v>36</v>
      </c>
      <c r="K13" s="11">
        <v>2</v>
      </c>
      <c r="L13" s="10" t="s">
        <v>6</v>
      </c>
      <c r="M13" s="9">
        <v>100001</v>
      </c>
      <c r="N13" s="8">
        <v>43410</v>
      </c>
      <c r="O13" s="8">
        <v>43411</v>
      </c>
      <c r="P13" s="7">
        <v>2</v>
      </c>
      <c r="Q13" s="7">
        <v>1</v>
      </c>
      <c r="R13" s="4">
        <v>12345678</v>
      </c>
      <c r="S13" s="6" t="s">
        <v>3</v>
      </c>
      <c r="T13" s="6" t="s">
        <v>2</v>
      </c>
      <c r="U13" s="5" t="s">
        <v>1</v>
      </c>
      <c r="V13" s="4" t="s">
        <v>5</v>
      </c>
      <c r="W13" s="3">
        <v>500</v>
      </c>
      <c r="X13" s="2">
        <v>450</v>
      </c>
      <c r="Y13" s="2"/>
      <c r="Z13" s="2">
        <v>200</v>
      </c>
      <c r="AA13" s="2"/>
      <c r="AB13" s="2"/>
      <c r="AC13" s="2">
        <v>100</v>
      </c>
      <c r="AD13" s="2"/>
      <c r="AE13" s="2"/>
      <c r="AF13" s="2"/>
      <c r="AG13" s="2">
        <v>3</v>
      </c>
      <c r="AH13" s="2"/>
      <c r="AI13" s="1" t="str">
        <f t="shared" si="0"/>
        <v/>
      </c>
    </row>
    <row r="14" spans="1:35" ht="18">
      <c r="A14" s="19">
        <v>6</v>
      </c>
      <c r="B14" s="18">
        <v>43426</v>
      </c>
      <c r="C14" s="18">
        <v>43426</v>
      </c>
      <c r="D14" s="16">
        <v>5</v>
      </c>
      <c r="E14" s="17">
        <v>1</v>
      </c>
      <c r="F14" s="16"/>
      <c r="G14" s="15" t="s">
        <v>35</v>
      </c>
      <c r="H14" s="14" t="s">
        <v>34</v>
      </c>
      <c r="K14" s="11">
        <v>3</v>
      </c>
      <c r="L14" s="10" t="s">
        <v>17</v>
      </c>
      <c r="M14" s="9">
        <v>554278</v>
      </c>
      <c r="N14" s="8">
        <v>43413</v>
      </c>
      <c r="O14" s="8">
        <v>43414</v>
      </c>
      <c r="P14" s="7">
        <v>1</v>
      </c>
      <c r="Q14" s="7">
        <v>0</v>
      </c>
      <c r="R14" s="4">
        <v>12345678</v>
      </c>
      <c r="S14" s="6" t="s">
        <v>3</v>
      </c>
      <c r="T14" s="6" t="s">
        <v>2</v>
      </c>
      <c r="U14" s="5" t="s">
        <v>1</v>
      </c>
      <c r="V14" s="4" t="s">
        <v>5</v>
      </c>
      <c r="W14" s="13">
        <v>380</v>
      </c>
      <c r="X14" s="2"/>
      <c r="Y14" s="2"/>
      <c r="Z14" s="2">
        <v>200</v>
      </c>
      <c r="AA14" s="2"/>
      <c r="AB14" s="2">
        <v>100</v>
      </c>
      <c r="AC14" s="2">
        <v>100</v>
      </c>
      <c r="AD14" s="2">
        <v>300</v>
      </c>
      <c r="AE14" s="2">
        <v>115</v>
      </c>
      <c r="AF14" s="2">
        <v>5</v>
      </c>
      <c r="AG14" s="2"/>
      <c r="AH14" s="2"/>
      <c r="AI14" s="1">
        <f t="shared" si="0"/>
        <v>575</v>
      </c>
    </row>
    <row r="15" spans="1:35" ht="18">
      <c r="A15" s="19"/>
      <c r="B15" s="18"/>
      <c r="C15" s="18"/>
      <c r="D15" s="16"/>
      <c r="E15" s="17"/>
      <c r="F15" s="16"/>
      <c r="G15" s="15"/>
      <c r="H15" s="14" t="s">
        <v>33</v>
      </c>
      <c r="K15" s="11">
        <v>3</v>
      </c>
      <c r="L15" s="10" t="s">
        <v>12</v>
      </c>
      <c r="M15" s="9">
        <v>584274</v>
      </c>
      <c r="N15" s="8">
        <v>43413</v>
      </c>
      <c r="O15" s="8">
        <v>43414</v>
      </c>
      <c r="P15" s="7">
        <v>1</v>
      </c>
      <c r="Q15" s="7">
        <v>0</v>
      </c>
      <c r="R15" s="4">
        <v>12345678</v>
      </c>
      <c r="S15" s="6" t="s">
        <v>3</v>
      </c>
      <c r="T15" s="6" t="s">
        <v>2</v>
      </c>
      <c r="U15" s="5" t="s">
        <v>1</v>
      </c>
      <c r="V15" s="4" t="s">
        <v>5</v>
      </c>
      <c r="W15" s="13">
        <v>350</v>
      </c>
      <c r="X15" s="2"/>
      <c r="Y15" s="2"/>
      <c r="Z15" s="2">
        <v>200</v>
      </c>
      <c r="AA15" s="2"/>
      <c r="AB15" s="2"/>
      <c r="AC15" s="2">
        <v>100</v>
      </c>
      <c r="AD15" s="2"/>
      <c r="AE15" s="2"/>
      <c r="AF15" s="2"/>
      <c r="AG15" s="2"/>
      <c r="AH15" s="2"/>
      <c r="AI15" s="1" t="str">
        <f t="shared" si="0"/>
        <v/>
      </c>
    </row>
    <row r="16" spans="1:35" ht="18">
      <c r="A16" s="19">
        <v>7</v>
      </c>
      <c r="B16" s="18">
        <v>43424</v>
      </c>
      <c r="C16" s="18">
        <v>43428</v>
      </c>
      <c r="D16" s="16">
        <v>1</v>
      </c>
      <c r="E16" s="17">
        <v>5</v>
      </c>
      <c r="F16" s="16"/>
      <c r="G16" s="15" t="s">
        <v>31</v>
      </c>
      <c r="H16" s="14" t="s">
        <v>32</v>
      </c>
      <c r="K16" s="11">
        <v>3</v>
      </c>
      <c r="L16" s="10" t="s">
        <v>9</v>
      </c>
      <c r="M16" s="9">
        <v>577502</v>
      </c>
      <c r="N16" s="8">
        <v>43413</v>
      </c>
      <c r="O16" s="8">
        <v>43414</v>
      </c>
      <c r="P16" s="7">
        <v>1</v>
      </c>
      <c r="Q16" s="7">
        <v>0</v>
      </c>
      <c r="R16" s="4">
        <v>12345678</v>
      </c>
      <c r="S16" s="6" t="s">
        <v>3</v>
      </c>
      <c r="T16" s="6" t="s">
        <v>2</v>
      </c>
      <c r="U16" s="5" t="s">
        <v>1</v>
      </c>
      <c r="V16" s="4" t="s">
        <v>5</v>
      </c>
      <c r="W16" s="13">
        <v>350</v>
      </c>
      <c r="X16" s="2"/>
      <c r="Y16" s="2"/>
      <c r="Z16" s="2">
        <v>200</v>
      </c>
      <c r="AA16" s="2"/>
      <c r="AB16" s="2"/>
      <c r="AC16" s="2">
        <v>100</v>
      </c>
      <c r="AD16" s="2"/>
      <c r="AE16" s="2"/>
      <c r="AF16" s="2"/>
      <c r="AG16" s="2"/>
      <c r="AH16" s="2"/>
      <c r="AI16" s="1" t="str">
        <f t="shared" si="0"/>
        <v/>
      </c>
    </row>
    <row r="17" spans="1:35" ht="18">
      <c r="A17" s="19"/>
      <c r="B17" s="18"/>
      <c r="C17" s="18"/>
      <c r="D17" s="16"/>
      <c r="E17" s="17"/>
      <c r="F17" s="16"/>
      <c r="G17" s="15"/>
      <c r="H17" s="14" t="s">
        <v>29</v>
      </c>
      <c r="K17" s="11">
        <v>3</v>
      </c>
      <c r="L17" s="10" t="s">
        <v>6</v>
      </c>
      <c r="M17" s="9">
        <v>100001</v>
      </c>
      <c r="N17" s="8">
        <v>43413</v>
      </c>
      <c r="O17" s="8">
        <v>43414</v>
      </c>
      <c r="P17" s="7">
        <v>1</v>
      </c>
      <c r="Q17" s="7">
        <v>0</v>
      </c>
      <c r="R17" s="4">
        <v>12345678</v>
      </c>
      <c r="S17" s="6" t="s">
        <v>3</v>
      </c>
      <c r="T17" s="6" t="s">
        <v>2</v>
      </c>
      <c r="U17" s="5" t="s">
        <v>1</v>
      </c>
      <c r="V17" s="4" t="s">
        <v>5</v>
      </c>
      <c r="W17" s="13">
        <v>250</v>
      </c>
      <c r="X17" s="2"/>
      <c r="Y17" s="2"/>
      <c r="Z17" s="2">
        <v>200</v>
      </c>
      <c r="AA17" s="2"/>
      <c r="AB17" s="2"/>
      <c r="AC17" s="2">
        <v>100</v>
      </c>
      <c r="AD17" s="2"/>
      <c r="AE17" s="2"/>
      <c r="AF17" s="2"/>
      <c r="AG17" s="2"/>
      <c r="AH17" s="2"/>
      <c r="AI17" s="1" t="str">
        <f t="shared" si="0"/>
        <v/>
      </c>
    </row>
    <row r="18" spans="1:35" ht="18">
      <c r="A18" s="19">
        <v>8</v>
      </c>
      <c r="B18" s="18">
        <v>43431</v>
      </c>
      <c r="C18" s="18">
        <v>43431</v>
      </c>
      <c r="D18" s="16">
        <v>5</v>
      </c>
      <c r="E18" s="17">
        <v>1</v>
      </c>
      <c r="F18" s="16"/>
      <c r="G18" s="15" t="s">
        <v>31</v>
      </c>
      <c r="H18" s="14" t="s">
        <v>30</v>
      </c>
      <c r="K18" s="11">
        <v>4</v>
      </c>
      <c r="L18" s="10" t="s">
        <v>17</v>
      </c>
      <c r="M18" s="9">
        <v>554278</v>
      </c>
      <c r="N18" s="8">
        <v>43424</v>
      </c>
      <c r="O18" s="8">
        <v>43424</v>
      </c>
      <c r="P18" s="7">
        <v>1</v>
      </c>
      <c r="Q18" s="7">
        <v>0</v>
      </c>
      <c r="R18" s="4">
        <v>12345678</v>
      </c>
      <c r="S18" s="6" t="s">
        <v>3</v>
      </c>
      <c r="T18" s="6" t="s">
        <v>2</v>
      </c>
      <c r="U18" s="5" t="s">
        <v>1</v>
      </c>
      <c r="V18" s="4" t="s">
        <v>5</v>
      </c>
      <c r="W18" s="13">
        <v>380</v>
      </c>
      <c r="X18" s="2"/>
      <c r="Y18" s="2"/>
      <c r="Z18" s="2">
        <v>200</v>
      </c>
      <c r="AA18" s="2"/>
      <c r="AB18" s="2">
        <v>100</v>
      </c>
      <c r="AC18" s="2">
        <v>100</v>
      </c>
      <c r="AD18" s="2">
        <v>300</v>
      </c>
      <c r="AE18" s="2">
        <v>115</v>
      </c>
      <c r="AF18" s="2">
        <v>5</v>
      </c>
      <c r="AG18" s="2"/>
      <c r="AH18" s="2"/>
      <c r="AI18" s="1">
        <f t="shared" si="0"/>
        <v>575</v>
      </c>
    </row>
    <row r="19" spans="1:35" ht="18">
      <c r="A19" s="19"/>
      <c r="B19" s="18"/>
      <c r="C19" s="18"/>
      <c r="D19" s="16"/>
      <c r="E19" s="17"/>
      <c r="F19" s="16"/>
      <c r="G19" s="15"/>
      <c r="H19" s="14" t="s">
        <v>29</v>
      </c>
      <c r="K19" s="11">
        <v>4</v>
      </c>
      <c r="L19" s="10" t="s">
        <v>23</v>
      </c>
      <c r="M19" s="9">
        <v>530204</v>
      </c>
      <c r="N19" s="8">
        <v>43424</v>
      </c>
      <c r="O19" s="8">
        <v>43424</v>
      </c>
      <c r="P19" s="7">
        <v>1</v>
      </c>
      <c r="Q19" s="7">
        <v>0</v>
      </c>
      <c r="R19" s="4">
        <v>12345678</v>
      </c>
      <c r="S19" s="6" t="s">
        <v>3</v>
      </c>
      <c r="T19" s="6" t="s">
        <v>2</v>
      </c>
      <c r="U19" s="5" t="s">
        <v>1</v>
      </c>
      <c r="V19" s="4" t="s">
        <v>5</v>
      </c>
      <c r="W19" s="13">
        <v>350</v>
      </c>
      <c r="X19" s="2"/>
      <c r="Y19" s="2"/>
      <c r="Z19" s="2">
        <v>200</v>
      </c>
      <c r="AA19" s="2"/>
      <c r="AB19" s="2"/>
      <c r="AC19" s="2">
        <v>100</v>
      </c>
      <c r="AD19" s="2"/>
      <c r="AE19" s="2"/>
      <c r="AF19" s="2"/>
      <c r="AG19" s="2"/>
      <c r="AH19" s="2"/>
      <c r="AI19" s="1" t="str">
        <f t="shared" si="0"/>
        <v/>
      </c>
    </row>
    <row r="20" spans="1:35" ht="18">
      <c r="A20" s="19">
        <v>9</v>
      </c>
      <c r="B20" s="18">
        <v>43433</v>
      </c>
      <c r="C20" s="18">
        <v>43434</v>
      </c>
      <c r="D20" s="16">
        <v>5</v>
      </c>
      <c r="E20" s="17">
        <v>2</v>
      </c>
      <c r="F20" s="16"/>
      <c r="G20" s="15" t="s">
        <v>28</v>
      </c>
      <c r="H20" s="14" t="s">
        <v>25</v>
      </c>
      <c r="K20" s="11">
        <v>4</v>
      </c>
      <c r="L20" s="10" t="s">
        <v>22</v>
      </c>
      <c r="M20" s="9">
        <v>584258</v>
      </c>
      <c r="N20" s="8">
        <v>43424</v>
      </c>
      <c r="O20" s="8">
        <v>43424</v>
      </c>
      <c r="P20" s="7">
        <v>1</v>
      </c>
      <c r="Q20" s="7">
        <v>0</v>
      </c>
      <c r="R20" s="4">
        <v>12345678</v>
      </c>
      <c r="S20" s="6" t="s">
        <v>3</v>
      </c>
      <c r="T20" s="6" t="s">
        <v>2</v>
      </c>
      <c r="U20" s="5" t="s">
        <v>1</v>
      </c>
      <c r="V20" s="4" t="s">
        <v>5</v>
      </c>
      <c r="W20" s="13">
        <v>350</v>
      </c>
      <c r="X20" s="2"/>
      <c r="Y20" s="2"/>
      <c r="Z20" s="2">
        <v>200</v>
      </c>
      <c r="AA20" s="2"/>
      <c r="AB20" s="2"/>
      <c r="AC20" s="2">
        <v>100</v>
      </c>
      <c r="AD20" s="2"/>
      <c r="AE20" s="2"/>
      <c r="AF20" s="2"/>
      <c r="AG20" s="2"/>
      <c r="AH20" s="2"/>
      <c r="AI20" s="1" t="str">
        <f t="shared" si="0"/>
        <v/>
      </c>
    </row>
    <row r="21" spans="1:35" ht="18">
      <c r="A21" s="19"/>
      <c r="B21" s="18"/>
      <c r="C21" s="18"/>
      <c r="D21" s="16"/>
      <c r="E21" s="17"/>
      <c r="F21" s="16"/>
      <c r="G21" s="15"/>
      <c r="H21" s="14" t="s">
        <v>27</v>
      </c>
      <c r="K21" s="11">
        <v>4</v>
      </c>
      <c r="L21" s="10" t="s">
        <v>6</v>
      </c>
      <c r="M21" s="9">
        <v>100001</v>
      </c>
      <c r="N21" s="8">
        <v>43424</v>
      </c>
      <c r="O21" s="8">
        <v>43424</v>
      </c>
      <c r="P21" s="7">
        <v>1</v>
      </c>
      <c r="Q21" s="7">
        <v>0</v>
      </c>
      <c r="R21" s="4">
        <v>12345678</v>
      </c>
      <c r="S21" s="6" t="s">
        <v>3</v>
      </c>
      <c r="T21" s="6" t="s">
        <v>2</v>
      </c>
      <c r="U21" s="5" t="s">
        <v>1</v>
      </c>
      <c r="V21" s="4" t="s">
        <v>5</v>
      </c>
      <c r="W21" s="13">
        <v>250</v>
      </c>
      <c r="X21" s="2"/>
      <c r="Y21" s="2"/>
      <c r="Z21" s="2">
        <v>200</v>
      </c>
      <c r="AA21" s="2"/>
      <c r="AB21" s="2"/>
      <c r="AC21" s="2">
        <v>100</v>
      </c>
      <c r="AD21" s="2"/>
      <c r="AE21" s="2"/>
      <c r="AF21" s="2"/>
      <c r="AG21" s="2"/>
      <c r="AH21" s="2"/>
      <c r="AI21" s="1" t="str">
        <f t="shared" si="0"/>
        <v/>
      </c>
    </row>
    <row r="22" spans="1:35" ht="18">
      <c r="A22" s="19">
        <v>10</v>
      </c>
      <c r="B22" s="18">
        <v>43435</v>
      </c>
      <c r="C22" s="18">
        <v>43435</v>
      </c>
      <c r="D22" s="16">
        <v>5</v>
      </c>
      <c r="E22" s="17">
        <v>1</v>
      </c>
      <c r="F22" s="16"/>
      <c r="G22" s="15" t="s">
        <v>26</v>
      </c>
      <c r="H22" s="14" t="s">
        <v>25</v>
      </c>
      <c r="K22" s="11">
        <v>5</v>
      </c>
      <c r="L22" s="10" t="s">
        <v>17</v>
      </c>
      <c r="M22" s="9">
        <v>554278</v>
      </c>
      <c r="N22" s="8">
        <v>43426</v>
      </c>
      <c r="O22" s="8">
        <v>43426</v>
      </c>
      <c r="P22" s="7">
        <v>1</v>
      </c>
      <c r="Q22" s="7">
        <v>0</v>
      </c>
      <c r="R22" s="4">
        <v>12345678</v>
      </c>
      <c r="S22" s="6" t="s">
        <v>3</v>
      </c>
      <c r="T22" s="6" t="s">
        <v>2</v>
      </c>
      <c r="U22" s="5" t="s">
        <v>1</v>
      </c>
      <c r="V22" s="4" t="s">
        <v>5</v>
      </c>
      <c r="W22" s="13">
        <v>380</v>
      </c>
      <c r="X22" s="2"/>
      <c r="Y22" s="2"/>
      <c r="Z22" s="2">
        <v>200</v>
      </c>
      <c r="AA22" s="2"/>
      <c r="AB22" s="2">
        <v>100</v>
      </c>
      <c r="AC22" s="2">
        <v>100</v>
      </c>
      <c r="AD22" s="2">
        <v>300</v>
      </c>
      <c r="AE22" s="2">
        <v>115</v>
      </c>
      <c r="AF22" s="2">
        <v>5</v>
      </c>
      <c r="AG22" s="2"/>
      <c r="AH22" s="2"/>
      <c r="AI22" s="1">
        <f t="shared" si="0"/>
        <v>575</v>
      </c>
    </row>
    <row r="23" spans="1:35" ht="18">
      <c r="A23" s="19"/>
      <c r="B23" s="18"/>
      <c r="C23" s="18"/>
      <c r="D23" s="16"/>
      <c r="E23" s="17"/>
      <c r="F23" s="16"/>
      <c r="G23" s="15"/>
      <c r="H23" s="14" t="s">
        <v>24</v>
      </c>
      <c r="K23" s="11">
        <v>5</v>
      </c>
      <c r="L23" s="10" t="s">
        <v>23</v>
      </c>
      <c r="M23" s="12">
        <v>530204</v>
      </c>
      <c r="N23" s="8">
        <v>43426</v>
      </c>
      <c r="O23" s="8">
        <v>43426</v>
      </c>
      <c r="P23" s="7">
        <v>1</v>
      </c>
      <c r="Q23" s="7">
        <v>0</v>
      </c>
      <c r="R23" s="4">
        <v>12345678</v>
      </c>
      <c r="S23" s="6" t="s">
        <v>3</v>
      </c>
      <c r="T23" s="6" t="s">
        <v>2</v>
      </c>
      <c r="U23" s="5" t="s">
        <v>1</v>
      </c>
      <c r="V23" s="4" t="s">
        <v>5</v>
      </c>
      <c r="W23" s="13">
        <v>350</v>
      </c>
      <c r="X23" s="2"/>
      <c r="Y23" s="2"/>
      <c r="Z23" s="2">
        <v>200</v>
      </c>
      <c r="AA23" s="2"/>
      <c r="AB23" s="2"/>
      <c r="AC23" s="2">
        <v>100</v>
      </c>
      <c r="AD23" s="2"/>
      <c r="AE23" s="2"/>
      <c r="AF23" s="2"/>
      <c r="AG23" s="2"/>
      <c r="AH23" s="2"/>
      <c r="AI23" s="1" t="str">
        <f t="shared" si="0"/>
        <v/>
      </c>
    </row>
    <row r="24" spans="1:35" ht="18">
      <c r="K24" s="11">
        <v>5</v>
      </c>
      <c r="L24" s="10" t="s">
        <v>22</v>
      </c>
      <c r="M24" s="9">
        <v>584258</v>
      </c>
      <c r="N24" s="8">
        <v>43426</v>
      </c>
      <c r="O24" s="8">
        <v>43426</v>
      </c>
      <c r="P24" s="7">
        <v>1</v>
      </c>
      <c r="Q24" s="7">
        <v>0</v>
      </c>
      <c r="R24" s="4">
        <v>12345678</v>
      </c>
      <c r="S24" s="6" t="s">
        <v>3</v>
      </c>
      <c r="T24" s="6" t="s">
        <v>2</v>
      </c>
      <c r="U24" s="5" t="s">
        <v>1</v>
      </c>
      <c r="V24" s="4" t="s">
        <v>5</v>
      </c>
      <c r="W24" s="13">
        <v>350</v>
      </c>
      <c r="X24" s="2"/>
      <c r="Y24" s="2"/>
      <c r="Z24" s="2">
        <v>200</v>
      </c>
      <c r="AA24" s="2"/>
      <c r="AB24" s="2"/>
      <c r="AC24" s="2">
        <v>100</v>
      </c>
      <c r="AD24" s="2"/>
      <c r="AE24" s="2"/>
      <c r="AF24" s="2"/>
      <c r="AG24" s="2"/>
      <c r="AH24" s="2"/>
      <c r="AI24" s="1" t="str">
        <f t="shared" si="0"/>
        <v/>
      </c>
    </row>
    <row r="25" spans="1:35" ht="18">
      <c r="K25" s="11">
        <v>5</v>
      </c>
      <c r="L25" s="10" t="s">
        <v>21</v>
      </c>
      <c r="M25" s="12">
        <v>584223</v>
      </c>
      <c r="N25" s="8">
        <v>43426</v>
      </c>
      <c r="O25" s="8">
        <v>43426</v>
      </c>
      <c r="P25" s="7">
        <v>1</v>
      </c>
      <c r="Q25" s="7">
        <v>0</v>
      </c>
      <c r="R25" s="4">
        <v>12345678</v>
      </c>
      <c r="S25" s="6" t="s">
        <v>3</v>
      </c>
      <c r="T25" s="6" t="s">
        <v>2</v>
      </c>
      <c r="U25" s="5" t="s">
        <v>1</v>
      </c>
      <c r="V25" s="4" t="s">
        <v>13</v>
      </c>
      <c r="W25" s="13">
        <v>350</v>
      </c>
      <c r="X25" s="2"/>
      <c r="Y25" s="2"/>
      <c r="Z25" s="2"/>
      <c r="AA25" s="2"/>
      <c r="AB25" s="2"/>
      <c r="AC25" s="2">
        <v>100</v>
      </c>
      <c r="AD25" s="2"/>
      <c r="AE25" s="2"/>
      <c r="AF25" s="2"/>
      <c r="AG25" s="2"/>
      <c r="AH25" s="2"/>
      <c r="AI25" s="1" t="str">
        <f t="shared" si="0"/>
        <v/>
      </c>
    </row>
    <row r="26" spans="1:35" ht="18">
      <c r="K26" s="11">
        <v>5</v>
      </c>
      <c r="L26" s="10" t="s">
        <v>20</v>
      </c>
      <c r="M26" s="9">
        <v>577529</v>
      </c>
      <c r="N26" s="8">
        <v>43426</v>
      </c>
      <c r="O26" s="8">
        <v>43426</v>
      </c>
      <c r="P26" s="7">
        <v>1</v>
      </c>
      <c r="Q26" s="7">
        <v>0</v>
      </c>
      <c r="R26" s="4">
        <v>12345678</v>
      </c>
      <c r="S26" s="6" t="s">
        <v>3</v>
      </c>
      <c r="T26" s="6" t="s">
        <v>2</v>
      </c>
      <c r="U26" s="5" t="s">
        <v>1</v>
      </c>
      <c r="V26" s="4" t="s">
        <v>5</v>
      </c>
      <c r="W26" s="13">
        <v>350</v>
      </c>
      <c r="X26" s="2"/>
      <c r="Y26" s="2"/>
      <c r="Z26" s="2">
        <v>200</v>
      </c>
      <c r="AA26" s="2"/>
      <c r="AB26" s="2"/>
      <c r="AC26" s="2">
        <v>100</v>
      </c>
      <c r="AD26" s="2"/>
      <c r="AE26" s="2"/>
      <c r="AF26" s="2"/>
      <c r="AG26" s="2"/>
      <c r="AH26" s="2"/>
      <c r="AI26" s="1" t="str">
        <f t="shared" si="0"/>
        <v/>
      </c>
    </row>
    <row r="27" spans="1:35" ht="18">
      <c r="K27" s="11">
        <v>5</v>
      </c>
      <c r="L27" s="10" t="s">
        <v>19</v>
      </c>
      <c r="M27" s="9">
        <v>584223</v>
      </c>
      <c r="N27" s="8">
        <v>43426</v>
      </c>
      <c r="O27" s="8">
        <v>43426</v>
      </c>
      <c r="P27" s="7">
        <v>1</v>
      </c>
      <c r="Q27" s="7">
        <v>0</v>
      </c>
      <c r="R27" s="4">
        <v>12345678</v>
      </c>
      <c r="S27" s="6" t="s">
        <v>3</v>
      </c>
      <c r="T27" s="6" t="s">
        <v>2</v>
      </c>
      <c r="U27" s="5" t="s">
        <v>1</v>
      </c>
      <c r="V27" s="4" t="s">
        <v>5</v>
      </c>
      <c r="W27" s="13">
        <v>350</v>
      </c>
      <c r="X27" s="2"/>
      <c r="Y27" s="2"/>
      <c r="Z27" s="2">
        <v>200</v>
      </c>
      <c r="AA27" s="2"/>
      <c r="AB27" s="2"/>
      <c r="AC27" s="2">
        <v>100</v>
      </c>
      <c r="AD27" s="2"/>
      <c r="AE27" s="2"/>
      <c r="AF27" s="2"/>
      <c r="AG27" s="2"/>
      <c r="AH27" s="2"/>
      <c r="AI27" s="1" t="str">
        <f t="shared" si="0"/>
        <v/>
      </c>
    </row>
    <row r="28" spans="1:35" ht="18">
      <c r="K28" s="11">
        <v>5</v>
      </c>
      <c r="L28" s="10" t="s">
        <v>6</v>
      </c>
      <c r="M28" s="9">
        <v>100001</v>
      </c>
      <c r="N28" s="8">
        <v>43426</v>
      </c>
      <c r="O28" s="8">
        <v>43426</v>
      </c>
      <c r="P28" s="7">
        <v>1</v>
      </c>
      <c r="Q28" s="7">
        <v>0</v>
      </c>
      <c r="R28" s="4">
        <v>12345678</v>
      </c>
      <c r="S28" s="6" t="s">
        <v>3</v>
      </c>
      <c r="T28" s="6" t="s">
        <v>2</v>
      </c>
      <c r="U28" s="5" t="s">
        <v>1</v>
      </c>
      <c r="V28" s="4" t="s">
        <v>5</v>
      </c>
      <c r="W28" s="13">
        <v>250</v>
      </c>
      <c r="X28" s="2"/>
      <c r="Y28" s="2"/>
      <c r="Z28" s="2">
        <v>200</v>
      </c>
      <c r="AA28" s="2"/>
      <c r="AB28" s="2"/>
      <c r="AC28" s="2">
        <v>100</v>
      </c>
      <c r="AD28" s="2"/>
      <c r="AE28" s="2"/>
      <c r="AF28" s="2"/>
      <c r="AG28" s="2"/>
      <c r="AH28" s="2"/>
      <c r="AI28" s="1" t="str">
        <f t="shared" si="0"/>
        <v/>
      </c>
    </row>
    <row r="29" spans="1:35" ht="18">
      <c r="K29" s="11">
        <v>6</v>
      </c>
      <c r="L29" s="10" t="s">
        <v>17</v>
      </c>
      <c r="M29" s="9">
        <v>554278</v>
      </c>
      <c r="N29" s="8">
        <v>43426</v>
      </c>
      <c r="O29" s="8">
        <v>43426</v>
      </c>
      <c r="P29" s="7">
        <v>1</v>
      </c>
      <c r="Q29" s="7">
        <v>0</v>
      </c>
      <c r="R29" s="4">
        <v>12345678</v>
      </c>
      <c r="S29" s="6" t="s">
        <v>3</v>
      </c>
      <c r="T29" s="6" t="s">
        <v>2</v>
      </c>
      <c r="U29" s="5" t="s">
        <v>1</v>
      </c>
      <c r="V29" s="4" t="s">
        <v>5</v>
      </c>
      <c r="W29" s="13">
        <v>380</v>
      </c>
      <c r="X29" s="2"/>
      <c r="Y29" s="2"/>
      <c r="Z29" s="2">
        <v>200</v>
      </c>
      <c r="AA29" s="2"/>
      <c r="AB29" s="2">
        <v>100</v>
      </c>
      <c r="AC29" s="2">
        <v>100</v>
      </c>
      <c r="AD29" s="2">
        <v>300</v>
      </c>
      <c r="AE29" s="2">
        <v>115</v>
      </c>
      <c r="AF29" s="2">
        <v>5</v>
      </c>
      <c r="AG29" s="2"/>
      <c r="AH29" s="2">
        <v>6</v>
      </c>
      <c r="AI29" s="1">
        <f t="shared" si="0"/>
        <v>575</v>
      </c>
    </row>
    <row r="30" spans="1:35" ht="18">
      <c r="K30" s="11">
        <v>6</v>
      </c>
      <c r="L30" s="10" t="s">
        <v>12</v>
      </c>
      <c r="M30" s="9">
        <v>584274</v>
      </c>
      <c r="N30" s="8">
        <v>43426</v>
      </c>
      <c r="O30" s="8">
        <v>43426</v>
      </c>
      <c r="P30" s="7">
        <v>1</v>
      </c>
      <c r="Q30" s="7">
        <v>0</v>
      </c>
      <c r="R30" s="4">
        <v>12345678</v>
      </c>
      <c r="S30" s="6" t="s">
        <v>3</v>
      </c>
      <c r="T30" s="6" t="s">
        <v>2</v>
      </c>
      <c r="U30" s="5" t="s">
        <v>1</v>
      </c>
      <c r="V30" s="4" t="s">
        <v>5</v>
      </c>
      <c r="W30" s="13">
        <v>350</v>
      </c>
      <c r="X30" s="2"/>
      <c r="Y30" s="2"/>
      <c r="Z30" s="2">
        <v>200</v>
      </c>
      <c r="AA30" s="2"/>
      <c r="AB30" s="2"/>
      <c r="AC30" s="2">
        <v>100</v>
      </c>
      <c r="AD30" s="2"/>
      <c r="AE30" s="2"/>
      <c r="AF30" s="2"/>
      <c r="AG30" s="2"/>
      <c r="AH30" s="2">
        <v>6.5</v>
      </c>
      <c r="AI30" s="1" t="str">
        <f t="shared" si="0"/>
        <v/>
      </c>
    </row>
    <row r="31" spans="1:35" ht="18">
      <c r="K31" s="11">
        <v>6</v>
      </c>
      <c r="L31" s="10" t="s">
        <v>9</v>
      </c>
      <c r="M31" s="9">
        <v>577502</v>
      </c>
      <c r="N31" s="8">
        <v>43426</v>
      </c>
      <c r="O31" s="8">
        <v>43426</v>
      </c>
      <c r="P31" s="7">
        <v>1</v>
      </c>
      <c r="Q31" s="7">
        <v>0</v>
      </c>
      <c r="R31" s="4">
        <v>12345678</v>
      </c>
      <c r="S31" s="6" t="s">
        <v>3</v>
      </c>
      <c r="T31" s="6" t="s">
        <v>2</v>
      </c>
      <c r="U31" s="5" t="s">
        <v>1</v>
      </c>
      <c r="V31" s="4" t="s">
        <v>5</v>
      </c>
      <c r="W31" s="13">
        <v>350</v>
      </c>
      <c r="X31" s="2"/>
      <c r="Y31" s="2"/>
      <c r="Z31" s="2">
        <v>200</v>
      </c>
      <c r="AA31" s="2"/>
      <c r="AB31" s="2"/>
      <c r="AC31" s="2">
        <v>100</v>
      </c>
      <c r="AD31" s="2"/>
      <c r="AE31" s="2"/>
      <c r="AF31" s="2"/>
      <c r="AG31" s="2"/>
      <c r="AH31" s="2">
        <v>6.5</v>
      </c>
      <c r="AI31" s="1" t="str">
        <f t="shared" si="0"/>
        <v/>
      </c>
    </row>
    <row r="32" spans="1:35" ht="18">
      <c r="K32" s="11">
        <v>6</v>
      </c>
      <c r="L32" s="10" t="s">
        <v>11</v>
      </c>
      <c r="M32" s="9">
        <v>596927</v>
      </c>
      <c r="N32" s="8">
        <v>43426</v>
      </c>
      <c r="O32" s="8">
        <v>43426</v>
      </c>
      <c r="P32" s="7">
        <v>1</v>
      </c>
      <c r="Q32" s="7">
        <v>0</v>
      </c>
      <c r="R32" s="4">
        <v>12345678</v>
      </c>
      <c r="S32" s="6" t="s">
        <v>3</v>
      </c>
      <c r="T32" s="6" t="s">
        <v>2</v>
      </c>
      <c r="U32" s="5" t="s">
        <v>1</v>
      </c>
      <c r="V32" s="4" t="s">
        <v>10</v>
      </c>
      <c r="W32" s="13">
        <v>350</v>
      </c>
      <c r="X32" s="2"/>
      <c r="Y32" s="2"/>
      <c r="Z32" s="2">
        <v>200</v>
      </c>
      <c r="AA32" s="2"/>
      <c r="AB32" s="2"/>
      <c r="AC32" s="2">
        <v>100</v>
      </c>
      <c r="AD32" s="2"/>
      <c r="AE32" s="2"/>
      <c r="AF32" s="2"/>
      <c r="AG32" s="2"/>
      <c r="AH32" s="2">
        <v>6.5</v>
      </c>
      <c r="AI32" s="1" t="str">
        <f t="shared" si="0"/>
        <v/>
      </c>
    </row>
    <row r="33" spans="11:35" ht="18">
      <c r="K33" s="11">
        <v>6</v>
      </c>
      <c r="L33" s="10" t="s">
        <v>6</v>
      </c>
      <c r="M33" s="9">
        <v>100001</v>
      </c>
      <c r="N33" s="8">
        <v>43426</v>
      </c>
      <c r="O33" s="8">
        <v>43426</v>
      </c>
      <c r="P33" s="7">
        <v>1</v>
      </c>
      <c r="Q33" s="7">
        <v>0</v>
      </c>
      <c r="R33" s="4">
        <v>12345678</v>
      </c>
      <c r="S33" s="6" t="s">
        <v>3</v>
      </c>
      <c r="T33" s="6" t="s">
        <v>2</v>
      </c>
      <c r="U33" s="5" t="s">
        <v>1</v>
      </c>
      <c r="V33" s="4" t="s">
        <v>5</v>
      </c>
      <c r="W33" s="13">
        <v>250</v>
      </c>
      <c r="X33" s="2"/>
      <c r="Y33" s="2"/>
      <c r="Z33" s="2">
        <v>200</v>
      </c>
      <c r="AA33" s="2"/>
      <c r="AB33" s="2"/>
      <c r="AC33" s="2">
        <v>100</v>
      </c>
      <c r="AD33" s="2"/>
      <c r="AE33" s="2"/>
      <c r="AF33" s="2"/>
      <c r="AG33" s="2">
        <v>6.5</v>
      </c>
      <c r="AH33" s="2"/>
      <c r="AI33" s="1" t="str">
        <f t="shared" si="0"/>
        <v/>
      </c>
    </row>
    <row r="34" spans="11:35" ht="18">
      <c r="K34" s="11">
        <v>7</v>
      </c>
      <c r="L34" s="10" t="s">
        <v>11</v>
      </c>
      <c r="M34" s="9">
        <v>596927</v>
      </c>
      <c r="N34" s="8">
        <v>43424</v>
      </c>
      <c r="O34" s="8">
        <v>43428</v>
      </c>
      <c r="P34" s="7">
        <v>5</v>
      </c>
      <c r="Q34" s="7">
        <v>0</v>
      </c>
      <c r="R34" s="4"/>
      <c r="S34" s="6" t="s">
        <v>18</v>
      </c>
      <c r="T34" s="6" t="s">
        <v>2</v>
      </c>
      <c r="U34" s="5" t="s">
        <v>1</v>
      </c>
      <c r="V34" s="4" t="s">
        <v>10</v>
      </c>
      <c r="W34" s="3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 t="str">
        <f t="shared" si="0"/>
        <v/>
      </c>
    </row>
    <row r="35" spans="11:35" ht="18">
      <c r="K35" s="11">
        <v>8</v>
      </c>
      <c r="L35" s="10" t="s">
        <v>17</v>
      </c>
      <c r="M35" s="9">
        <v>554278</v>
      </c>
      <c r="N35" s="8">
        <v>43431</v>
      </c>
      <c r="O35" s="8">
        <v>43431</v>
      </c>
      <c r="P35" s="7">
        <v>1</v>
      </c>
      <c r="Q35" s="7">
        <v>0</v>
      </c>
      <c r="R35" s="4">
        <v>12345678</v>
      </c>
      <c r="S35" s="6" t="s">
        <v>3</v>
      </c>
      <c r="T35" s="6" t="s">
        <v>2</v>
      </c>
      <c r="U35" s="5" t="s">
        <v>1</v>
      </c>
      <c r="V35" s="4" t="s">
        <v>5</v>
      </c>
      <c r="W35" s="13">
        <v>380</v>
      </c>
      <c r="X35" s="2"/>
      <c r="Y35" s="2"/>
      <c r="Z35" s="2">
        <v>200</v>
      </c>
      <c r="AA35" s="2"/>
      <c r="AB35" s="2">
        <v>100</v>
      </c>
      <c r="AC35" s="2">
        <v>100</v>
      </c>
      <c r="AD35" s="2"/>
      <c r="AE35" s="2">
        <v>115</v>
      </c>
      <c r="AF35" s="2">
        <v>5</v>
      </c>
      <c r="AG35" s="2"/>
      <c r="AH35" s="2"/>
      <c r="AI35" s="1">
        <f t="shared" si="0"/>
        <v>575</v>
      </c>
    </row>
    <row r="36" spans="11:35" ht="18">
      <c r="K36" s="11">
        <v>8</v>
      </c>
      <c r="L36" s="10" t="s">
        <v>16</v>
      </c>
      <c r="M36" s="9">
        <v>584169</v>
      </c>
      <c r="N36" s="8">
        <v>43431</v>
      </c>
      <c r="O36" s="8">
        <v>43431</v>
      </c>
      <c r="P36" s="7">
        <v>1</v>
      </c>
      <c r="Q36" s="7">
        <v>0</v>
      </c>
      <c r="R36" s="4">
        <v>12345678</v>
      </c>
      <c r="S36" s="6" t="s">
        <v>3</v>
      </c>
      <c r="T36" s="6" t="s">
        <v>2</v>
      </c>
      <c r="U36" s="5" t="s">
        <v>1</v>
      </c>
      <c r="V36" s="4" t="s">
        <v>10</v>
      </c>
      <c r="W36" s="13">
        <v>350</v>
      </c>
      <c r="X36" s="2"/>
      <c r="Y36" s="2"/>
      <c r="Z36" s="2">
        <v>200</v>
      </c>
      <c r="AA36" s="2"/>
      <c r="AB36" s="2"/>
      <c r="AC36" s="2">
        <v>100</v>
      </c>
      <c r="AD36" s="2"/>
      <c r="AE36" s="2"/>
      <c r="AF36" s="2"/>
      <c r="AG36" s="2"/>
      <c r="AH36" s="2"/>
      <c r="AI36" s="1" t="str">
        <f t="shared" si="0"/>
        <v/>
      </c>
    </row>
    <row r="37" spans="11:35" ht="18">
      <c r="K37" s="11">
        <v>8</v>
      </c>
      <c r="L37" s="10" t="s">
        <v>15</v>
      </c>
      <c r="M37" s="9">
        <v>591372</v>
      </c>
      <c r="N37" s="8">
        <v>43431</v>
      </c>
      <c r="O37" s="8">
        <v>43431</v>
      </c>
      <c r="P37" s="7">
        <v>1</v>
      </c>
      <c r="Q37" s="7">
        <v>0</v>
      </c>
      <c r="R37" s="4">
        <v>12345678</v>
      </c>
      <c r="S37" s="6" t="s">
        <v>3</v>
      </c>
      <c r="T37" s="6" t="s">
        <v>2</v>
      </c>
      <c r="U37" s="5" t="s">
        <v>1</v>
      </c>
      <c r="V37" s="4" t="s">
        <v>10</v>
      </c>
      <c r="W37" s="13">
        <v>350</v>
      </c>
      <c r="X37" s="2"/>
      <c r="Y37" s="2"/>
      <c r="Z37" s="2">
        <v>200</v>
      </c>
      <c r="AA37" s="2"/>
      <c r="AB37" s="2"/>
      <c r="AC37" s="2">
        <v>100</v>
      </c>
      <c r="AD37" s="2"/>
      <c r="AE37" s="2"/>
      <c r="AF37" s="2"/>
      <c r="AG37" s="2"/>
      <c r="AH37" s="2"/>
      <c r="AI37" s="1" t="str">
        <f t="shared" si="0"/>
        <v/>
      </c>
    </row>
    <row r="38" spans="11:35" ht="18">
      <c r="K38" s="11">
        <v>8</v>
      </c>
      <c r="L38" s="10" t="s">
        <v>11</v>
      </c>
      <c r="M38" s="9">
        <v>596927</v>
      </c>
      <c r="N38" s="8">
        <v>43431</v>
      </c>
      <c r="O38" s="8">
        <v>43431</v>
      </c>
      <c r="P38" s="7">
        <v>1</v>
      </c>
      <c r="Q38" s="7">
        <v>0</v>
      </c>
      <c r="R38" s="4">
        <v>12345678</v>
      </c>
      <c r="S38" s="6" t="s">
        <v>3</v>
      </c>
      <c r="T38" s="6" t="s">
        <v>2</v>
      </c>
      <c r="U38" s="5" t="s">
        <v>1</v>
      </c>
      <c r="V38" s="4" t="s">
        <v>10</v>
      </c>
      <c r="W38" s="13">
        <v>350</v>
      </c>
      <c r="X38" s="2"/>
      <c r="Y38" s="2"/>
      <c r="Z38" s="2">
        <v>200</v>
      </c>
      <c r="AA38" s="2"/>
      <c r="AB38" s="2"/>
      <c r="AC38" s="2">
        <v>100</v>
      </c>
      <c r="AD38" s="2"/>
      <c r="AE38" s="2"/>
      <c r="AF38" s="2"/>
      <c r="AG38" s="2"/>
      <c r="AH38" s="2"/>
      <c r="AI38" s="1" t="str">
        <f t="shared" si="0"/>
        <v/>
      </c>
    </row>
    <row r="39" spans="11:35" ht="18">
      <c r="K39" s="11">
        <v>8</v>
      </c>
      <c r="L39" s="10" t="s">
        <v>6</v>
      </c>
      <c r="M39" s="9">
        <v>100001</v>
      </c>
      <c r="N39" s="8">
        <v>43426</v>
      </c>
      <c r="O39" s="8">
        <v>43426</v>
      </c>
      <c r="P39" s="7">
        <v>1</v>
      </c>
      <c r="Q39" s="7">
        <v>0</v>
      </c>
      <c r="R39" s="4">
        <v>12345678</v>
      </c>
      <c r="S39" s="6" t="s">
        <v>3</v>
      </c>
      <c r="T39" s="6" t="s">
        <v>2</v>
      </c>
      <c r="U39" s="5" t="s">
        <v>1</v>
      </c>
      <c r="V39" s="4" t="s">
        <v>5</v>
      </c>
      <c r="W39" s="13">
        <v>250</v>
      </c>
      <c r="X39" s="2"/>
      <c r="Y39" s="2"/>
      <c r="Z39" s="2">
        <v>200</v>
      </c>
      <c r="AA39" s="2"/>
      <c r="AB39" s="2"/>
      <c r="AC39" s="2">
        <v>100</v>
      </c>
      <c r="AD39" s="2"/>
      <c r="AE39" s="2"/>
      <c r="AF39" s="2"/>
      <c r="AG39" s="2"/>
      <c r="AH39" s="2"/>
      <c r="AI39" s="1" t="str">
        <f t="shared" si="0"/>
        <v/>
      </c>
    </row>
    <row r="40" spans="11:35" ht="18">
      <c r="K40" s="11">
        <v>9</v>
      </c>
      <c r="L40" s="10" t="s">
        <v>14</v>
      </c>
      <c r="M40" s="9">
        <v>554251</v>
      </c>
      <c r="N40" s="8">
        <v>43433</v>
      </c>
      <c r="O40" s="8">
        <v>43435</v>
      </c>
      <c r="P40" s="7">
        <v>2</v>
      </c>
      <c r="Q40" s="7">
        <v>1</v>
      </c>
      <c r="R40" s="4">
        <v>12345678</v>
      </c>
      <c r="S40" s="6" t="s">
        <v>3</v>
      </c>
      <c r="T40" s="6" t="s">
        <v>2</v>
      </c>
      <c r="U40" s="5" t="s">
        <v>1</v>
      </c>
      <c r="V40" s="4" t="s">
        <v>13</v>
      </c>
      <c r="W40" s="3">
        <v>760</v>
      </c>
      <c r="X40" s="2">
        <v>1000</v>
      </c>
      <c r="Y40" s="2"/>
      <c r="Z40" s="2">
        <v>200</v>
      </c>
      <c r="AA40" s="2"/>
      <c r="AB40" s="2">
        <v>100</v>
      </c>
      <c r="AC40" s="2">
        <v>100</v>
      </c>
      <c r="AD40" s="2"/>
      <c r="AE40" s="2">
        <v>115</v>
      </c>
      <c r="AF40" s="2">
        <v>5</v>
      </c>
      <c r="AG40" s="2"/>
      <c r="AH40" s="2">
        <v>3.5</v>
      </c>
      <c r="AI40" s="1">
        <f t="shared" si="0"/>
        <v>575</v>
      </c>
    </row>
    <row r="41" spans="11:35" ht="18">
      <c r="K41" s="11">
        <v>9</v>
      </c>
      <c r="L41" s="10" t="s">
        <v>12</v>
      </c>
      <c r="M41" s="9">
        <v>584274</v>
      </c>
      <c r="N41" s="8">
        <v>43433</v>
      </c>
      <c r="O41" s="8">
        <v>43435</v>
      </c>
      <c r="P41" s="7">
        <v>2</v>
      </c>
      <c r="Q41" s="7">
        <v>1</v>
      </c>
      <c r="R41" s="4">
        <v>12345678</v>
      </c>
      <c r="S41" s="6" t="s">
        <v>3</v>
      </c>
      <c r="T41" s="6" t="s">
        <v>2</v>
      </c>
      <c r="U41" s="5" t="s">
        <v>1</v>
      </c>
      <c r="V41" s="4" t="s">
        <v>5</v>
      </c>
      <c r="W41" s="3">
        <v>700</v>
      </c>
      <c r="X41" s="2">
        <v>800</v>
      </c>
      <c r="Y41" s="2"/>
      <c r="Z41" s="2">
        <v>200</v>
      </c>
      <c r="AA41" s="2"/>
      <c r="AB41" s="2"/>
      <c r="AC41" s="2">
        <v>100</v>
      </c>
      <c r="AD41" s="2"/>
      <c r="AE41" s="2"/>
      <c r="AF41" s="2"/>
      <c r="AG41" s="2"/>
      <c r="AH41" s="2">
        <v>3.5</v>
      </c>
      <c r="AI41" s="1" t="str">
        <f t="shared" si="0"/>
        <v/>
      </c>
    </row>
    <row r="42" spans="11:35" ht="18">
      <c r="K42" s="11">
        <v>9</v>
      </c>
      <c r="L42" s="10" t="s">
        <v>9</v>
      </c>
      <c r="M42" s="9">
        <v>577502</v>
      </c>
      <c r="N42" s="8">
        <v>43433</v>
      </c>
      <c r="O42" s="8">
        <v>43435</v>
      </c>
      <c r="P42" s="7">
        <v>2</v>
      </c>
      <c r="Q42" s="7">
        <v>1</v>
      </c>
      <c r="R42" s="4">
        <v>12345678</v>
      </c>
      <c r="S42" s="6" t="s">
        <v>3</v>
      </c>
      <c r="T42" s="6" t="s">
        <v>2</v>
      </c>
      <c r="U42" s="5" t="s">
        <v>1</v>
      </c>
      <c r="V42" s="4" t="s">
        <v>5</v>
      </c>
      <c r="W42" s="3">
        <v>700</v>
      </c>
      <c r="X42" s="2">
        <v>800</v>
      </c>
      <c r="Y42" s="2"/>
      <c r="Z42" s="2">
        <v>200</v>
      </c>
      <c r="AA42" s="2"/>
      <c r="AB42" s="2"/>
      <c r="AC42" s="2">
        <v>100</v>
      </c>
      <c r="AD42" s="2"/>
      <c r="AE42" s="2"/>
      <c r="AF42" s="2"/>
      <c r="AG42" s="2"/>
      <c r="AH42" s="2">
        <v>3.5</v>
      </c>
      <c r="AI42" s="1" t="str">
        <f t="shared" si="0"/>
        <v/>
      </c>
    </row>
    <row r="43" spans="11:35" ht="18">
      <c r="K43" s="11">
        <v>9</v>
      </c>
      <c r="L43" s="10" t="s">
        <v>11</v>
      </c>
      <c r="M43" s="9">
        <v>596927</v>
      </c>
      <c r="N43" s="8">
        <v>43433</v>
      </c>
      <c r="O43" s="8">
        <v>43435</v>
      </c>
      <c r="P43" s="7">
        <v>2</v>
      </c>
      <c r="Q43" s="7">
        <v>1</v>
      </c>
      <c r="R43" s="4">
        <v>12345678</v>
      </c>
      <c r="S43" s="6" t="s">
        <v>3</v>
      </c>
      <c r="T43" s="6" t="s">
        <v>2</v>
      </c>
      <c r="U43" s="5" t="s">
        <v>1</v>
      </c>
      <c r="V43" s="4" t="s">
        <v>10</v>
      </c>
      <c r="W43" s="3">
        <v>700</v>
      </c>
      <c r="X43" s="2">
        <v>700</v>
      </c>
      <c r="Y43" s="2"/>
      <c r="Z43" s="2">
        <v>200</v>
      </c>
      <c r="AA43" s="2"/>
      <c r="AB43" s="2"/>
      <c r="AC43" s="2">
        <v>100</v>
      </c>
      <c r="AD43" s="2"/>
      <c r="AE43" s="2"/>
      <c r="AF43" s="2"/>
      <c r="AG43" s="2"/>
      <c r="AH43" s="2">
        <v>3.5</v>
      </c>
      <c r="AI43" s="1" t="str">
        <f t="shared" si="0"/>
        <v/>
      </c>
    </row>
    <row r="44" spans="11:35" ht="18">
      <c r="K44" s="11">
        <v>9</v>
      </c>
      <c r="L44" s="10" t="s">
        <v>6</v>
      </c>
      <c r="M44" s="9">
        <v>100001</v>
      </c>
      <c r="N44" s="8">
        <v>43433</v>
      </c>
      <c r="O44" s="8">
        <v>43435</v>
      </c>
      <c r="P44" s="7">
        <v>2</v>
      </c>
      <c r="Q44" s="7">
        <v>1</v>
      </c>
      <c r="R44" s="4">
        <v>12345678</v>
      </c>
      <c r="S44" s="6" t="s">
        <v>3</v>
      </c>
      <c r="T44" s="6" t="s">
        <v>2</v>
      </c>
      <c r="U44" s="5" t="s">
        <v>1</v>
      </c>
      <c r="V44" s="4" t="s">
        <v>5</v>
      </c>
      <c r="W44" s="3">
        <v>500</v>
      </c>
      <c r="X44" s="2">
        <v>450</v>
      </c>
      <c r="Y44" s="2"/>
      <c r="Z44" s="2">
        <v>200</v>
      </c>
      <c r="AA44" s="2"/>
      <c r="AB44" s="2"/>
      <c r="AC44" s="2">
        <v>100</v>
      </c>
      <c r="AD44" s="2"/>
      <c r="AE44" s="2"/>
      <c r="AF44" s="2"/>
      <c r="AG44" s="2">
        <v>3.5</v>
      </c>
      <c r="AH44" s="2"/>
      <c r="AI44" s="1" t="str">
        <f t="shared" si="0"/>
        <v/>
      </c>
    </row>
    <row r="45" spans="11:35" ht="18">
      <c r="K45" s="11">
        <v>10</v>
      </c>
      <c r="L45" s="10" t="s">
        <v>9</v>
      </c>
      <c r="M45" s="9">
        <v>577502</v>
      </c>
      <c r="N45" s="8">
        <v>43435</v>
      </c>
      <c r="O45" s="8">
        <v>43435</v>
      </c>
      <c r="P45" s="7">
        <v>1</v>
      </c>
      <c r="Q45" s="7">
        <v>0</v>
      </c>
      <c r="R45" s="4">
        <v>12345678</v>
      </c>
      <c r="S45" s="6" t="s">
        <v>3</v>
      </c>
      <c r="T45" s="6" t="s">
        <v>2</v>
      </c>
      <c r="U45" s="5" t="s">
        <v>1</v>
      </c>
      <c r="V45" s="4" t="s">
        <v>5</v>
      </c>
      <c r="W45" s="3">
        <v>350</v>
      </c>
      <c r="X45" s="2"/>
      <c r="Y45" s="2"/>
      <c r="Z45" s="2">
        <v>200</v>
      </c>
      <c r="AA45" s="2"/>
      <c r="AB45" s="2">
        <v>100</v>
      </c>
      <c r="AC45" s="2">
        <v>100</v>
      </c>
      <c r="AD45" s="2"/>
      <c r="AE45" s="2">
        <v>115</v>
      </c>
      <c r="AF45" s="2">
        <v>5</v>
      </c>
      <c r="AG45" s="2"/>
      <c r="AH45" s="2"/>
      <c r="AI45" s="1">
        <f t="shared" si="0"/>
        <v>575</v>
      </c>
    </row>
    <row r="46" spans="11:35" ht="18">
      <c r="K46" s="11">
        <v>10</v>
      </c>
      <c r="L46" s="10" t="s">
        <v>8</v>
      </c>
      <c r="M46" s="12">
        <v>595113</v>
      </c>
      <c r="N46" s="8">
        <v>43435</v>
      </c>
      <c r="O46" s="8">
        <v>43435</v>
      </c>
      <c r="P46" s="7">
        <v>1</v>
      </c>
      <c r="Q46" s="7">
        <v>0</v>
      </c>
      <c r="R46" s="4">
        <v>12345678</v>
      </c>
      <c r="S46" s="6" t="s">
        <v>3</v>
      </c>
      <c r="T46" s="6" t="s">
        <v>2</v>
      </c>
      <c r="U46" s="5" t="s">
        <v>1</v>
      </c>
      <c r="V46" s="4" t="s">
        <v>5</v>
      </c>
      <c r="W46" s="3">
        <v>350</v>
      </c>
      <c r="X46" s="2"/>
      <c r="Y46" s="2"/>
      <c r="Z46" s="2">
        <v>200</v>
      </c>
      <c r="AA46" s="2"/>
      <c r="AB46" s="2"/>
      <c r="AC46" s="2">
        <v>100</v>
      </c>
      <c r="AD46" s="2"/>
      <c r="AE46" s="2"/>
      <c r="AF46" s="2"/>
      <c r="AG46" s="2"/>
      <c r="AH46" s="2"/>
      <c r="AI46" s="1" t="str">
        <f t="shared" si="0"/>
        <v/>
      </c>
    </row>
    <row r="47" spans="11:35" ht="18">
      <c r="K47" s="11">
        <v>10</v>
      </c>
      <c r="L47" s="10" t="s">
        <v>7</v>
      </c>
      <c r="M47" s="9">
        <v>596075</v>
      </c>
      <c r="N47" s="8">
        <v>43435</v>
      </c>
      <c r="O47" s="8">
        <v>43435</v>
      </c>
      <c r="P47" s="7">
        <v>1</v>
      </c>
      <c r="Q47" s="7">
        <v>0</v>
      </c>
      <c r="R47" s="4">
        <v>12345678</v>
      </c>
      <c r="S47" s="6" t="s">
        <v>3</v>
      </c>
      <c r="T47" s="6" t="s">
        <v>2</v>
      </c>
      <c r="U47" s="5" t="s">
        <v>1</v>
      </c>
      <c r="V47" s="4" t="s">
        <v>5</v>
      </c>
      <c r="W47" s="3">
        <v>350</v>
      </c>
      <c r="X47" s="2"/>
      <c r="Y47" s="2"/>
      <c r="Z47" s="2">
        <v>200</v>
      </c>
      <c r="AA47" s="2"/>
      <c r="AB47" s="2"/>
      <c r="AC47" s="2">
        <v>100</v>
      </c>
      <c r="AD47" s="2"/>
      <c r="AE47" s="2"/>
      <c r="AF47" s="2"/>
      <c r="AG47" s="2"/>
      <c r="AH47" s="2"/>
      <c r="AI47" s="1" t="str">
        <f t="shared" si="0"/>
        <v/>
      </c>
    </row>
    <row r="48" spans="11:35" ht="18">
      <c r="K48" s="11">
        <v>10</v>
      </c>
      <c r="L48" s="10" t="s">
        <v>6</v>
      </c>
      <c r="M48" s="9">
        <v>100001</v>
      </c>
      <c r="N48" s="8">
        <v>43435</v>
      </c>
      <c r="O48" s="8">
        <v>43435</v>
      </c>
      <c r="P48" s="7">
        <v>1</v>
      </c>
      <c r="Q48" s="7">
        <v>0</v>
      </c>
      <c r="R48" s="4">
        <v>12345678</v>
      </c>
      <c r="S48" s="6" t="s">
        <v>3</v>
      </c>
      <c r="T48" s="6" t="s">
        <v>2</v>
      </c>
      <c r="U48" s="5" t="s">
        <v>1</v>
      </c>
      <c r="V48" s="4" t="s">
        <v>5</v>
      </c>
      <c r="W48" s="3">
        <v>250</v>
      </c>
      <c r="X48" s="2"/>
      <c r="Y48" s="2"/>
      <c r="Z48" s="2">
        <v>200</v>
      </c>
      <c r="AA48" s="2"/>
      <c r="AB48" s="2"/>
      <c r="AC48" s="2">
        <v>100</v>
      </c>
      <c r="AD48" s="2"/>
      <c r="AE48" s="2"/>
      <c r="AF48" s="2"/>
      <c r="AG48" s="2"/>
      <c r="AH48" s="2"/>
      <c r="AI48" s="1" t="str">
        <f t="shared" si="0"/>
        <v/>
      </c>
    </row>
    <row r="49" spans="11:35" ht="18">
      <c r="K49" s="11">
        <v>10</v>
      </c>
      <c r="L49" s="10" t="s">
        <v>4</v>
      </c>
      <c r="M49" s="9">
        <v>87920</v>
      </c>
      <c r="N49" s="8">
        <v>43435</v>
      </c>
      <c r="O49" s="8">
        <v>43435</v>
      </c>
      <c r="P49" s="7">
        <v>1</v>
      </c>
      <c r="Q49" s="7">
        <v>0</v>
      </c>
      <c r="R49" s="4">
        <v>12345678</v>
      </c>
      <c r="S49" s="6" t="s">
        <v>3</v>
      </c>
      <c r="T49" s="6" t="s">
        <v>2</v>
      </c>
      <c r="U49" s="5" t="s">
        <v>1</v>
      </c>
      <c r="V49" s="4" t="s">
        <v>0</v>
      </c>
      <c r="W49" s="3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 t="str">
        <f t="shared" si="0"/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PV_infer1</vt:lpstr>
      <vt:lpstr>PV_infer2</vt:lpstr>
      <vt:lpstr>data</vt:lpstr>
      <vt:lpstr>list_other</vt:lpstr>
      <vt:lpstr>cal</vt:lpstr>
      <vt:lpstr>Summary</vt:lpstr>
      <vt:lpstr>Report_value</vt:lpstr>
      <vt:lpstr>Cost_Summary</vt:lpstr>
      <vt:lpstr>Cost_Detail</vt:lpstr>
      <vt:lpstr>Log</vt:lpstr>
      <vt:lpstr>information</vt:lpstr>
      <vt:lpstr>instruments_list</vt:lpstr>
      <vt:lpstr>EX</vt:lpstr>
      <vt:lpstr>information!Criteria</vt:lpstr>
      <vt:lpstr>instruments_list!Criteria</vt:lpstr>
      <vt:lpstr>list_other!Criteria</vt:lpstr>
      <vt:lpstr>Log!Criteria</vt:lpstr>
      <vt:lpstr>information!Extract</vt:lpstr>
      <vt:lpstr>instruments_list!Extract</vt:lpstr>
      <vt:lpstr>list_other!Extract</vt:lpstr>
      <vt:lpstr>Log!Extract</vt:lpstr>
      <vt:lpstr>Cost_Detail!Print_Area</vt:lpstr>
      <vt:lpstr>Cost_Summary!Print_Area</vt:lpstr>
      <vt:lpstr>Cost_Detail!Print_Titles</vt:lpstr>
      <vt:lpstr>Cost_Summary!Print_Titles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EGAT</cp:lastModifiedBy>
  <dcterms:created xsi:type="dcterms:W3CDTF">2019-02-17T12:44:18Z</dcterms:created>
  <dcterms:modified xsi:type="dcterms:W3CDTF">2019-02-20T07:17:18Z</dcterms:modified>
</cp:coreProperties>
</file>