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drawings/drawing3.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554251\Desktop\ข้อมูลประชุมงบกีฬาปี 63 16 ก.ย.62\งบกีฬา\"/>
    </mc:Choice>
  </mc:AlternateContent>
  <bookViews>
    <workbookView xWindow="0" yWindow="0" windowWidth="20490" windowHeight="7755"/>
  </bookViews>
  <sheets>
    <sheet name="Edit_budget" sheetId="7" r:id="rId1"/>
    <sheet name="data_budget" sheetId="3" r:id="rId2"/>
    <sheet name="Home" sheetId="1" r:id="rId3"/>
    <sheet name="variable1" sheetId="2" r:id="rId4"/>
    <sheet name="Set_budget" sheetId="4" r:id="rId5"/>
  </sheets>
  <definedNames>
    <definedName name="เดือน" localSheetId="0">Table_month[เดือน]</definedName>
    <definedName name="เดือน">Table_month[เดือน]</definedName>
    <definedName name="ประจำปี" localSheetId="0">Table_year[ประจำปี]</definedName>
    <definedName name="ประจำปี">Table_year[ประจำปี]</definedName>
    <definedName name="รหัสเก็บข้อมูล_D_BG">Table6[รหัสเก็บข้อมูล D-BG]</definedName>
  </definedNames>
  <calcPr calcId="152511" calcOnSave="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A2" i="4" l="1"/>
  <c r="AB12" i="7" l="1"/>
  <c r="CF12" i="7" s="1"/>
  <c r="BS12" i="7" l="1"/>
  <c r="AJ8" i="4"/>
  <c r="AM8" i="4"/>
  <c r="AN8" i="4"/>
  <c r="BY8" i="4"/>
  <c r="BY8" i="7"/>
  <c r="AN8" i="7"/>
  <c r="AM8" i="7"/>
  <c r="AL8" i="7"/>
  <c r="AK8" i="7"/>
  <c r="AJ8" i="7"/>
  <c r="AF8" i="7"/>
  <c r="AE8" i="7"/>
  <c r="AB8" i="7"/>
  <c r="BY12" i="7"/>
  <c r="CE12" i="7"/>
  <c r="CD12" i="7"/>
  <c r="CC12" i="7"/>
  <c r="CB12" i="7"/>
  <c r="CA12" i="7"/>
  <c r="BZ12" i="7"/>
  <c r="BX12" i="7"/>
  <c r="BW12" i="7"/>
  <c r="BV12" i="7"/>
  <c r="BU12" i="7"/>
  <c r="BT12" i="7"/>
  <c r="BR12" i="7"/>
  <c r="BQ12" i="7"/>
  <c r="BP12" i="7"/>
  <c r="BO12" i="7"/>
  <c r="BN12" i="7"/>
  <c r="BM12" i="7"/>
  <c r="BL12" i="7"/>
  <c r="BK12" i="7"/>
  <c r="BJ12" i="7"/>
  <c r="BI12" i="7"/>
  <c r="BH12" i="7"/>
  <c r="BG12" i="7"/>
  <c r="BF12" i="7"/>
  <c r="BE12" i="7"/>
  <c r="BD12" i="7"/>
  <c r="BC12" i="7"/>
  <c r="BB12" i="7"/>
  <c r="BA12" i="7"/>
  <c r="AZ12" i="7"/>
  <c r="AY12" i="7"/>
  <c r="AX12" i="7"/>
  <c r="AW12" i="7"/>
  <c r="AV12" i="7"/>
  <c r="AU12" i="7"/>
  <c r="AT12" i="7"/>
  <c r="AS12" i="7"/>
  <c r="AR12" i="7"/>
  <c r="AQ12" i="7"/>
  <c r="AP12" i="7"/>
  <c r="AO12" i="7"/>
  <c r="AN12" i="7"/>
  <c r="AM12" i="7"/>
  <c r="AL12" i="7"/>
  <c r="AK12" i="7"/>
  <c r="AJ12" i="7"/>
  <c r="AI12" i="7"/>
  <c r="AH12" i="7"/>
  <c r="AG12" i="7"/>
  <c r="AF12" i="7"/>
  <c r="AE12" i="7"/>
  <c r="AD12" i="7"/>
  <c r="AC12" i="7"/>
  <c r="G46" i="7" l="1"/>
  <c r="BC8" i="7" s="1"/>
  <c r="O37" i="7"/>
  <c r="AY8" i="7" s="1"/>
  <c r="G37" i="7"/>
  <c r="CF8" i="7"/>
  <c r="CE8" i="7"/>
  <c r="CD8" i="7"/>
  <c r="CC8" i="7"/>
  <c r="CB8" i="7"/>
  <c r="CA8" i="7"/>
  <c r="BZ8" i="7"/>
  <c r="BX8" i="7"/>
  <c r="BW8" i="7"/>
  <c r="BV8" i="7"/>
  <c r="BU8" i="7"/>
  <c r="BT8" i="7"/>
  <c r="BS8" i="7"/>
  <c r="BR8" i="7"/>
  <c r="BQ8" i="7"/>
  <c r="BP8" i="7"/>
  <c r="BO8" i="7"/>
  <c r="BN8" i="7"/>
  <c r="BM8" i="7"/>
  <c r="BL8" i="7"/>
  <c r="BK8" i="7"/>
  <c r="BJ8" i="7"/>
  <c r="BI8" i="7"/>
  <c r="BH8" i="7"/>
  <c r="BG8" i="7"/>
  <c r="BF8" i="7"/>
  <c r="BE8" i="7"/>
  <c r="BD8" i="7"/>
  <c r="BB8" i="7"/>
  <c r="BA8" i="7"/>
  <c r="AZ8" i="7"/>
  <c r="AX8" i="7"/>
  <c r="AW8" i="7"/>
  <c r="AV8" i="7"/>
  <c r="AU8" i="7"/>
  <c r="AS8" i="7"/>
  <c r="AR8" i="7"/>
  <c r="AQ8" i="7"/>
  <c r="AO8" i="7"/>
  <c r="AI8" i="7"/>
  <c r="AH8" i="7"/>
  <c r="AG8" i="7"/>
  <c r="O87" i="7" l="1"/>
  <c r="AP8" i="7" s="1"/>
  <c r="AD8" i="7"/>
  <c r="AC8" i="7"/>
  <c r="AT8" i="7"/>
  <c r="AO8" i="4" l="1"/>
  <c r="AL8" i="4"/>
  <c r="AK8" i="4"/>
  <c r="N6" i="4" l="1"/>
  <c r="BK8" i="4" l="1"/>
  <c r="CF8" i="4"/>
  <c r="CE8" i="4"/>
  <c r="CD8" i="4"/>
  <c r="CC8" i="4"/>
  <c r="CB8" i="4"/>
  <c r="CA8" i="4"/>
  <c r="BZ8" i="4"/>
  <c r="BX8" i="4"/>
  <c r="BW8" i="4"/>
  <c r="BV8" i="4"/>
  <c r="BU8" i="4"/>
  <c r="BT8" i="4"/>
  <c r="BS8" i="4"/>
  <c r="BR8" i="4"/>
  <c r="BQ8" i="4"/>
  <c r="BP8" i="4"/>
  <c r="BO8" i="4"/>
  <c r="BN8" i="4"/>
  <c r="BM8" i="4"/>
  <c r="BL8" i="4"/>
  <c r="BJ8" i="4"/>
  <c r="BI8" i="4"/>
  <c r="BH8" i="4"/>
  <c r="BG8" i="4"/>
  <c r="BF8" i="4"/>
  <c r="BE8" i="4"/>
  <c r="BD8" i="4"/>
  <c r="BB8" i="4"/>
  <c r="BA8" i="4"/>
  <c r="AZ8" i="4"/>
  <c r="AX8" i="4"/>
  <c r="AW8" i="4"/>
  <c r="AV8" i="4"/>
  <c r="AU8" i="4"/>
  <c r="AS8" i="4"/>
  <c r="AR8" i="4"/>
  <c r="AQ8" i="4"/>
  <c r="AG8" i="4"/>
  <c r="AI8" i="4"/>
  <c r="AH8" i="4"/>
  <c r="AE8" i="4"/>
  <c r="G46" i="4"/>
  <c r="BC8" i="4" s="1"/>
  <c r="O37" i="4"/>
  <c r="AY8" i="4" s="1"/>
  <c r="G37" i="4"/>
  <c r="AT8" i="4" s="1"/>
  <c r="AD8" i="4" l="1"/>
  <c r="AC8" i="4"/>
  <c r="N4" i="4"/>
  <c r="N8" i="4" l="1"/>
  <c r="AB8" i="4" s="1"/>
  <c r="AF8" i="4"/>
  <c r="N87" i="4"/>
  <c r="AP8" i="4" s="1"/>
</calcChain>
</file>

<file path=xl/comments1.xml><?xml version="1.0" encoding="utf-8"?>
<comments xmlns="http://schemas.openxmlformats.org/spreadsheetml/2006/main">
  <authors>
    <author>8473T</author>
  </authors>
  <commentList>
    <comment ref="F4" authorId="0" shapeId="0">
      <text>
        <r>
          <rPr>
            <b/>
            <sz val="9"/>
            <color indexed="81"/>
            <rFont val="Tahoma"/>
            <family val="2"/>
          </rPr>
          <t>ความหมาย : D-BG-0000-X1111-N00000</t>
        </r>
        <r>
          <rPr>
            <sz val="9"/>
            <color indexed="81"/>
            <rFont val="Tahoma"/>
            <family val="2"/>
          </rPr>
          <t xml:space="preserve">
D   คือ ฐานข้อมูล
BG ตือ เอกสารการตั้งของบจากชมรม
0000 ตือ ปี พุทธศักราช
X    คือ รหัสประเภทของกีฬา
1111 คือ รหัสชมรม
N00000 คือ เลขที่เอกสาร มีได้ถึง 99,999 record</t>
        </r>
      </text>
    </comment>
    <comment ref="N8" authorId="0" shapeId="0">
      <text>
        <r>
          <rPr>
            <b/>
            <sz val="9"/>
            <color indexed="81"/>
            <rFont val="Tahoma"/>
            <family val="2"/>
          </rPr>
          <t>ความหมาย : D-BG-0000-X1111-N00000</t>
        </r>
        <r>
          <rPr>
            <sz val="9"/>
            <color indexed="81"/>
            <rFont val="Tahoma"/>
            <family val="2"/>
          </rPr>
          <t xml:space="preserve">
D   คือ ฐานข้อมูล
BG ตือ เอกสารการตั้งของบจากชมรม
0000 ตือ ปี พุทธศักราช
X    คือ รหัสประเภทของกีฬา
1111 คือ รหัสชมรม
N00000 คือ เลขที่เอกสาร มีได้ถึง 99,999 record</t>
        </r>
      </text>
    </comment>
  </commentList>
</comments>
</file>

<file path=xl/comments2.xml><?xml version="1.0" encoding="utf-8"?>
<comments xmlns="http://schemas.openxmlformats.org/spreadsheetml/2006/main">
  <authors>
    <author>8473T</author>
  </authors>
  <commentList>
    <comment ref="N8" authorId="0" shapeId="0">
      <text>
        <r>
          <rPr>
            <b/>
            <sz val="9"/>
            <color indexed="81"/>
            <rFont val="Tahoma"/>
            <family val="2"/>
          </rPr>
          <t>ความหมาย : D-BG-0000-X1111-N00000</t>
        </r>
        <r>
          <rPr>
            <sz val="9"/>
            <color indexed="81"/>
            <rFont val="Tahoma"/>
            <family val="2"/>
          </rPr>
          <t xml:space="preserve">
D   คือ ฐานข้อมูล
BG ตือ เอกสารการตั้งของบจากชมรม
0000 ตือ ปี พุทธศักราช
X    คือ รหัสประเภทของกีฬา
1111 คือ รหัสชมรม
N00000 คือ เลขที่เอกสาร มีได้ถึง 99,999 record</t>
        </r>
      </text>
    </comment>
  </commentList>
</comments>
</file>

<file path=xl/sharedStrings.xml><?xml version="1.0" encoding="utf-8"?>
<sst xmlns="http://schemas.openxmlformats.org/spreadsheetml/2006/main" count="747" uniqueCount="289">
  <si>
    <t>ชมรมกีฬา</t>
  </si>
  <si>
    <t>Fund / FP</t>
  </si>
  <si>
    <t>ประจำปี</t>
  </si>
  <si>
    <t>เดือน</t>
  </si>
  <si>
    <t>กอล์ฟ</t>
  </si>
  <si>
    <t>SS01B52B8001</t>
  </si>
  <si>
    <t>ปี 2558</t>
  </si>
  <si>
    <t>มกราคม</t>
  </si>
  <si>
    <t>SS01B52A8001</t>
  </si>
  <si>
    <t>ตะกร้อ</t>
  </si>
  <si>
    <t>SS01B52B8002</t>
  </si>
  <si>
    <t>ปี 2559</t>
  </si>
  <si>
    <t>กุมภาพันธ์</t>
  </si>
  <si>
    <t>SS01B52A8002</t>
  </si>
  <si>
    <t>เทเบิลเทนนิส</t>
  </si>
  <si>
    <t>SS01B52B8003</t>
  </si>
  <si>
    <t>ปี 2560</t>
  </si>
  <si>
    <t>มีนาคม</t>
  </si>
  <si>
    <t>SS01B52A8003</t>
  </si>
  <si>
    <t>เทนนิส</t>
  </si>
  <si>
    <t>SS01B52B8004</t>
  </si>
  <si>
    <t>ปี 2561</t>
  </si>
  <si>
    <t>เมษายน</t>
  </si>
  <si>
    <t>SS01B52A8004</t>
  </si>
  <si>
    <t>บริดจ์</t>
  </si>
  <si>
    <t>SS01B52B8005</t>
  </si>
  <si>
    <t>ปี 2562</t>
  </si>
  <si>
    <t>พฤษภาคม</t>
  </si>
  <si>
    <t>SS01B52A8005</t>
  </si>
  <si>
    <t>บาสเกตบอล</t>
  </si>
  <si>
    <t>SS01B52B8006</t>
  </si>
  <si>
    <t>ปี 2563</t>
  </si>
  <si>
    <t>มิถุนายน</t>
  </si>
  <si>
    <t>SS01B52A8006</t>
  </si>
  <si>
    <t>แบดมินตัน</t>
  </si>
  <si>
    <t>SS01B52B8007</t>
  </si>
  <si>
    <t>ปี 2564</t>
  </si>
  <si>
    <t>กรกฎาคม</t>
  </si>
  <si>
    <t>SS01B52A8007</t>
  </si>
  <si>
    <t>โบว์ลิ่ง</t>
  </si>
  <si>
    <t>SS01B52B8008</t>
  </si>
  <si>
    <t>ปี 2565</t>
  </si>
  <si>
    <t>สิงหาคม</t>
  </si>
  <si>
    <t>SS01B52A8008</t>
  </si>
  <si>
    <t>ปาเป้า</t>
  </si>
  <si>
    <t>SS01B52B8009</t>
  </si>
  <si>
    <t>ปี 2566</t>
  </si>
  <si>
    <t>กันยายน</t>
  </si>
  <si>
    <t>SS01B52A8009</t>
  </si>
  <si>
    <t>เปตอง</t>
  </si>
  <si>
    <t>SS01B52B8010</t>
  </si>
  <si>
    <t>ปี 2567</t>
  </si>
  <si>
    <t>ตุลาคม</t>
  </si>
  <si>
    <t>SS01B52A8010</t>
  </si>
  <si>
    <t>ฟุตบอล</t>
  </si>
  <si>
    <t>SS01B52B8011</t>
  </si>
  <si>
    <t>ปี 2568</t>
  </si>
  <si>
    <t>พฤศจิกายน</t>
  </si>
  <si>
    <t>SS01B52A8011</t>
  </si>
  <si>
    <t>ยิงธนู</t>
  </si>
  <si>
    <t>SS01B52B8012</t>
  </si>
  <si>
    <t>ปี 2569</t>
  </si>
  <si>
    <t>ธันวาคม</t>
  </si>
  <si>
    <t>ยิงปืน</t>
  </si>
  <si>
    <t>SS01B52A8013</t>
  </si>
  <si>
    <t>SS01B52B8013</t>
  </si>
  <si>
    <t>ปี 2570</t>
  </si>
  <si>
    <t>วอลเล่ย์บอล</t>
  </si>
  <si>
    <t>SS01B52A8014</t>
  </si>
  <si>
    <t>SS01B52B8014</t>
  </si>
  <si>
    <t>ปี 2571</t>
  </si>
  <si>
    <t>วิ่งเพื่อสุขภาพ</t>
  </si>
  <si>
    <t>SS01B52A8015</t>
  </si>
  <si>
    <t>SS01B52B8015</t>
  </si>
  <si>
    <t>ปี 2572</t>
  </si>
  <si>
    <t>เสริมสุขภาพ/ลิลาศ</t>
  </si>
  <si>
    <t>SS01B52A8016</t>
  </si>
  <si>
    <t>SS01B52B8016</t>
  </si>
  <si>
    <t>ปี 2573</t>
  </si>
  <si>
    <t>หมากกระดาน</t>
  </si>
  <si>
    <t>SS01B52A8017</t>
  </si>
  <si>
    <t>SS01B52B8017</t>
  </si>
  <si>
    <t>ปี 2574</t>
  </si>
  <si>
    <t>จักรยาน</t>
  </si>
  <si>
    <t>SS01B52A8019</t>
  </si>
  <si>
    <t>SS01B52B8019</t>
  </si>
  <si>
    <t>ปี 2575</t>
  </si>
  <si>
    <t>ฟิตเนตและเพาะกาย</t>
  </si>
  <si>
    <t>SS01B52B8021</t>
  </si>
  <si>
    <t>ปี 2576</t>
  </si>
  <si>
    <t>อปอ.</t>
  </si>
  <si>
    <t>SS01B52B8000</t>
  </si>
  <si>
    <t>ปี 2577</t>
  </si>
  <si>
    <t>ปี 2578</t>
  </si>
  <si>
    <t>ปี 2579</t>
  </si>
  <si>
    <t>ปี 2580</t>
  </si>
  <si>
    <t>ปี 2581</t>
  </si>
  <si>
    <t>ปี 2582</t>
  </si>
  <si>
    <t>ปี 2583</t>
  </si>
  <si>
    <t>ปี 2584</t>
  </si>
  <si>
    <t>ปี 2585</t>
  </si>
  <si>
    <t>ปี 2586</t>
  </si>
  <si>
    <t>ปี 2587</t>
  </si>
  <si>
    <t>กีฬารัฐวิสาหกิจ</t>
  </si>
  <si>
    <t>กีฬาภายนอก</t>
  </si>
  <si>
    <t>รหัส</t>
  </si>
  <si>
    <t>รหัสเก็บข้อมูล</t>
  </si>
  <si>
    <t>ประเภทกีฬา</t>
  </si>
  <si>
    <t>รหัส
งบประมาณ
(IO)</t>
  </si>
  <si>
    <t>ID2</t>
  </si>
  <si>
    <t>ชื่อการแข่งขัน</t>
  </si>
  <si>
    <t>สถานที่แข่งขัน</t>
  </si>
  <si>
    <t>เจ้าภาพจัดงานกีฬา</t>
  </si>
  <si>
    <t>เดือน ที่จัดกิจกรรม</t>
  </si>
  <si>
    <t>เงินสมทบนำเข้า กฟผ.</t>
  </si>
  <si>
    <t>วงเงินที่ อชก. ดำเนินการจัดซื้อชุดกีฬาและของที่ระลึก (ภาพรวม)</t>
  </si>
  <si>
    <t>กรณี กฟผ. เป็นเจ้าภาพแข่งกีฬา</t>
  </si>
  <si>
    <t>กรณี กฟผ.ไม่เป็นเจ้าภาพแข่งกีฬา</t>
  </si>
  <si>
    <t>ค่าสมัครแข่งขันกีฬา</t>
  </si>
  <si>
    <t>ค่าอุปกรณ์ตอนแข่งขัน</t>
  </si>
  <si>
    <t>ค่าอาหาร+ค่าน้ำตอนแข่งขัน</t>
  </si>
  <si>
    <t>ค่าซื้อชุดกีฬาและเช่าเครื่องแต่งกาย</t>
  </si>
  <si>
    <t>ค่าเช่าสนามซ้อม</t>
  </si>
  <si>
    <t>ค่าอุปกรณ์ตอนซ้อม</t>
  </si>
  <si>
    <t>จำนวนวันในการแช่งขัน</t>
  </si>
  <si>
    <t>เบี้ยเลี้ยงนักกีฬาแข่งที่ ส่วนกลาง</t>
  </si>
  <si>
    <t>เบี้ยเลี้ยงที่พักนักกีฬาแข่งที่ ตจว.</t>
  </si>
  <si>
    <t>เบี้ยเลี้ยงทีมงานแข่งที่ ส่วนกลาง</t>
  </si>
  <si>
    <t>เบี้ยเลี้ยงที่พักทีมงานแข่งที่ ตจว.</t>
  </si>
  <si>
    <t>เบี้ยเลี้ยง พขร. แข่งที่ส่วนกลาง</t>
  </si>
  <si>
    <t>เบี้ยเลี้ยง พขร. แข่งที่ ตจว.</t>
  </si>
  <si>
    <t>ชนิดรถที่ใช้งาน</t>
  </si>
  <si>
    <t>จำนวนรถที่ใช้</t>
  </si>
  <si>
    <t>ค่าตอบแทนผู้ฝึกสอน</t>
  </si>
  <si>
    <t>ค่าใช้จ่ายเบ็ดเตล็ด1</t>
  </si>
  <si>
    <t>ค่าใช้จ่ายเบ็ดเตล็ด2</t>
  </si>
  <si>
    <t>ค่าใช้จ่ายเบ็ดเตล็ด3</t>
  </si>
  <si>
    <t>หมายเหตุ</t>
  </si>
  <si>
    <t>นักกีฬา</t>
  </si>
  <si>
    <t>ทีมงาน</t>
  </si>
  <si>
    <t>ของที่ระลึก</t>
  </si>
  <si>
    <t>ค่ากรรมการตัดสิน</t>
  </si>
  <si>
    <t>ค่าสถานที่จัดงานการแข่งขัน</t>
  </si>
  <si>
    <t>ค่าสถานที่+จัดเลี้ยงอาหารโต๊ะจีน</t>
  </si>
  <si>
    <t>ราคาของที่ระลึกและของรางวัล</t>
  </si>
  <si>
    <t>ค่าจัดเลี้ยงหรือซื้อโต๊ะจีน</t>
  </si>
  <si>
    <t>จำนวน
คน</t>
  </si>
  <si>
    <t>จำนวน
ชุด</t>
  </si>
  <si>
    <t>ราคา
บาท/ชุด</t>
  </si>
  <si>
    <t>เป็นเงิน
บาท</t>
  </si>
  <si>
    <t>จำนวน
ชิ้น</t>
  </si>
  <si>
    <t>ราคา
บาท/ชิ้น</t>
  </si>
  <si>
    <t>จำนวนชิ้น</t>
  </si>
  <si>
    <t>ค่าน้ำมัน+ยานพาหนะ</t>
  </si>
  <si>
    <t>ค่าน้ำมัน+ค่าเช่ายานพาหนะ</t>
  </si>
  <si>
    <t>ฟอร์มเก็บข้อมูลการขอตั้ง งบประมาณกีฬาประจำปี</t>
  </si>
  <si>
    <t>ค่าชุดกีฬา อชก. ดำเนินการจัดซื้อ (ภาพรวม)</t>
  </si>
  <si>
    <t>จำนวน ชิ้น</t>
  </si>
  <si>
    <t>Cost-Center</t>
  </si>
  <si>
    <t>( วัน-เดือน-ปี ตอนใส่ค่าปีให้ใช้ คริสต์ศักราช เครื่องจะแสดงเป็นพุทธศักราชเอง )</t>
  </si>
  <si>
    <t>แผน / ค่าใช้จ่ายในการแข่งขันและการฝึกซ้อม</t>
  </si>
  <si>
    <t>สถานะเข้าร่วมของ กฟผ.</t>
  </si>
  <si>
    <t xml:space="preserve"> </t>
  </si>
  <si>
    <t>บาท</t>
  </si>
  <si>
    <t>ผู้ประสานงาน/ทีมงาน</t>
  </si>
  <si>
    <t>จำนวน คน</t>
  </si>
  <si>
    <t>จำนวน เสื้อทีม</t>
  </si>
  <si>
    <t>(หมายถึงในรายการนี้ต้องการกี่ชุด)</t>
  </si>
  <si>
    <t>ราคา บาทต่อชุด</t>
  </si>
  <si>
    <t>ราคารวม</t>
  </si>
  <si>
    <t>(หมายถึงในรายการนี้ต้องการกี่ชิ้น)</t>
  </si>
  <si>
    <t>ราคา บาทต่อชิ้น</t>
  </si>
  <si>
    <t>การดำเนินการแข่งขัน</t>
  </si>
  <si>
    <t>กรณี กฟผ.เป็น เจ้าภาพแข่งขัน</t>
  </si>
  <si>
    <t>กรณี กฟผ.ไม่เป็น เจ้าภาพแข่งขัน</t>
  </si>
  <si>
    <t>ค่าซื้อโต๊ะจีน</t>
  </si>
  <si>
    <t>ของที่ระลึกและของรางวัล</t>
  </si>
  <si>
    <t>ค่าใช้จ่ายระหว่างการแข่งขัน</t>
  </si>
  <si>
    <t>การใช้รถพาหนะ</t>
  </si>
  <si>
    <t>ค่าอาหาร+ค่าน้ำนักกีฬา</t>
  </si>
  <si>
    <t>ค่าใช้จ่ายระหว่างการซ้อม</t>
  </si>
  <si>
    <t>เช่าสนามซ้อม</t>
  </si>
  <si>
    <t>เบี้ยเลี้ยงนักกีฬา/ทีมงาน/พนังงานขับรถ</t>
  </si>
  <si>
    <t>จำนวนวันในการแข่งขัน</t>
  </si>
  <si>
    <t>ค่าใช้จ่ายเบ็ดเตล็ด 1</t>
  </si>
  <si>
    <t>ค่าใช้จ่ายเบ็ดเตล็ด 2</t>
  </si>
  <si>
    <t>เบี้ยเลี้ยง พขร.แข่งที่ส่วนกลาง</t>
  </si>
  <si>
    <t>เบี้ยเลี้ยงที่พัก พขร.แข่งที่ ตจว.</t>
  </si>
  <si>
    <t xml:space="preserve">หมายเหตุ  </t>
  </si>
  <si>
    <t xml:space="preserve"> - ถ้านอกเหนือจากหัวข้อด้านบนให้นำเงินไว้ในช่องเบ็ดเตล็ด</t>
  </si>
  <si>
    <t xml:space="preserve"> - เบี้ยเลี้ยงนักกีฬารัฐวิสาหกิจ (200บาท/วัน/คน)</t>
  </si>
  <si>
    <t>สรุปงบขอตั้งกีฬารวมVAT =</t>
  </si>
  <si>
    <t>กรณีเป็นเจ้าภาพ บวกเงินสมทบนำเข้า กฟผ.</t>
  </si>
  <si>
    <t>หมายเหตุ 
1.ในกรณีทิ่มพ์ "จำนวนเสื้อทีมหรือของที่ระลึก" แต่ไม่ต้องการให้ "ราคารวม" แสดงให้แก้ราคาบาทต่อหน่วยเป็นค่า 0
2.ในกรณีไม่รู้จำนวน ค่าชุดหรือของที่ระลึก หมายถึง ไม่แน่ใจในความต้องการชุด แต่ต้องการจำนวนเงินที่ให้ อชก. ดำเนินการกันเงินไว้ก่อน</t>
  </si>
  <si>
    <t>ค่าใช้จ่ายเบ็ดเตล็ดตืออะไรบ้าง</t>
  </si>
  <si>
    <t>กีฬาภายนอก-กอล์ฟ</t>
  </si>
  <si>
    <t>กีฬาภายนอก-ตะกร้อ</t>
  </si>
  <si>
    <t>กีฬาภายนอก-เทเบิลเทนนิส</t>
  </si>
  <si>
    <t>กีฬาภายนอก-เทนนิส</t>
  </si>
  <si>
    <t>กีฬาภายนอก-บริดจ์</t>
  </si>
  <si>
    <t>กีฬาภายนอก-บาสเกตบอล</t>
  </si>
  <si>
    <t>กีฬาภายนอก-แบดมินตัน</t>
  </si>
  <si>
    <t>กีฬาภายนอก-โบว์ลิ่ง</t>
  </si>
  <si>
    <t>กีฬาภายนอก-ปาเป้า</t>
  </si>
  <si>
    <t>กีฬาภายนอก-เปตอง</t>
  </si>
  <si>
    <t>กีฬาภายนอก-ฟุตบอล</t>
  </si>
  <si>
    <t>กีฬาภายนอก-ยิงธนู</t>
  </si>
  <si>
    <t>กีฬาภายนอก-ยิงปืน</t>
  </si>
  <si>
    <t>กีฬาภายนอก-วอลเล่ย์บอล</t>
  </si>
  <si>
    <t>กีฬาภายนอก-วิ่งเพื่อสุขภาพ</t>
  </si>
  <si>
    <t>กีฬาภายนอก-เสริมสุขภาพ/ลิลาศ</t>
  </si>
  <si>
    <t>กีฬาภายนอก-หมากกระดาน</t>
  </si>
  <si>
    <t>กีฬาภายนอก-จักรยาน</t>
  </si>
  <si>
    <t>กีฬาภายนอก-ฟิตเนตและเพาะกาย</t>
  </si>
  <si>
    <t>กีฬาภายนอก-อปอ.</t>
  </si>
  <si>
    <t>กีฬารัฐวิสาหกิจ-กอล์ฟ</t>
  </si>
  <si>
    <t>กีฬารัฐวิสาหกิจ-ตะกร้อ</t>
  </si>
  <si>
    <t>กีฬารัฐวิสาหกิจ-เทเบิลเทนนิส</t>
  </si>
  <si>
    <t>กีฬารัฐวิสาหกิจ-เทนนิส</t>
  </si>
  <si>
    <t>กีฬารัฐวิสาหกิจ-บริดจ์</t>
  </si>
  <si>
    <t>กีฬารัฐวิสาหกิจ-บาสเกตบอล</t>
  </si>
  <si>
    <t>กีฬารัฐวิสาหกิจ-แบดมินตัน</t>
  </si>
  <si>
    <t>กีฬารัฐวิสาหกิจ-โบว์ลิ่ง</t>
  </si>
  <si>
    <t>กีฬารัฐวิสาหกิจ-ปาเป้า</t>
  </si>
  <si>
    <t>กีฬารัฐวิสาหกิจ-เปตอง</t>
  </si>
  <si>
    <t>กีฬารัฐวิสาหกิจ-ฟุตบอล</t>
  </si>
  <si>
    <t>กีฬารัฐวิสาหกิจ-ยิงปืน</t>
  </si>
  <si>
    <t>กีฬารัฐวิสาหกิจ-วอลเล่ย์บอล</t>
  </si>
  <si>
    <t>กีฬารัฐวิสาหกิจ-วิ่งเพื่อสุขภาพ</t>
  </si>
  <si>
    <t>กีฬารัฐวิสาหกิจ-เสริมสุขภาพ/ลิลาศ</t>
  </si>
  <si>
    <t>กีฬารัฐวิสาหกิจ-หมากกระดาน</t>
  </si>
  <si>
    <t>กีฬารัฐวิสาหกิจ-จักรยาน</t>
  </si>
  <si>
    <t>รถตู้</t>
  </si>
  <si>
    <t>bb</t>
  </si>
  <si>
    <t>bbbbbbbbbbbbbbb</t>
  </si>
  <si>
    <t>เป็นเจ้าภาพ</t>
  </si>
  <si>
    <t>เบี้ยเลี้ยง/ที่พัก</t>
  </si>
  <si>
    <t>วัน-เดือน-ปีดำเนินการ</t>
  </si>
  <si>
    <t>ค่าใช้จ่ายเบ็ดเตล็ด 3</t>
  </si>
  <si>
    <t>ราคาของที่ระลึก</t>
  </si>
  <si>
    <t>ในกรณีต้องการเงิน ค่าของที่ระลึก</t>
  </si>
  <si>
    <t>ในกรณีต้องการเงิน ค่าชุดกีฬา</t>
  </si>
  <si>
    <t>ในกรณีต้องการเงิน ค่าชุดทีมงาน</t>
  </si>
  <si>
    <t>ในกรณีต้องการเงิน</t>
  </si>
  <si>
    <t>ในกรณีต้องการเงิน บาท</t>
  </si>
  <si>
    <t>จำนวนนักกีฬา</t>
  </si>
  <si>
    <t>จำนวน</t>
  </si>
  <si>
    <t>ราคา</t>
  </si>
  <si>
    <t>รวมจำนวนเงินชุดกีฬา</t>
  </si>
  <si>
    <t>จำนวนทีมงาน</t>
  </si>
  <si>
    <t>รวมจำนวนเงินของที่ระลึก</t>
  </si>
  <si>
    <t>ID1</t>
  </si>
  <si>
    <t>code</t>
  </si>
  <si>
    <t>code1</t>
  </si>
  <si>
    <t>D-BG</t>
  </si>
  <si>
    <t>วัน-เดือน-ปีที่ดำเนินการ</t>
  </si>
  <si>
    <t>รวมค่าใช้จ่าย</t>
  </si>
  <si>
    <t>B702050</t>
  </si>
  <si>
    <t>จำนวน2</t>
  </si>
  <si>
    <t>ราคา3</t>
  </si>
  <si>
    <t>รวมจำนวนเงินชุดกีฬา4</t>
  </si>
  <si>
    <t>ในกรณีต้องการเงิน ค่าชุดกีฬา5</t>
  </si>
  <si>
    <t>ราคา6</t>
  </si>
  <si>
    <t>ค้นหาข้อมูล</t>
  </si>
  <si>
    <t>aaaa</t>
  </si>
  <si>
    <t>D-BG-2563-B8002-N00001</t>
  </si>
  <si>
    <t>ปี 2563-กีฬาภายนอก-ตะกร้อ-เมษายน</t>
  </si>
  <si>
    <t>ปี 2563-กีฬาภายนอก-ตะกร้อ</t>
  </si>
  <si>
    <t>ปี 2563-กีฬาภายนอก-ตะกร้อ-มิถุนายน</t>
  </si>
  <si>
    <t>กรณีเป็นเจ้าภาพ 
บวกเงินสมทบนำเข้า กฟผ.</t>
  </si>
  <si>
    <t xml:space="preserve">กรณีเป็นเจ้าภาพ บวกเงินสมทบนำเข้า กฟผ.  </t>
  </si>
  <si>
    <t>แบบฟอร์มข้อมูลการขอตั้ง งบประมาณกีฬาประจำปี</t>
  </si>
  <si>
    <t>รหัสเก็บข้อมูล D-BG</t>
  </si>
  <si>
    <t>a</t>
  </si>
  <si>
    <t>b</t>
  </si>
  <si>
    <t>ไม่ทราบแน่ชัด</t>
  </si>
  <si>
    <t>D-BG-2563-B8002-N00003</t>
  </si>
  <si>
    <t>B702051</t>
  </si>
  <si>
    <t>D-BG-2563-B8002-N00004</t>
  </si>
  <si>
    <t>B702052</t>
  </si>
  <si>
    <t>D-BG-2563-B8002-N00005</t>
  </si>
  <si>
    <t>B702053</t>
  </si>
  <si>
    <t>D-BG-2563-B8002-N00006</t>
  </si>
  <si>
    <t>B702054</t>
  </si>
  <si>
    <t>D-BG-2563-B8002-N00008</t>
  </si>
  <si>
    <t>B702056</t>
  </si>
  <si>
    <t>aaaadsad1</t>
  </si>
  <si>
    <t>bbbbbbbbbbbbbbb1</t>
  </si>
  <si>
    <t>ต้องการ update ลงหน้านี้ครับ</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</si>
</sst>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1" formatCode="_-* #,##0_-;\-* #,##0_-;_-* &quot;-&quot;_-;_-@_-"/>
    <numFmt numFmtId="43" formatCode="_-* #,##0.00_-;\-* #,##0.00_-;_-* &quot;-&quot;??_-;_-@_-"/>
    <numFmt numFmtId="187" formatCode="_-* #,##0_-;\-* #,##0_-;_-* &quot;-&quot;??_-;_-@_-"/>
    <numFmt numFmtId="188" formatCode="_-* #,##0_-;\-* #,##0_-;_-* &quot;-&quot;????_-;_-@_-"/>
    <numFmt numFmtId="189" formatCode="dd/mm/bbbb"/>
    <numFmt numFmtId="190" formatCode="General\ &quot;คน&quot;"/>
    <numFmt numFmtId="191" formatCode="General\ &quot;ชุด&quot;"/>
    <numFmt numFmtId="192" formatCode="#,##0\ &quot;บาท/ชุด&quot;"/>
    <numFmt numFmtId="193" formatCode="#,##0\ &quot;ชิ้น&quot;"/>
    <numFmt numFmtId="194" formatCode="#,##0\ &quot;บาท/ชิ้น&quot;"/>
    <numFmt numFmtId="195" formatCode="#,##0\ &quot;วัน&quot;"/>
    <numFmt numFmtId="196" formatCode="#,##0\ &quot;บาท&quot;"/>
    <numFmt numFmtId="197" formatCode="dd\ mmm\ bbbb"/>
    <numFmt numFmtId="198" formatCode="dd\-mmm\-bbbb"/>
  </numFmts>
  <fonts count="27" x14ac:knownFonts="1">
    <font>
      <sz val="11"/>
      <color theme="1"/>
      <name val="Tahoma"/>
      <family val="2"/>
      <charset val="222"/>
      <scheme val="minor"/>
    </font>
    <font>
      <sz val="11"/>
      <color theme="1"/>
      <name val="Tahoma"/>
      <family val="2"/>
      <charset val="222"/>
      <scheme val="minor"/>
    </font>
    <font>
      <sz val="10"/>
      <name val="Tahoma"/>
      <family val="2"/>
    </font>
    <font>
      <b/>
      <sz val="14"/>
      <color rgb="FF002060"/>
      <name val="Tahoma"/>
      <family val="2"/>
      <scheme val="minor"/>
    </font>
    <font>
      <b/>
      <sz val="14"/>
      <color theme="1"/>
      <name val="Tahoma"/>
      <family val="2"/>
      <scheme val="minor"/>
    </font>
    <font>
      <sz val="11"/>
      <name val="Tahoma"/>
      <family val="2"/>
      <charset val="222"/>
      <scheme val="minor"/>
    </font>
    <font>
      <sz val="9"/>
      <name val="Tahoma"/>
      <family val="2"/>
      <charset val="222"/>
      <scheme val="minor"/>
    </font>
    <font>
      <sz val="9"/>
      <color theme="1"/>
      <name val="Tahoma"/>
      <family val="2"/>
      <charset val="222"/>
      <scheme val="minor"/>
    </font>
    <font>
      <b/>
      <sz val="11"/>
      <color theme="1"/>
      <name val="Tahoma"/>
      <family val="2"/>
      <scheme val="minor"/>
    </font>
    <font>
      <b/>
      <u/>
      <sz val="11"/>
      <color theme="1"/>
      <name val="Tahoma"/>
      <family val="2"/>
      <scheme val="minor"/>
    </font>
    <font>
      <sz val="11"/>
      <color rgb="FF0070C0"/>
      <name val="Tahoma"/>
      <family val="2"/>
      <charset val="222"/>
      <scheme val="minor"/>
    </font>
    <font>
      <sz val="10"/>
      <color theme="1"/>
      <name val="Tahoma"/>
      <family val="2"/>
      <charset val="222"/>
      <scheme val="minor"/>
    </font>
    <font>
      <u/>
      <sz val="11"/>
      <color theme="1"/>
      <name val="Tahoma"/>
      <family val="2"/>
      <charset val="222"/>
      <scheme val="minor"/>
    </font>
    <font>
      <b/>
      <sz val="12"/>
      <color rgb="FF0070C0"/>
      <name val="Tahoma"/>
      <family val="2"/>
      <scheme val="minor"/>
    </font>
    <font>
      <sz val="14"/>
      <color theme="1"/>
      <name val="Tahoma"/>
      <family val="2"/>
      <charset val="222"/>
      <scheme val="minor"/>
    </font>
    <font>
      <sz val="12"/>
      <color rgb="FF0070C0"/>
      <name val="Tahoma"/>
      <family val="2"/>
      <charset val="222"/>
      <scheme val="minor"/>
    </font>
    <font>
      <b/>
      <sz val="11"/>
      <color theme="0"/>
      <name val="Tahoma"/>
      <family val="2"/>
      <charset val="222"/>
      <scheme val="minor"/>
    </font>
    <font>
      <sz val="16"/>
      <color theme="1"/>
      <name val="Tahoma"/>
      <family val="2"/>
      <charset val="222"/>
      <scheme val="minor"/>
    </font>
    <font>
      <sz val="18"/>
      <color theme="1"/>
      <name val="Tahoma"/>
      <family val="2"/>
      <charset val="222"/>
      <scheme val="minor"/>
    </font>
    <font>
      <sz val="14"/>
      <color rgb="FF0070C0"/>
      <name val="Tahoma"/>
      <family val="2"/>
      <charset val="222"/>
      <scheme val="minor"/>
    </font>
    <font>
      <sz val="9"/>
      <color indexed="81"/>
      <name val="Tahoma"/>
      <family val="2"/>
    </font>
    <font>
      <b/>
      <sz val="9"/>
      <color indexed="81"/>
      <name val="Tahoma"/>
      <family val="2"/>
    </font>
    <font>
      <b/>
      <sz val="9"/>
      <color rgb="FF002060"/>
      <name val="Tahoma"/>
      <family val="2"/>
      <scheme val="minor"/>
    </font>
    <font>
      <sz val="9"/>
      <color rgb="FFFF0000"/>
      <name val="Tahoma"/>
      <family val="2"/>
      <charset val="222"/>
      <scheme val="minor"/>
    </font>
    <font>
      <sz val="11"/>
      <color rgb="FFFF0000"/>
      <name val="Tahoma"/>
      <family val="2"/>
      <charset val="222"/>
      <scheme val="minor"/>
    </font>
    <font>
      <sz val="11"/>
      <color theme="1"/>
      <name val="Tahoma"/>
      <family val="2"/>
      <scheme val="minor"/>
    </font>
    <font>
      <sz val="12"/>
      <name val="Tahoma"/>
      <family val="2"/>
      <scheme val="minor"/>
    </font>
  </fonts>
  <fills count="9">
    <fill>
      <patternFill patternType="none"/>
    </fill>
    <fill>
      <patternFill patternType="gray125"/>
    </fill>
    <fill>
      <patternFill patternType="solid">
        <fgColor theme="9" tint="0.39997558519241921"/>
        <bgColor indexed="64"/>
      </patternFill>
    </fill>
    <fill>
      <patternFill patternType="solid">
        <fgColor rgb="FFFFC000"/>
        <bgColor indexed="64"/>
      </patternFill>
    </fill>
    <fill>
      <patternFill patternType="solid">
        <fgColor theme="0" tint="-0.14999847407452621"/>
        <bgColor indexed="64"/>
      </patternFill>
    </fill>
    <fill>
      <patternFill patternType="solid">
        <fgColor rgb="FF92D050"/>
        <bgColor theme="4"/>
      </patternFill>
    </fill>
    <fill>
      <patternFill patternType="solid">
        <fgColor theme="4" tint="0.79998168889431442"/>
        <bgColor theme="4" tint="0.79998168889431442"/>
      </patternFill>
    </fill>
    <fill>
      <patternFill patternType="solid">
        <fgColor theme="4"/>
        <bgColor theme="4"/>
      </patternFill>
    </fill>
    <fill>
      <patternFill patternType="solid">
        <fgColor theme="0" tint="-0.249977111117893"/>
        <bgColor indexed="64"/>
      </patternFill>
    </fill>
  </fills>
  <borders count="32">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top/>
      <bottom style="dotted">
        <color indexed="64"/>
      </bottom>
      <diagonal/>
    </border>
    <border>
      <left/>
      <right/>
      <top/>
      <bottom style="double">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theme="4" tint="0.39997558519241921"/>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diagonal/>
    </border>
    <border>
      <left/>
      <right/>
      <top/>
      <bottom style="double">
        <color theme="9" tint="-0.24994659260841701"/>
      </bottom>
      <diagonal/>
    </border>
  </borders>
  <cellStyleXfs count="2">
    <xf numFmtId="0" fontId="0" fillId="0" borderId="0"/>
    <xf numFmtId="43" fontId="1" fillId="0" borderId="0" applyFont="0" applyFill="0" applyBorder="0" applyAlignment="0" applyProtection="0"/>
  </cellStyleXfs>
  <cellXfs count="160">
    <xf numFmtId="0" fontId="0" fillId="0" borderId="0" xfId="0"/>
    <xf numFmtId="187" fontId="2" fillId="2" borderId="19" xfId="1" applyNumberFormat="1" applyFont="1" applyFill="1" applyBorder="1" applyAlignment="1" applyProtection="1">
      <alignment horizontal="center" vertical="center" wrapText="1"/>
      <protection locked="0"/>
    </xf>
    <xf numFmtId="187" fontId="2" fillId="2" borderId="20" xfId="1" applyNumberFormat="1" applyFont="1" applyFill="1" applyBorder="1" applyAlignment="1" applyProtection="1">
      <alignment horizontal="center" vertical="center" wrapText="1"/>
      <protection locked="0"/>
    </xf>
    <xf numFmtId="187" fontId="2" fillId="2" borderId="21" xfId="1" applyNumberFormat="1" applyFont="1" applyFill="1" applyBorder="1" applyAlignment="1" applyProtection="1">
      <alignment horizontal="center" vertical="center" wrapText="1"/>
      <protection locked="0"/>
    </xf>
    <xf numFmtId="187" fontId="2" fillId="2" borderId="22" xfId="1" applyNumberFormat="1" applyFont="1" applyFill="1" applyBorder="1" applyAlignment="1" applyProtection="1">
      <alignment horizontal="center" vertical="center" wrapText="1"/>
      <protection locked="0"/>
    </xf>
    <xf numFmtId="0" fontId="0" fillId="0" borderId="0" xfId="0" applyAlignment="1" applyProtection="1">
      <alignment horizontal="left"/>
    </xf>
    <xf numFmtId="0" fontId="0" fillId="0" borderId="0" xfId="0" applyProtection="1"/>
    <xf numFmtId="0" fontId="4" fillId="0" borderId="0" xfId="0" applyFont="1" applyProtection="1"/>
    <xf numFmtId="0" fontId="0" fillId="0" borderId="0" xfId="0" applyBorder="1" applyAlignment="1" applyProtection="1">
      <alignment horizontal="left"/>
    </xf>
    <xf numFmtId="0" fontId="0" fillId="0" borderId="0" xfId="0" applyAlignment="1" applyProtection="1">
      <alignment horizontal="right"/>
    </xf>
    <xf numFmtId="189" fontId="0" fillId="0" borderId="0" xfId="0" applyNumberFormat="1" applyAlignment="1" applyProtection="1">
      <alignment horizontal="left"/>
    </xf>
    <xf numFmtId="41" fontId="0" fillId="0" borderId="0" xfId="0" applyNumberFormat="1" applyAlignment="1" applyProtection="1">
      <alignment horizontal="left"/>
    </xf>
    <xf numFmtId="188" fontId="0" fillId="0" borderId="0" xfId="0" applyNumberFormat="1" applyAlignment="1" applyProtection="1">
      <alignment horizontal="left"/>
    </xf>
    <xf numFmtId="188" fontId="10" fillId="4" borderId="16" xfId="0" applyNumberFormat="1" applyFont="1" applyFill="1" applyBorder="1" applyAlignment="1" applyProtection="1">
      <alignment horizontal="left"/>
      <protection locked="0"/>
    </xf>
    <xf numFmtId="190" fontId="10" fillId="4" borderId="16" xfId="0" applyNumberFormat="1" applyFont="1" applyFill="1" applyBorder="1" applyAlignment="1" applyProtection="1">
      <alignment horizontal="center"/>
      <protection locked="0"/>
    </xf>
    <xf numFmtId="191" fontId="10" fillId="4" borderId="16" xfId="0" applyNumberFormat="1" applyFont="1" applyFill="1" applyBorder="1" applyAlignment="1" applyProtection="1">
      <alignment horizontal="center"/>
      <protection locked="0"/>
    </xf>
    <xf numFmtId="192" fontId="0" fillId="0" borderId="0" xfId="0" applyNumberFormat="1" applyBorder="1" applyAlignment="1" applyProtection="1">
      <alignment horizontal="left"/>
    </xf>
    <xf numFmtId="188" fontId="5" fillId="0" borderId="16" xfId="0" applyNumberFormat="1" applyFont="1" applyBorder="1" applyAlignment="1" applyProtection="1">
      <alignment horizontal="left"/>
    </xf>
    <xf numFmtId="193" fontId="10" fillId="4" borderId="16" xfId="0" applyNumberFormat="1" applyFont="1" applyFill="1" applyBorder="1" applyAlignment="1" applyProtection="1">
      <alignment horizontal="center"/>
      <protection locked="0"/>
    </xf>
    <xf numFmtId="194" fontId="0" fillId="0" borderId="27" xfId="0" applyNumberFormat="1" applyBorder="1" applyAlignment="1" applyProtection="1">
      <alignment horizontal="left"/>
    </xf>
    <xf numFmtId="194" fontId="0" fillId="0" borderId="0" xfId="0" applyNumberFormat="1" applyBorder="1" applyAlignment="1" applyProtection="1">
      <alignment horizontal="left"/>
    </xf>
    <xf numFmtId="194" fontId="0" fillId="0" borderId="7" xfId="0" applyNumberFormat="1" applyBorder="1" applyAlignment="1" applyProtection="1">
      <alignment horizontal="left"/>
    </xf>
    <xf numFmtId="196" fontId="0" fillId="0" borderId="0" xfId="0" applyNumberFormat="1" applyBorder="1" applyAlignment="1" applyProtection="1">
      <alignment horizontal="left"/>
    </xf>
    <xf numFmtId="0" fontId="3" fillId="0" borderId="0" xfId="0" applyFont="1" applyProtection="1"/>
    <xf numFmtId="0" fontId="5" fillId="0" borderId="0" xfId="0" applyFont="1" applyAlignment="1" applyProtection="1">
      <alignment horizontal="right"/>
    </xf>
    <xf numFmtId="0" fontId="5" fillId="0" borderId="0" xfId="0" applyFont="1" applyProtection="1"/>
    <xf numFmtId="0" fontId="0" fillId="0" borderId="0" xfId="0" applyBorder="1" applyProtection="1"/>
    <xf numFmtId="0" fontId="6" fillId="0" borderId="0" xfId="0" applyFont="1" applyProtection="1"/>
    <xf numFmtId="0" fontId="7" fillId="0" borderId="0" xfId="0" applyFont="1" applyProtection="1"/>
    <xf numFmtId="0" fontId="8" fillId="0" borderId="24" xfId="0" applyFont="1" applyBorder="1" applyProtection="1"/>
    <xf numFmtId="0" fontId="0" fillId="0" borderId="24" xfId="0" applyBorder="1" applyProtection="1"/>
    <xf numFmtId="0" fontId="9" fillId="0" borderId="0" xfId="0" applyFont="1" applyProtection="1"/>
    <xf numFmtId="0" fontId="0" fillId="0" borderId="0" xfId="0" applyFill="1" applyProtection="1"/>
    <xf numFmtId="0" fontId="10" fillId="0" borderId="0" xfId="0" applyFont="1" applyProtection="1"/>
    <xf numFmtId="0" fontId="0" fillId="0" borderId="0" xfId="0" applyFill="1" applyBorder="1" applyProtection="1"/>
    <xf numFmtId="0" fontId="0" fillId="0" borderId="0" xfId="0" applyFill="1" applyAlignment="1" applyProtection="1">
      <alignment horizontal="center"/>
    </xf>
    <xf numFmtId="0" fontId="11" fillId="0" borderId="0" xfId="0" applyFont="1" applyProtection="1"/>
    <xf numFmtId="188" fontId="0" fillId="0" borderId="0" xfId="0" applyNumberFormat="1" applyBorder="1" applyAlignment="1" applyProtection="1">
      <alignment horizontal="left"/>
    </xf>
    <xf numFmtId="0" fontId="0" fillId="0" borderId="6" xfId="0" applyBorder="1" applyAlignment="1" applyProtection="1">
      <alignment horizontal="right"/>
    </xf>
    <xf numFmtId="0" fontId="0" fillId="0" borderId="7" xfId="0" applyBorder="1" applyProtection="1"/>
    <xf numFmtId="0" fontId="11" fillId="0" borderId="7" xfId="0" applyFont="1" applyBorder="1" applyProtection="1"/>
    <xf numFmtId="0" fontId="0" fillId="0" borderId="2" xfId="0" applyBorder="1" applyProtection="1"/>
    <xf numFmtId="0" fontId="0" fillId="0" borderId="25" xfId="0" applyBorder="1" applyAlignment="1" applyProtection="1">
      <alignment horizontal="right"/>
    </xf>
    <xf numFmtId="0" fontId="12" fillId="0" borderId="0" xfId="0" applyFont="1" applyBorder="1" applyProtection="1"/>
    <xf numFmtId="0" fontId="0" fillId="0" borderId="15" xfId="0" applyBorder="1" applyProtection="1"/>
    <xf numFmtId="0" fontId="0" fillId="0" borderId="9" xfId="0" applyBorder="1" applyProtection="1"/>
    <xf numFmtId="0" fontId="0" fillId="0" borderId="0" xfId="0" applyBorder="1" applyAlignment="1" applyProtection="1">
      <alignment horizontal="center"/>
    </xf>
    <xf numFmtId="0" fontId="7" fillId="0" borderId="0" xfId="0" applyFont="1" applyBorder="1" applyProtection="1"/>
    <xf numFmtId="0" fontId="7" fillId="0" borderId="15" xfId="0" applyFont="1" applyBorder="1" applyProtection="1"/>
    <xf numFmtId="0" fontId="11" fillId="0" borderId="0" xfId="0" applyFont="1" applyBorder="1" applyProtection="1"/>
    <xf numFmtId="193" fontId="0" fillId="0" borderId="0" xfId="0" applyNumberFormat="1" applyBorder="1" applyAlignment="1" applyProtection="1">
      <alignment horizontal="left"/>
    </xf>
    <xf numFmtId="0" fontId="0" fillId="0" borderId="0" xfId="0" applyAlignment="1" applyProtection="1">
      <alignment horizontal="center"/>
    </xf>
    <xf numFmtId="0" fontId="0" fillId="0" borderId="26" xfId="0" applyBorder="1" applyAlignment="1" applyProtection="1">
      <alignment horizontal="right"/>
    </xf>
    <xf numFmtId="0" fontId="0" fillId="0" borderId="27" xfId="0" applyBorder="1" applyProtection="1"/>
    <xf numFmtId="0" fontId="0" fillId="0" borderId="18" xfId="0" applyBorder="1" applyProtection="1"/>
    <xf numFmtId="0" fontId="0" fillId="0" borderId="0" xfId="0" applyBorder="1" applyAlignment="1" applyProtection="1">
      <alignment horizontal="right"/>
    </xf>
    <xf numFmtId="3" fontId="0" fillId="0" borderId="9" xfId="0" applyNumberFormat="1" applyBorder="1" applyAlignment="1" applyProtection="1">
      <alignment horizontal="left"/>
    </xf>
    <xf numFmtId="0" fontId="11" fillId="0" borderId="27" xfId="0" applyFont="1" applyBorder="1" applyProtection="1"/>
    <xf numFmtId="188" fontId="0" fillId="0" borderId="27" xfId="0" applyNumberFormat="1" applyBorder="1" applyAlignment="1" applyProtection="1">
      <alignment horizontal="left"/>
    </xf>
    <xf numFmtId="0" fontId="0" fillId="0" borderId="15" xfId="0" applyBorder="1" applyAlignment="1" applyProtection="1">
      <alignment horizontal="right"/>
    </xf>
    <xf numFmtId="195" fontId="0" fillId="0" borderId="23" xfId="0" applyNumberFormat="1" applyBorder="1" applyAlignment="1" applyProtection="1">
      <alignment horizontal="left"/>
    </xf>
    <xf numFmtId="188" fontId="0" fillId="0" borderId="23" xfId="0" applyNumberFormat="1" applyBorder="1" applyAlignment="1" applyProtection="1">
      <alignment horizontal="left"/>
    </xf>
    <xf numFmtId="0" fontId="10" fillId="0" borderId="0" xfId="0" applyFont="1" applyAlignment="1" applyProtection="1">
      <alignment horizontal="right"/>
    </xf>
    <xf numFmtId="0" fontId="8" fillId="0" borderId="0" xfId="0" applyFont="1" applyAlignment="1" applyProtection="1">
      <alignment horizontal="right"/>
    </xf>
    <xf numFmtId="0" fontId="8" fillId="0" borderId="0" xfId="0" applyFont="1" applyProtection="1"/>
    <xf numFmtId="0" fontId="15" fillId="0" borderId="0" xfId="0" applyFont="1" applyProtection="1"/>
    <xf numFmtId="0" fontId="0" fillId="0" borderId="0" xfId="0" quotePrefix="1" applyProtection="1"/>
    <xf numFmtId="0" fontId="14" fillId="0" borderId="0" xfId="0" applyFont="1" applyBorder="1" applyAlignment="1" applyProtection="1">
      <alignment wrapText="1"/>
    </xf>
    <xf numFmtId="0" fontId="10" fillId="3" borderId="16" xfId="0" applyFont="1" applyFill="1" applyBorder="1" applyAlignment="1" applyProtection="1">
      <alignment horizontal="center"/>
      <protection locked="0"/>
    </xf>
    <xf numFmtId="0" fontId="0" fillId="0" borderId="0" xfId="0" applyAlignment="1" applyProtection="1">
      <alignment horizontal="left" indent="1"/>
    </xf>
    <xf numFmtId="0" fontId="19" fillId="3" borderId="16" xfId="0" applyFont="1" applyFill="1" applyBorder="1" applyAlignment="1" applyProtection="1">
      <alignment horizontal="center"/>
      <protection locked="0"/>
    </xf>
    <xf numFmtId="0" fontId="16" fillId="5" borderId="28" xfId="0" applyFont="1" applyFill="1" applyBorder="1"/>
    <xf numFmtId="0" fontId="16" fillId="5" borderId="29" xfId="0" applyFont="1" applyFill="1" applyBorder="1"/>
    <xf numFmtId="187" fontId="2" fillId="2" borderId="20" xfId="1" applyNumberFormat="1" applyFont="1" applyFill="1" applyBorder="1" applyAlignment="1" applyProtection="1">
      <alignment horizontal="center" vertical="center" wrapText="1"/>
      <protection locked="0"/>
    </xf>
    <xf numFmtId="187" fontId="2" fillId="2" borderId="22" xfId="1" applyNumberFormat="1" applyFont="1" applyFill="1" applyBorder="1" applyAlignment="1" applyProtection="1">
      <alignment horizontal="center" vertical="center" wrapText="1"/>
      <protection locked="0"/>
    </xf>
    <xf numFmtId="187" fontId="2" fillId="2" borderId="19" xfId="1" applyNumberFormat="1" applyFont="1" applyFill="1" applyBorder="1" applyAlignment="1" applyProtection="1">
      <alignment horizontal="center" vertical="center" wrapText="1"/>
      <protection locked="0"/>
    </xf>
    <xf numFmtId="0" fontId="0" fillId="0" borderId="0" xfId="0" applyAlignment="1" applyProtection="1"/>
    <xf numFmtId="189" fontId="0" fillId="0" borderId="0" xfId="0" applyNumberFormat="1" applyAlignment="1" applyProtection="1"/>
    <xf numFmtId="197" fontId="0" fillId="0" borderId="0" xfId="0" applyNumberFormat="1" applyAlignment="1" applyProtection="1"/>
    <xf numFmtId="0" fontId="22" fillId="0" borderId="0" xfId="0" applyFont="1" applyProtection="1"/>
    <xf numFmtId="41" fontId="0" fillId="0" borderId="0" xfId="0" applyNumberFormat="1" applyAlignment="1" applyProtection="1"/>
    <xf numFmtId="41" fontId="0" fillId="0" borderId="0" xfId="0" applyNumberFormat="1" applyProtection="1"/>
    <xf numFmtId="0" fontId="16" fillId="7" borderId="0" xfId="0" applyFont="1" applyFill="1" applyBorder="1"/>
    <xf numFmtId="0" fontId="0" fillId="6" borderId="30" xfId="0" applyFont="1" applyFill="1" applyBorder="1"/>
    <xf numFmtId="198" fontId="0" fillId="6" borderId="30" xfId="0" applyNumberFormat="1" applyFont="1" applyFill="1" applyBorder="1"/>
    <xf numFmtId="3" fontId="0" fillId="6" borderId="30" xfId="0" applyNumberFormat="1" applyFont="1" applyFill="1" applyBorder="1"/>
    <xf numFmtId="14" fontId="0" fillId="6" borderId="30" xfId="0" applyNumberFormat="1" applyFont="1" applyFill="1" applyBorder="1"/>
    <xf numFmtId="0" fontId="25" fillId="6" borderId="30" xfId="0" applyFont="1" applyFill="1" applyBorder="1"/>
    <xf numFmtId="198" fontId="25" fillId="6" borderId="30" xfId="0" applyNumberFormat="1" applyFont="1" applyFill="1" applyBorder="1"/>
    <xf numFmtId="3" fontId="25" fillId="6" borderId="30" xfId="0" applyNumberFormat="1" applyFont="1" applyFill="1" applyBorder="1"/>
    <xf numFmtId="0" fontId="10" fillId="4" borderId="23" xfId="0" applyFont="1" applyFill="1" applyBorder="1" applyAlignment="1" applyProtection="1">
      <protection locked="0"/>
    </xf>
    <xf numFmtId="0" fontId="10" fillId="4" borderId="23" xfId="0" applyFont="1" applyFill="1" applyBorder="1" applyAlignment="1" applyProtection="1"/>
    <xf numFmtId="196" fontId="13" fillId="0" borderId="0" xfId="0" applyNumberFormat="1" applyFont="1" applyBorder="1" applyAlignment="1" applyProtection="1"/>
    <xf numFmtId="0" fontId="26" fillId="0" borderId="0" xfId="0" applyFont="1" applyProtection="1"/>
    <xf numFmtId="0" fontId="26" fillId="0" borderId="0" xfId="0" applyFont="1" applyFill="1" applyBorder="1" applyProtection="1"/>
    <xf numFmtId="192" fontId="10" fillId="8" borderId="23" xfId="0" applyNumberFormat="1" applyFont="1" applyFill="1" applyBorder="1" applyAlignment="1" applyProtection="1">
      <alignment horizontal="center"/>
      <protection locked="0"/>
    </xf>
    <xf numFmtId="194" fontId="10" fillId="8" borderId="23" xfId="0" applyNumberFormat="1" applyFont="1" applyFill="1" applyBorder="1" applyAlignment="1" applyProtection="1">
      <alignment horizontal="center"/>
      <protection locked="0"/>
    </xf>
    <xf numFmtId="0" fontId="8" fillId="0" borderId="31" xfId="0" applyFont="1" applyBorder="1" applyProtection="1"/>
    <xf numFmtId="0" fontId="0" fillId="0" borderId="31" xfId="0" applyBorder="1" applyProtection="1"/>
    <xf numFmtId="198" fontId="0" fillId="0" borderId="0" xfId="0" applyNumberFormat="1" applyProtection="1"/>
    <xf numFmtId="0" fontId="24" fillId="0" borderId="0" xfId="0" applyFont="1" applyAlignment="1" applyProtection="1"/>
    <xf numFmtId="0" fontId="26" fillId="0" borderId="23" xfId="0" applyFont="1" applyFill="1" applyBorder="1" applyAlignment="1" applyProtection="1">
      <alignment horizontal="left" indent="1"/>
    </xf>
    <xf numFmtId="0" fontId="0" fillId="0" borderId="23" xfId="0" applyBorder="1" applyAlignment="1" applyProtection="1">
      <alignment horizontal="left" indent="1"/>
    </xf>
    <xf numFmtId="197" fontId="14" fillId="0" borderId="23" xfId="0" applyNumberFormat="1" applyFont="1" applyFill="1" applyBorder="1" applyAlignment="1" applyProtection="1">
      <alignment horizontal="left" indent="1"/>
    </xf>
    <xf numFmtId="0" fontId="23" fillId="0" borderId="0" xfId="0" applyFont="1" applyBorder="1" applyAlignment="1" applyProtection="1">
      <alignment horizontal="left" wrapText="1"/>
    </xf>
    <xf numFmtId="196" fontId="13" fillId="0" borderId="0" xfId="0" applyNumberFormat="1" applyFont="1" applyBorder="1" applyAlignment="1" applyProtection="1">
      <alignment horizontal="left"/>
    </xf>
    <xf numFmtId="0" fontId="10" fillId="0" borderId="0" xfId="0" applyFont="1" applyAlignment="1" applyProtection="1">
      <alignment horizontal="right" vertical="center" wrapText="1"/>
    </xf>
    <xf numFmtId="0" fontId="15" fillId="8" borderId="3" xfId="0" applyFont="1" applyFill="1" applyBorder="1" applyAlignment="1" applyProtection="1">
      <alignment horizontal="left" vertical="top" wrapText="1"/>
      <protection locked="0"/>
    </xf>
    <xf numFmtId="0" fontId="15" fillId="8" borderId="4" xfId="0" applyFont="1" applyFill="1" applyBorder="1" applyAlignment="1" applyProtection="1">
      <alignment horizontal="left" vertical="top" wrapText="1"/>
      <protection locked="0"/>
    </xf>
    <xf numFmtId="0" fontId="15" fillId="8" borderId="5" xfId="0" applyFont="1" applyFill="1" applyBorder="1" applyAlignment="1" applyProtection="1">
      <alignment horizontal="left" vertical="top" wrapText="1"/>
      <protection locked="0"/>
    </xf>
    <xf numFmtId="0" fontId="2" fillId="2" borderId="1" xfId="0" applyFont="1" applyFill="1" applyBorder="1" applyAlignment="1" applyProtection="1">
      <alignment horizontal="center" vertical="top" wrapText="1"/>
      <protection locked="0"/>
    </xf>
    <xf numFmtId="0" fontId="2" fillId="2" borderId="17" xfId="0" applyFont="1" applyFill="1" applyBorder="1" applyAlignment="1" applyProtection="1">
      <alignment horizontal="center" vertical="top" wrapText="1"/>
      <protection locked="0"/>
    </xf>
    <xf numFmtId="187" fontId="2" fillId="2" borderId="1" xfId="1" applyNumberFormat="1" applyFont="1" applyFill="1" applyBorder="1" applyAlignment="1" applyProtection="1">
      <alignment horizontal="center" vertical="top" wrapText="1"/>
      <protection locked="0"/>
    </xf>
    <xf numFmtId="187" fontId="2" fillId="2" borderId="8" xfId="1" applyNumberFormat="1" applyFont="1" applyFill="1" applyBorder="1" applyAlignment="1" applyProtection="1">
      <alignment horizontal="center" vertical="top" wrapText="1"/>
      <protection locked="0"/>
    </xf>
    <xf numFmtId="187" fontId="2" fillId="2" borderId="17" xfId="1" applyNumberFormat="1" applyFont="1" applyFill="1" applyBorder="1" applyAlignment="1" applyProtection="1">
      <alignment horizontal="center" vertical="top" wrapText="1"/>
      <protection locked="0"/>
    </xf>
    <xf numFmtId="187" fontId="2" fillId="2" borderId="10" xfId="1" applyNumberFormat="1" applyFont="1" applyFill="1" applyBorder="1" applyAlignment="1" applyProtection="1">
      <alignment horizontal="center" vertical="center"/>
      <protection locked="0"/>
    </xf>
    <xf numFmtId="187" fontId="2" fillId="2" borderId="11" xfId="1" applyNumberFormat="1" applyFont="1" applyFill="1" applyBorder="1" applyAlignment="1" applyProtection="1">
      <alignment horizontal="center" vertical="center"/>
      <protection locked="0"/>
    </xf>
    <xf numFmtId="187" fontId="2" fillId="2" borderId="12" xfId="1" applyNumberFormat="1" applyFont="1" applyFill="1" applyBorder="1" applyAlignment="1" applyProtection="1">
      <alignment horizontal="center" vertical="center"/>
      <protection locked="0"/>
    </xf>
    <xf numFmtId="187" fontId="2" fillId="2" borderId="13" xfId="1" applyNumberFormat="1" applyFont="1" applyFill="1" applyBorder="1" applyAlignment="1" applyProtection="1">
      <alignment horizontal="center" vertical="top" wrapText="1"/>
      <protection locked="0"/>
    </xf>
    <xf numFmtId="187" fontId="2" fillId="2" borderId="20" xfId="1" applyNumberFormat="1" applyFont="1" applyFill="1" applyBorder="1" applyAlignment="1" applyProtection="1">
      <alignment horizontal="center" vertical="top" wrapText="1"/>
      <protection locked="0"/>
    </xf>
    <xf numFmtId="187" fontId="2" fillId="2" borderId="14" xfId="1" applyNumberFormat="1" applyFont="1" applyFill="1" applyBorder="1" applyAlignment="1" applyProtection="1">
      <alignment horizontal="center" vertical="top" wrapText="1"/>
      <protection locked="0"/>
    </xf>
    <xf numFmtId="187" fontId="2" fillId="2" borderId="22" xfId="1" applyNumberFormat="1" applyFont="1" applyFill="1" applyBorder="1" applyAlignment="1" applyProtection="1">
      <alignment horizontal="center" vertical="top" wrapText="1"/>
      <protection locked="0"/>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2" fillId="2" borderId="1" xfId="1" applyNumberFormat="1" applyFont="1" applyFill="1" applyBorder="1" applyAlignment="1" applyProtection="1">
      <alignment horizontal="center" vertical="top" wrapText="1"/>
      <protection locked="0"/>
    </xf>
    <xf numFmtId="0" fontId="2" fillId="2" borderId="8" xfId="1" applyNumberFormat="1" applyFont="1" applyFill="1" applyBorder="1" applyAlignment="1" applyProtection="1">
      <alignment horizontal="center" vertical="top" wrapText="1"/>
      <protection locked="0"/>
    </xf>
    <xf numFmtId="0" fontId="2" fillId="2" borderId="17" xfId="1" applyNumberFormat="1" applyFont="1" applyFill="1" applyBorder="1" applyAlignment="1" applyProtection="1">
      <alignment horizontal="center" vertical="top" wrapText="1"/>
      <protection locked="0"/>
    </xf>
    <xf numFmtId="0" fontId="2" fillId="2" borderId="8" xfId="0" applyFont="1" applyFill="1" applyBorder="1" applyAlignment="1" applyProtection="1">
      <alignment horizontal="center" vertical="top" wrapText="1"/>
      <protection locked="0"/>
    </xf>
    <xf numFmtId="187" fontId="2" fillId="2" borderId="3" xfId="1" applyNumberFormat="1" applyFont="1" applyFill="1" applyBorder="1" applyAlignment="1" applyProtection="1">
      <alignment horizontal="center" vertical="center"/>
      <protection locked="0"/>
    </xf>
    <xf numFmtId="187" fontId="2" fillId="2" borderId="4" xfId="1" applyNumberFormat="1" applyFont="1" applyFill="1" applyBorder="1" applyAlignment="1" applyProtection="1">
      <alignment horizontal="center" vertical="center"/>
      <protection locked="0"/>
    </xf>
    <xf numFmtId="187" fontId="2" fillId="2" borderId="5" xfId="1" applyNumberFormat="1" applyFont="1" applyFill="1" applyBorder="1" applyAlignment="1" applyProtection="1">
      <alignment horizontal="center" vertical="center"/>
      <protection locked="0"/>
    </xf>
    <xf numFmtId="187" fontId="2" fillId="2" borderId="3" xfId="1" applyNumberFormat="1" applyFont="1" applyFill="1" applyBorder="1" applyAlignment="1" applyProtection="1">
      <alignment horizontal="center" vertical="center" wrapText="1"/>
      <protection locked="0"/>
    </xf>
    <xf numFmtId="187" fontId="2" fillId="2" borderId="4" xfId="1" applyNumberFormat="1" applyFont="1" applyFill="1" applyBorder="1" applyAlignment="1" applyProtection="1">
      <alignment horizontal="center" vertical="center" wrapText="1"/>
      <protection locked="0"/>
    </xf>
    <xf numFmtId="187" fontId="2" fillId="2" borderId="5" xfId="1" applyNumberFormat="1" applyFont="1" applyFill="1" applyBorder="1" applyAlignment="1" applyProtection="1">
      <alignment horizontal="center" vertical="center" wrapText="1"/>
      <protection locked="0"/>
    </xf>
    <xf numFmtId="0" fontId="11" fillId="2" borderId="3" xfId="0" applyFont="1" applyFill="1" applyBorder="1" applyAlignment="1">
      <alignment horizontal="center"/>
    </xf>
    <xf numFmtId="0" fontId="11" fillId="2" borderId="5" xfId="0" applyFont="1" applyFill="1" applyBorder="1" applyAlignment="1">
      <alignment horizontal="center"/>
    </xf>
    <xf numFmtId="0" fontId="0" fillId="0" borderId="0" xfId="0" applyAlignment="1" applyProtection="1">
      <alignment horizontal="left"/>
    </xf>
    <xf numFmtId="0" fontId="2" fillId="2" borderId="2" xfId="0" applyFont="1" applyFill="1" applyBorder="1" applyAlignment="1" applyProtection="1">
      <alignment horizontal="center" vertical="top" wrapText="1"/>
      <protection locked="0"/>
    </xf>
    <xf numFmtId="0" fontId="2" fillId="2" borderId="9" xfId="0" applyFont="1" applyFill="1" applyBorder="1" applyAlignment="1" applyProtection="1">
      <alignment horizontal="center" vertical="top" wrapText="1"/>
      <protection locked="0"/>
    </xf>
    <xf numFmtId="0" fontId="2" fillId="2" borderId="18" xfId="0" applyFont="1" applyFill="1" applyBorder="1" applyAlignment="1" applyProtection="1">
      <alignment horizontal="center" vertical="top" wrapText="1"/>
      <protection locked="0"/>
    </xf>
    <xf numFmtId="0" fontId="14" fillId="3" borderId="3" xfId="0" applyFont="1" applyFill="1" applyBorder="1" applyAlignment="1" applyProtection="1">
      <alignment horizontal="left"/>
      <protection locked="0"/>
    </xf>
    <xf numFmtId="0" fontId="14" fillId="3" borderId="5" xfId="0" applyFont="1" applyFill="1" applyBorder="1" applyAlignment="1" applyProtection="1">
      <alignment horizontal="left"/>
      <protection locked="0"/>
    </xf>
    <xf numFmtId="187" fontId="2" fillId="2" borderId="3" xfId="1" applyNumberFormat="1" applyFont="1" applyFill="1" applyBorder="1" applyAlignment="1" applyProtection="1">
      <alignment horizontal="center" vertical="top"/>
      <protection locked="0"/>
    </xf>
    <xf numFmtId="187" fontId="2" fillId="2" borderId="4" xfId="1" applyNumberFormat="1" applyFont="1" applyFill="1" applyBorder="1" applyAlignment="1" applyProtection="1">
      <alignment horizontal="center" vertical="top"/>
      <protection locked="0"/>
    </xf>
    <xf numFmtId="187" fontId="2" fillId="2" borderId="5" xfId="1" applyNumberFormat="1" applyFont="1" applyFill="1" applyBorder="1" applyAlignment="1" applyProtection="1">
      <alignment horizontal="center" vertical="top"/>
      <protection locked="0"/>
    </xf>
    <xf numFmtId="187" fontId="2" fillId="2" borderId="3" xfId="1" applyNumberFormat="1" applyFont="1" applyFill="1" applyBorder="1" applyAlignment="1" applyProtection="1">
      <alignment horizontal="center" vertical="top" wrapText="1"/>
      <protection locked="0"/>
    </xf>
    <xf numFmtId="187" fontId="2" fillId="2" borderId="4" xfId="1" applyNumberFormat="1" applyFont="1" applyFill="1" applyBorder="1" applyAlignment="1" applyProtection="1">
      <alignment horizontal="center" vertical="top" wrapText="1"/>
      <protection locked="0"/>
    </xf>
    <xf numFmtId="0" fontId="11" fillId="2" borderId="3" xfId="0" applyFont="1" applyFill="1" applyBorder="1" applyAlignment="1">
      <alignment horizontal="center" vertical="top"/>
    </xf>
    <xf numFmtId="0" fontId="11" fillId="2" borderId="5" xfId="0" applyFont="1" applyFill="1" applyBorder="1" applyAlignment="1">
      <alignment horizontal="center" vertical="top"/>
    </xf>
    <xf numFmtId="0" fontId="0" fillId="2" borderId="3" xfId="0" applyFill="1" applyBorder="1" applyAlignment="1">
      <alignment horizontal="center" vertical="top"/>
    </xf>
    <xf numFmtId="0" fontId="0" fillId="2" borderId="4" xfId="0" applyFill="1" applyBorder="1" applyAlignment="1">
      <alignment horizontal="center" vertical="top"/>
    </xf>
    <xf numFmtId="0" fontId="0" fillId="2" borderId="5" xfId="0" applyFill="1" applyBorder="1" applyAlignment="1">
      <alignment horizontal="center" vertical="top"/>
    </xf>
    <xf numFmtId="187" fontId="2" fillId="2" borderId="5" xfId="1" applyNumberFormat="1" applyFont="1" applyFill="1" applyBorder="1" applyAlignment="1" applyProtection="1">
      <alignment horizontal="center" vertical="top" wrapText="1"/>
      <protection locked="0"/>
    </xf>
    <xf numFmtId="0" fontId="17" fillId="3" borderId="3" xfId="0" applyFont="1" applyFill="1" applyBorder="1" applyAlignment="1" applyProtection="1">
      <alignment horizontal="left" indent="1"/>
      <protection locked="0"/>
    </xf>
    <xf numFmtId="0" fontId="17" fillId="3" borderId="5" xfId="0" applyFont="1" applyFill="1" applyBorder="1" applyAlignment="1" applyProtection="1">
      <alignment horizontal="left" indent="1"/>
      <protection locked="0"/>
    </xf>
    <xf numFmtId="197" fontId="14" fillId="3" borderId="3" xfId="0" applyNumberFormat="1" applyFont="1" applyFill="1" applyBorder="1" applyAlignment="1" applyProtection="1">
      <alignment horizontal="left" indent="1"/>
      <protection locked="0"/>
    </xf>
    <xf numFmtId="197" fontId="14" fillId="3" borderId="5" xfId="0" applyNumberFormat="1" applyFont="1" applyFill="1" applyBorder="1" applyAlignment="1" applyProtection="1">
      <alignment horizontal="left" indent="1"/>
      <protection locked="0"/>
    </xf>
    <xf numFmtId="0" fontId="18" fillId="3" borderId="3" xfId="0" applyFont="1" applyFill="1" applyBorder="1" applyAlignment="1" applyProtection="1">
      <alignment horizontal="left" indent="1"/>
      <protection locked="0"/>
    </xf>
    <xf numFmtId="0" fontId="18" fillId="3" borderId="5" xfId="0" applyFont="1" applyFill="1" applyBorder="1" applyAlignment="1" applyProtection="1">
      <alignment horizontal="left" indent="1"/>
      <protection locked="0"/>
    </xf>
  </cellXfs>
  <cellStyles count="2">
    <cellStyle name="เครื่องหมายจุลภาค 2" xfId="1"/>
    <cellStyle name="ปกติ" xfId="0" builtinId="0"/>
  </cellStyles>
  <dxfs count="61">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3" formatCode="#,##0"/>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numFmt numFmtId="198" formatCode="dd\-mmm\-bbbb"/>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Tahoma"/>
        <scheme val="minor"/>
      </font>
      <fill>
        <patternFill patternType="solid">
          <fgColor theme="4" tint="0.79998168889431442"/>
          <bgColor theme="4" tint="0.79998168889431442"/>
        </patternFill>
      </fill>
      <border diagonalUp="0" diagonalDown="0">
        <left/>
        <right/>
        <top style="thin">
          <color theme="4" tint="0.39997558519241921"/>
        </top>
        <bottom/>
        <vertical/>
        <horizontal/>
      </border>
    </dxf>
    <dxf>
      <border outline="0">
        <left style="thin">
          <color theme="4" tint="0.39997558519241921"/>
        </left>
        <right style="thin">
          <color theme="4" tint="0.39997558519241921"/>
        </right>
        <top style="thin">
          <color theme="4" tint="0.39997558519241921"/>
        </top>
        <bottom style="thin">
          <color theme="4" tint="0.39997558519241921"/>
        </bottom>
      </border>
    </dxf>
    <dxf>
      <fill>
        <patternFill patternType="solid">
          <fgColor theme="4" tint="0.79998168889431442"/>
          <bgColor theme="4" tint="0.79998168889431442"/>
        </patternFill>
      </fill>
    </dxf>
    <dxf>
      <fill>
        <patternFill patternType="solid">
          <fgColor theme="4"/>
          <bgColor theme="4"/>
        </patternFill>
      </fill>
      <alignment horizontal="left"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495300</xdr:colOff>
          <xdr:row>15</xdr:row>
          <xdr:rowOff>28575</xdr:rowOff>
        </xdr:from>
        <xdr:to>
          <xdr:col>15</xdr:col>
          <xdr:colOff>9525</xdr:colOff>
          <xdr:row>17</xdr:row>
          <xdr:rowOff>0</xdr:rowOff>
        </xdr:to>
        <xdr:sp macro="" textlink="">
          <xdr:nvSpPr>
            <xdr:cNvPr id="10241" name="CommandButton1" hidden="1">
              <a:extLst>
                <a:ext uri="{63B3BB69-23CF-44E3-9099-C40C66FF867C}">
                  <a14:compatExt spid="_x0000_s102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495300</xdr:colOff>
          <xdr:row>9</xdr:row>
          <xdr:rowOff>209550</xdr:rowOff>
        </xdr:from>
        <xdr:to>
          <xdr:col>15</xdr:col>
          <xdr:colOff>9525</xdr:colOff>
          <xdr:row>13</xdr:row>
          <xdr:rowOff>9525</xdr:rowOff>
        </xdr:to>
        <xdr:sp macro="" textlink="">
          <xdr:nvSpPr>
            <xdr:cNvPr id="10242" name="CommandButton2" hidden="1">
              <a:extLst>
                <a:ext uri="{63B3BB69-23CF-44E3-9099-C40C66FF867C}">
                  <a14:compatExt spid="_x0000_s102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495300</xdr:colOff>
          <xdr:row>23</xdr:row>
          <xdr:rowOff>28575</xdr:rowOff>
        </xdr:from>
        <xdr:to>
          <xdr:col>15</xdr:col>
          <xdr:colOff>9525</xdr:colOff>
          <xdr:row>26</xdr:row>
          <xdr:rowOff>266700</xdr:rowOff>
        </xdr:to>
        <xdr:sp macro="" textlink="">
          <xdr:nvSpPr>
            <xdr:cNvPr id="10246" name="CommandButton3" hidden="1">
              <a:extLst>
                <a:ext uri="{63B3BB69-23CF-44E3-9099-C40C66FF867C}">
                  <a14:compatExt spid="_x0000_s102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276225</xdr:colOff>
          <xdr:row>3</xdr:row>
          <xdr:rowOff>0</xdr:rowOff>
        </xdr:from>
        <xdr:to>
          <xdr:col>10</xdr:col>
          <xdr:colOff>104775</xdr:colOff>
          <xdr:row>3</xdr:row>
          <xdr:rowOff>381000</xdr:rowOff>
        </xdr:to>
        <xdr:sp macro="" textlink="">
          <xdr:nvSpPr>
            <xdr:cNvPr id="10248" name="CommandButton4" hidden="1">
              <a:extLst>
                <a:ext uri="{63B3BB69-23CF-44E3-9099-C40C66FF867C}">
                  <a14:compatExt spid="_x0000_s102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4</xdr:col>
      <xdr:colOff>857250</xdr:colOff>
      <xdr:row>18</xdr:row>
      <xdr:rowOff>66675</xdr:rowOff>
    </xdr:from>
    <xdr:to>
      <xdr:col>5</xdr:col>
      <xdr:colOff>857027</xdr:colOff>
      <xdr:row>23</xdr:row>
      <xdr:rowOff>28467</xdr:rowOff>
    </xdr:to>
    <xdr:pic>
      <xdr:nvPicPr>
        <xdr:cNvPr id="2" name="รูปภาพ 1"/>
        <xdr:cNvPicPr>
          <a:picLocks noChangeAspect="1"/>
        </xdr:cNvPicPr>
      </xdr:nvPicPr>
      <xdr:blipFill>
        <a:blip xmlns:r="http://schemas.openxmlformats.org/officeDocument/2006/relationships" r:embed="rId1"/>
        <a:stretch>
          <a:fillRect/>
        </a:stretch>
      </xdr:blipFill>
      <xdr:spPr>
        <a:xfrm>
          <a:off x="2781300" y="3686175"/>
          <a:ext cx="1780952" cy="866667"/>
        </a:xfrm>
        <a:prstGeom prst="rect">
          <a:avLst/>
        </a:prstGeom>
      </xdr:spPr>
    </xdr:pic>
    <xdr:clientData/>
  </xdr:twoCellAnchor>
  <xdr:twoCellAnchor>
    <xdr:from>
      <xdr:col>4</xdr:col>
      <xdr:colOff>1095375</xdr:colOff>
      <xdr:row>21</xdr:row>
      <xdr:rowOff>85725</xdr:rowOff>
    </xdr:from>
    <xdr:to>
      <xdr:col>4</xdr:col>
      <xdr:colOff>1419225</xdr:colOff>
      <xdr:row>25</xdr:row>
      <xdr:rowOff>9525</xdr:rowOff>
    </xdr:to>
    <xdr:cxnSp macro="">
      <xdr:nvCxnSpPr>
        <xdr:cNvPr id="4" name="ลูกศรเชื่อมต่อแบบตรง 3"/>
        <xdr:cNvCxnSpPr/>
      </xdr:nvCxnSpPr>
      <xdr:spPr>
        <a:xfrm flipV="1">
          <a:off x="3019425" y="4248150"/>
          <a:ext cx="323850" cy="64770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0</xdr:colOff>
          <xdr:row>11</xdr:row>
          <xdr:rowOff>0</xdr:rowOff>
        </xdr:from>
        <xdr:to>
          <xdr:col>12</xdr:col>
          <xdr:colOff>923925</xdr:colOff>
          <xdr:row>12</xdr:row>
          <xdr:rowOff>0</xdr:rowOff>
        </xdr:to>
        <xdr:sp macro="" textlink="">
          <xdr:nvSpPr>
            <xdr:cNvPr id="5123" name="CommandButton1" hidden="1">
              <a:extLst>
                <a:ext uri="{63B3BB69-23CF-44E3-9099-C40C66FF867C}">
                  <a14:compatExt spid="_x0000_s51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523875</xdr:colOff>
          <xdr:row>11</xdr:row>
          <xdr:rowOff>0</xdr:rowOff>
        </xdr:from>
        <xdr:to>
          <xdr:col>14</xdr:col>
          <xdr:colOff>1228725</xdr:colOff>
          <xdr:row>12</xdr:row>
          <xdr:rowOff>0</xdr:rowOff>
        </xdr:to>
        <xdr:sp macro="" textlink="">
          <xdr:nvSpPr>
            <xdr:cNvPr id="5124" name="CommandButton2" hidden="1">
              <a:extLst>
                <a:ext uri="{63B3BB69-23CF-44E3-9099-C40C66FF867C}">
                  <a14:compatExt spid="_x0000_s51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id="6" name="Table6" displayName="Table6" ref="D11:BI17" totalsRowShown="0" headerRowDxfId="60" dataDxfId="59" tableBorderDxfId="58" headerRowCellStyle="ข้อความเตือน" dataCellStyle="ข้อความเตือน">
  <autoFilter ref="D11:BI17"/>
  <tableColumns count="58">
    <tableColumn id="1" name="code" dataDxfId="57"/>
    <tableColumn id="2" name="รหัสเก็บข้อมูล D-BG" dataDxfId="56"/>
    <tableColumn id="3" name="ID1" dataDxfId="55"/>
    <tableColumn id="4" name="ID2" dataDxfId="54"/>
    <tableColumn id="5" name="Cost-Center" dataDxfId="53"/>
    <tableColumn id="6" name="Fund / FP" dataDxfId="52"/>
    <tableColumn id="7" name="ประจำปี" dataDxfId="51"/>
    <tableColumn id="8" name="ประเภทกีฬา" dataDxfId="50"/>
    <tableColumn id="9" name="ชมรมกีฬา" dataDxfId="49"/>
    <tableColumn id="10" name="วัน-เดือน-ปีดำเนินการ" dataDxfId="48"/>
    <tableColumn id="11" name="ชื่อการแข่งขัน" dataDxfId="47"/>
    <tableColumn id="12" name="สถานที่แข่งขัน" dataDxfId="46"/>
    <tableColumn id="13" name="เจ้าภาพจัดงานกีฬา" dataDxfId="45"/>
    <tableColumn id="14" name="เดือน ที่จัดกิจกรรม" dataDxfId="44"/>
    <tableColumn id="15" name="เงินสมทบนำเข้า กฟผ." dataDxfId="43"/>
    <tableColumn id="16" name="รวมค่าใช้จ่าย" dataDxfId="42"/>
    <tableColumn id="17" name="จำนวนนักกีฬา" dataDxfId="41"/>
    <tableColumn id="18" name="จำนวน" dataDxfId="40"/>
    <tableColumn id="19" name="ราคา" dataDxfId="39"/>
    <tableColumn id="20" name="รวมจำนวนเงินชุดกีฬา" dataDxfId="38"/>
    <tableColumn id="21" name="ในกรณีต้องการเงิน ค่าชุดกีฬา" dataDxfId="37"/>
    <tableColumn id="22" name="จำนวนทีมงาน" dataDxfId="36"/>
    <tableColumn id="23" name="จำนวน2" dataDxfId="35"/>
    <tableColumn id="24" name="ราคา3" dataDxfId="34"/>
    <tableColumn id="25" name="รวมจำนวนเงินชุดกีฬา4" dataDxfId="33"/>
    <tableColumn id="26" name="ในกรณีต้องการเงิน ค่าชุดกีฬา5" dataDxfId="32"/>
    <tableColumn id="27" name="จำนวนชิ้น" dataDxfId="31"/>
    <tableColumn id="28" name="ราคา6" dataDxfId="30"/>
    <tableColumn id="29" name="รวมจำนวนเงินของที่ระลึก" dataDxfId="29"/>
    <tableColumn id="30" name="ในกรณีต้องการเงิน ค่าของที่ระลึก" dataDxfId="28"/>
    <tableColumn id="31" name="ค่ากรรมการตัดสิน" dataDxfId="27"/>
    <tableColumn id="32" name="ค่าสถานที่จัดงานการแข่งขัน" dataDxfId="26"/>
    <tableColumn id="33" name="ค่าสถานที่+จัดเลี้ยงอาหารโต๊ะจีน" dataDxfId="25"/>
    <tableColumn id="34" name="ของที่ระลึกและของรางวัล" dataDxfId="24"/>
    <tableColumn id="35" name="ค่าจัดเลี้ยงหรือซื้อโต๊ะจีน" dataDxfId="23"/>
    <tableColumn id="36" name="ของที่ระลึก" dataDxfId="22"/>
    <tableColumn id="37" name="ค่าสมัครแข่งขันกีฬา" dataDxfId="21"/>
    <tableColumn id="38" name="ค่าอุปกรณ์ตอนแข่งขัน" dataDxfId="20"/>
    <tableColumn id="39" name="ค่าอาหาร+ค่าน้ำตอนแข่งขัน" dataDxfId="19"/>
    <tableColumn id="40" name="ค่าซื้อชุดกีฬาและเช่าเครื่องแต่งกาย" dataDxfId="18"/>
    <tableColumn id="41" name="ค่าเช่าสนามซ้อม" dataDxfId="17"/>
    <tableColumn id="42" name="ค่าอุปกรณ์ตอนซ้อม" dataDxfId="16"/>
    <tableColumn id="43" name="จำนวนวันในการแช่งขัน" dataDxfId="15"/>
    <tableColumn id="44" name="เบี้ยเลี้ยงนักกีฬาแข่งที่ ส่วนกลาง" dataDxfId="14"/>
    <tableColumn id="45" name="เบี้ยเลี้ยงที่พักนักกีฬาแข่งที่ ตจว." dataDxfId="13"/>
    <tableColumn id="46" name="เบี้ยเลี้ยงทีมงานแข่งที่ ส่วนกลาง" dataDxfId="12"/>
    <tableColumn id="47" name="เบี้ยเลี้ยงที่พักทีมงานแข่งที่ ตจว." dataDxfId="11"/>
    <tableColumn id="48" name="เบี้ยเลี้ยง พขร. แข่งที่ส่วนกลาง" dataDxfId="10"/>
    <tableColumn id="49" name="เบี้ยเลี้ยง พขร. แข่งที่ ตจว." dataDxfId="9"/>
    <tableColumn id="50" name="ค่าน้ำมัน+ยานพาหนะ" dataDxfId="8"/>
    <tableColumn id="51" name="ชนิดรถที่ใช้งาน" dataDxfId="7"/>
    <tableColumn id="52" name="จำนวนรถที่ใช้" dataDxfId="6"/>
    <tableColumn id="53" name="ค่าตอบแทนผู้ฝึกสอน" dataDxfId="5"/>
    <tableColumn id="54" name="ค่าใช้จ่ายเบ็ดเตล็ด1" dataDxfId="4"/>
    <tableColumn id="55" name="ค่าใช้จ่ายเบ็ดเตล็ด2" dataDxfId="3"/>
    <tableColumn id="56" name="ค่าใช้จ่ายเบ็ดเตล็ด3" dataDxfId="2"/>
    <tableColumn id="57" name="กรณีเป็นเจ้าภาพ บวกเงินสมทบนำเข้า กฟผ." dataDxfId="1"/>
    <tableColumn id="58" name="หมายเหตุ" dataDxfId="0"/>
  </tableColumns>
  <tableStyleInfo name="TableStyleLight9" showFirstColumn="0" showLastColumn="0" showRowStripes="1" showColumnStripes="0"/>
</table>
</file>

<file path=xl/tables/table2.xml><?xml version="1.0" encoding="utf-8"?>
<table xmlns="http://schemas.openxmlformats.org/spreadsheetml/2006/main" id="1" name="Table_year" displayName="Table_year" ref="M5:M35" totalsRowShown="0">
  <autoFilter ref="M5:M35"/>
  <tableColumns count="1">
    <tableColumn id="1" name="ประจำปี"/>
  </tableColumns>
  <tableStyleInfo name="TableStyleMedium2" showFirstColumn="0" showLastColumn="0" showRowStripes="1" showColumnStripes="0"/>
</table>
</file>

<file path=xl/tables/table3.xml><?xml version="1.0" encoding="utf-8"?>
<table xmlns="http://schemas.openxmlformats.org/spreadsheetml/2006/main" id="2" name="Table_month" displayName="Table_month" ref="P5:P18" totalsRowShown="0">
  <autoFilter ref="P5:P18"/>
  <tableColumns count="1">
    <tableColumn id="1" name="เดือน"/>
  </tableColumns>
  <tableStyleInfo name="TableStyleMedium2" showFirstColumn="0" showLastColumn="0" showRowStripes="1" showColumnStripes="0"/>
</table>
</file>

<file path=xl/tables/table4.xml><?xml version="1.0" encoding="utf-8"?>
<table xmlns="http://schemas.openxmlformats.org/spreadsheetml/2006/main" id="3" name="Table_codeIO" displayName="Table_codeIO" ref="I5:J42" totalsRowShown="0">
  <autoFilter ref="I5:J42"/>
  <tableColumns count="2">
    <tableColumn id="1" name="รหัส"/>
    <tableColumn id="2" name="Fund / FP"/>
  </tableColumns>
  <tableStyleInfo name="TableStyleMedium2" showFirstColumn="0" showLastColumn="0" showRowStripes="1" showColumnStripes="0"/>
</table>
</file>

<file path=xl/theme/theme1.xml><?xml version="1.0" encoding="utf-8"?>
<a:theme xmlns:a="http://schemas.openxmlformats.org/drawingml/2006/main" name="ธีมของ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8" Type="http://schemas.openxmlformats.org/officeDocument/2006/relationships/comments" Target="../comments2.xml"/><Relationship Id="rId3" Type="http://schemas.openxmlformats.org/officeDocument/2006/relationships/vmlDrawing" Target="../drawings/vmlDrawing2.vml"/><Relationship Id="rId7" Type="http://schemas.openxmlformats.org/officeDocument/2006/relationships/image" Target="../media/image7.emf"/><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control" Target="../activeX/activeX6.xml"/><Relationship Id="rId5" Type="http://schemas.openxmlformats.org/officeDocument/2006/relationships/image" Target="../media/image6.emf"/><Relationship Id="rId4" Type="http://schemas.openxmlformats.org/officeDocument/2006/relationships/control" Target="../activeX/activeX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dimension ref="A2:CK101"/>
  <sheetViews>
    <sheetView tabSelected="1" workbookViewId="0">
      <selection activeCell="W31" sqref="W31"/>
    </sheetView>
  </sheetViews>
  <sheetFormatPr defaultRowHeight="14.25" x14ac:dyDescent="0.2"/>
  <cols>
    <col min="1" max="1" width="1.875" style="6" customWidth="1"/>
    <col min="2" max="2" width="2.875" style="6" customWidth="1"/>
    <col min="3" max="3" width="1" style="6" customWidth="1"/>
    <col min="4" max="4" width="1.875" style="6" customWidth="1"/>
    <col min="5" max="5" width="14.375" style="6" customWidth="1"/>
    <col min="6" max="6" width="13.75" style="6" customWidth="1"/>
    <col min="7" max="7" width="16.5" style="6" customWidth="1"/>
    <col min="8" max="8" width="6" style="6" customWidth="1"/>
    <col min="9" max="10" width="1.375" style="6" customWidth="1"/>
    <col min="11" max="11" width="3.125" style="6" customWidth="1"/>
    <col min="12" max="12" width="1.375" style="6" customWidth="1"/>
    <col min="13" max="13" width="13.875" style="6" customWidth="1"/>
    <col min="14" max="14" width="11.625" style="6" customWidth="1"/>
    <col min="15" max="15" width="16.5" style="6" customWidth="1"/>
    <col min="16" max="16" width="5.25" style="6" customWidth="1"/>
    <col min="17" max="17" width="2.5" style="6" customWidth="1"/>
    <col min="18" max="26" width="2.25" style="6" customWidth="1"/>
    <col min="27" max="27" width="7.875" style="6" customWidth="1"/>
    <col min="28" max="28" width="24.625" style="6" customWidth="1"/>
    <col min="29" max="29" width="34.75" style="6" bestFit="1" customWidth="1"/>
    <col min="30" max="30" width="23.125" style="6" bestFit="1" customWidth="1"/>
    <col min="31" max="32" width="18.375" style="6" customWidth="1"/>
    <col min="33" max="33" width="18.25" style="6" customWidth="1"/>
    <col min="34" max="35" width="18.375" style="6" customWidth="1"/>
    <col min="36" max="36" width="20.375" style="6" customWidth="1"/>
    <col min="37" max="37" width="17.625" style="6" customWidth="1"/>
    <col min="38" max="38" width="14" style="6" customWidth="1"/>
    <col min="39" max="39" width="12.5" style="6" customWidth="1"/>
    <col min="40" max="40" width="12" style="6" customWidth="1"/>
    <col min="41" max="41" width="11.875" style="6" customWidth="1"/>
    <col min="42" max="42" width="12" style="6" customWidth="1"/>
    <col min="43" max="43" width="10.625" style="6" customWidth="1"/>
    <col min="44" max="44" width="10.25" style="6" customWidth="1"/>
    <col min="45" max="45" width="10.75" style="6" customWidth="1"/>
    <col min="46" max="46" width="13.25" style="6" customWidth="1"/>
    <col min="47" max="47" width="11.125" style="6" customWidth="1"/>
    <col min="48" max="48" width="11.375" style="6" customWidth="1"/>
    <col min="49" max="49" width="10" style="6" customWidth="1"/>
    <col min="50" max="50" width="10.75" style="6" customWidth="1"/>
    <col min="51" max="51" width="14.875" style="6" customWidth="1"/>
    <col min="52" max="52" width="11.375" style="6" customWidth="1"/>
    <col min="53" max="56" width="8.625" style="6" customWidth="1"/>
    <col min="57" max="60" width="9.25" style="6" customWidth="1"/>
    <col min="61" max="62" width="10.375" style="6" customWidth="1"/>
    <col min="63" max="63" width="11" style="6" customWidth="1"/>
    <col min="64" max="64" width="11.375" style="6" customWidth="1"/>
    <col min="65" max="65" width="12.5" style="6" customWidth="1"/>
    <col min="66" max="66" width="15.875" style="6" customWidth="1"/>
    <col min="67" max="67" width="11.25" style="6" customWidth="1"/>
    <col min="68" max="68" width="12" style="6" customWidth="1"/>
    <col min="69" max="69" width="12.125" style="6" customWidth="1"/>
    <col min="70" max="70" width="11.5" style="6" customWidth="1"/>
    <col min="71" max="75" width="14.75" style="6" customWidth="1"/>
    <col min="76" max="76" width="10" style="6" customWidth="1"/>
    <col min="77" max="77" width="9.25" style="6" customWidth="1"/>
    <col min="78" max="78" width="14.375" style="6" customWidth="1"/>
    <col min="79" max="79" width="12.125" style="6" customWidth="1"/>
    <col min="80" max="83" width="12.375" style="6" customWidth="1"/>
    <col min="84" max="84" width="33.75" style="6" customWidth="1"/>
    <col min="85" max="88" width="9" style="6" customWidth="1"/>
    <col min="89" max="16384" width="9" style="6"/>
  </cols>
  <sheetData>
    <row r="2" spans="2:84" ht="18" x14ac:dyDescent="0.25">
      <c r="B2" s="7" t="s">
        <v>271</v>
      </c>
      <c r="AA2" s="5"/>
      <c r="AB2" s="5"/>
    </row>
    <row r="3" spans="2:84" ht="18.75" thickBot="1" x14ac:dyDescent="0.3">
      <c r="B3" s="7"/>
      <c r="M3" s="23"/>
      <c r="AA3" s="5"/>
      <c r="AB3" s="5"/>
    </row>
    <row r="4" spans="2:84" ht="30.75" customHeight="1" thickBot="1" x14ac:dyDescent="0.3">
      <c r="B4" s="93" t="s">
        <v>106</v>
      </c>
      <c r="F4" s="141" t="s">
        <v>282</v>
      </c>
      <c r="G4" s="142"/>
      <c r="M4" s="24" t="s">
        <v>1</v>
      </c>
      <c r="N4" s="102" t="s">
        <v>30</v>
      </c>
      <c r="O4" s="102"/>
      <c r="AA4" s="110" t="s">
        <v>252</v>
      </c>
      <c r="AB4" s="110" t="s">
        <v>106</v>
      </c>
      <c r="AC4" s="110" t="s">
        <v>251</v>
      </c>
      <c r="AD4" s="110" t="s">
        <v>109</v>
      </c>
      <c r="AE4" s="110" t="s">
        <v>158</v>
      </c>
      <c r="AF4" s="110" t="s">
        <v>108</v>
      </c>
      <c r="AG4" s="110" t="s">
        <v>2</v>
      </c>
      <c r="AH4" s="110" t="s">
        <v>107</v>
      </c>
      <c r="AI4" s="110" t="s">
        <v>0</v>
      </c>
      <c r="AJ4" s="110" t="s">
        <v>237</v>
      </c>
      <c r="AK4" s="110" t="s">
        <v>110</v>
      </c>
      <c r="AL4" s="110" t="s">
        <v>111</v>
      </c>
      <c r="AM4" s="110" t="s">
        <v>112</v>
      </c>
      <c r="AN4" s="110" t="s">
        <v>113</v>
      </c>
      <c r="AO4" s="138" t="s">
        <v>114</v>
      </c>
      <c r="AP4" s="110" t="s">
        <v>256</v>
      </c>
      <c r="AQ4" s="129" t="s">
        <v>115</v>
      </c>
      <c r="AR4" s="130"/>
      <c r="AS4" s="130"/>
      <c r="AT4" s="130"/>
      <c r="AU4" s="130"/>
      <c r="AV4" s="130"/>
      <c r="AW4" s="130"/>
      <c r="AX4" s="130"/>
      <c r="AY4" s="130"/>
      <c r="AZ4" s="130"/>
      <c r="BA4" s="130"/>
      <c r="BB4" s="130"/>
      <c r="BC4" s="130"/>
      <c r="BD4" s="131"/>
      <c r="BE4" s="132" t="s">
        <v>116</v>
      </c>
      <c r="BF4" s="133"/>
      <c r="BG4" s="133"/>
      <c r="BH4" s="134"/>
      <c r="BI4" s="132" t="s">
        <v>117</v>
      </c>
      <c r="BJ4" s="134"/>
      <c r="BK4" s="132" t="s">
        <v>177</v>
      </c>
      <c r="BL4" s="133"/>
      <c r="BM4" s="133"/>
      <c r="BN4" s="133"/>
      <c r="BO4" s="135" t="s">
        <v>180</v>
      </c>
      <c r="BP4" s="136"/>
      <c r="BQ4" s="122" t="s">
        <v>236</v>
      </c>
      <c r="BR4" s="123"/>
      <c r="BS4" s="123"/>
      <c r="BT4" s="123"/>
      <c r="BU4" s="123"/>
      <c r="BV4" s="123"/>
      <c r="BW4" s="124"/>
      <c r="BX4" s="122" t="s">
        <v>178</v>
      </c>
      <c r="BY4" s="123"/>
      <c r="BZ4" s="124"/>
      <c r="CA4" s="125" t="s">
        <v>133</v>
      </c>
      <c r="CB4" s="112" t="s">
        <v>134</v>
      </c>
      <c r="CC4" s="112" t="s">
        <v>135</v>
      </c>
      <c r="CD4" s="112" t="s">
        <v>136</v>
      </c>
      <c r="CE4" s="112" t="s">
        <v>192</v>
      </c>
      <c r="CF4" s="112" t="s">
        <v>137</v>
      </c>
    </row>
    <row r="5" spans="2:84" ht="14.25" customHeight="1" x14ac:dyDescent="0.2">
      <c r="N5" s="69"/>
      <c r="O5" s="69"/>
      <c r="AA5" s="128"/>
      <c r="AB5" s="128"/>
      <c r="AC5" s="128"/>
      <c r="AD5" s="128"/>
      <c r="AE5" s="128"/>
      <c r="AF5" s="128"/>
      <c r="AG5" s="128"/>
      <c r="AH5" s="128"/>
      <c r="AI5" s="128"/>
      <c r="AJ5" s="128"/>
      <c r="AK5" s="128"/>
      <c r="AL5" s="128"/>
      <c r="AM5" s="128"/>
      <c r="AN5" s="128"/>
      <c r="AO5" s="139"/>
      <c r="AP5" s="128"/>
      <c r="AQ5" s="115" t="s">
        <v>138</v>
      </c>
      <c r="AR5" s="116"/>
      <c r="AS5" s="116"/>
      <c r="AT5" s="116"/>
      <c r="AU5" s="117"/>
      <c r="AV5" s="115" t="s">
        <v>139</v>
      </c>
      <c r="AW5" s="116"/>
      <c r="AX5" s="116"/>
      <c r="AY5" s="116"/>
      <c r="AZ5" s="117"/>
      <c r="BA5" s="115" t="s">
        <v>140</v>
      </c>
      <c r="BB5" s="116"/>
      <c r="BC5" s="116"/>
      <c r="BD5" s="117"/>
      <c r="BE5" s="118" t="s">
        <v>141</v>
      </c>
      <c r="BF5" s="118" t="s">
        <v>142</v>
      </c>
      <c r="BG5" s="118" t="s">
        <v>143</v>
      </c>
      <c r="BH5" s="120" t="s">
        <v>144</v>
      </c>
      <c r="BI5" s="118" t="s">
        <v>145</v>
      </c>
      <c r="BJ5" s="120" t="s">
        <v>239</v>
      </c>
      <c r="BK5" s="110" t="s">
        <v>118</v>
      </c>
      <c r="BL5" s="110" t="s">
        <v>119</v>
      </c>
      <c r="BM5" s="110" t="s">
        <v>120</v>
      </c>
      <c r="BN5" s="110" t="s">
        <v>121</v>
      </c>
      <c r="BO5" s="110" t="s">
        <v>122</v>
      </c>
      <c r="BP5" s="110" t="s">
        <v>123</v>
      </c>
      <c r="BQ5" s="110" t="s">
        <v>124</v>
      </c>
      <c r="BR5" s="110" t="s">
        <v>125</v>
      </c>
      <c r="BS5" s="110" t="s">
        <v>126</v>
      </c>
      <c r="BT5" s="110" t="s">
        <v>127</v>
      </c>
      <c r="BU5" s="110" t="s">
        <v>128</v>
      </c>
      <c r="BV5" s="110" t="s">
        <v>129</v>
      </c>
      <c r="BW5" s="110" t="s">
        <v>130</v>
      </c>
      <c r="BX5" s="110" t="s">
        <v>154</v>
      </c>
      <c r="BY5" s="110" t="s">
        <v>131</v>
      </c>
      <c r="BZ5" s="110" t="s">
        <v>132</v>
      </c>
      <c r="CA5" s="126"/>
      <c r="CB5" s="113"/>
      <c r="CC5" s="113"/>
      <c r="CD5" s="113"/>
      <c r="CE5" s="113"/>
      <c r="CF5" s="113"/>
    </row>
    <row r="6" spans="2:84" ht="25.5" customHeight="1" thickBot="1" x14ac:dyDescent="0.25">
      <c r="B6" s="93" t="s">
        <v>2</v>
      </c>
      <c r="C6" s="93"/>
      <c r="D6" s="93"/>
      <c r="E6" s="93"/>
      <c r="F6" s="101" t="s">
        <v>51</v>
      </c>
      <c r="G6" s="101"/>
      <c r="M6" s="24" t="s">
        <v>158</v>
      </c>
      <c r="N6" s="102" t="s">
        <v>283</v>
      </c>
      <c r="O6" s="102"/>
      <c r="P6" s="8"/>
      <c r="Q6" s="8"/>
      <c r="R6" s="8"/>
      <c r="AA6" s="111"/>
      <c r="AB6" s="111"/>
      <c r="AC6" s="111"/>
      <c r="AD6" s="111"/>
      <c r="AE6" s="111"/>
      <c r="AF6" s="111"/>
      <c r="AG6" s="111"/>
      <c r="AH6" s="111"/>
      <c r="AI6" s="111"/>
      <c r="AJ6" s="111"/>
      <c r="AK6" s="111"/>
      <c r="AL6" s="111"/>
      <c r="AM6" s="111"/>
      <c r="AN6" s="111"/>
      <c r="AO6" s="140"/>
      <c r="AP6" s="111"/>
      <c r="AQ6" s="75" t="s">
        <v>146</v>
      </c>
      <c r="AR6" s="73" t="s">
        <v>147</v>
      </c>
      <c r="AS6" s="3" t="s">
        <v>148</v>
      </c>
      <c r="AT6" s="3" t="s">
        <v>149</v>
      </c>
      <c r="AU6" s="74" t="s">
        <v>243</v>
      </c>
      <c r="AV6" s="75" t="s">
        <v>146</v>
      </c>
      <c r="AW6" s="73" t="s">
        <v>147</v>
      </c>
      <c r="AX6" s="3" t="s">
        <v>148</v>
      </c>
      <c r="AY6" s="3" t="s">
        <v>149</v>
      </c>
      <c r="AZ6" s="74" t="s">
        <v>243</v>
      </c>
      <c r="BA6" s="75" t="s">
        <v>150</v>
      </c>
      <c r="BB6" s="73" t="s">
        <v>151</v>
      </c>
      <c r="BC6" s="3" t="s">
        <v>149</v>
      </c>
      <c r="BD6" s="74" t="s">
        <v>243</v>
      </c>
      <c r="BE6" s="119"/>
      <c r="BF6" s="119"/>
      <c r="BG6" s="119"/>
      <c r="BH6" s="121"/>
      <c r="BI6" s="119"/>
      <c r="BJ6" s="121"/>
      <c r="BK6" s="111"/>
      <c r="BL6" s="111"/>
      <c r="BM6" s="111"/>
      <c r="BN6" s="111"/>
      <c r="BO6" s="111"/>
      <c r="BP6" s="111"/>
      <c r="BQ6" s="111"/>
      <c r="BR6" s="111"/>
      <c r="BS6" s="111"/>
      <c r="BT6" s="111"/>
      <c r="BU6" s="111"/>
      <c r="BV6" s="111"/>
      <c r="BW6" s="111"/>
      <c r="BX6" s="111"/>
      <c r="BY6" s="111"/>
      <c r="BZ6" s="111"/>
      <c r="CA6" s="127"/>
      <c r="CB6" s="114"/>
      <c r="CC6" s="114"/>
      <c r="CD6" s="114"/>
      <c r="CE6" s="114"/>
      <c r="CF6" s="114"/>
    </row>
    <row r="7" spans="2:84" ht="9.75" customHeight="1" x14ac:dyDescent="0.2">
      <c r="B7" s="93"/>
      <c r="C7" s="93"/>
      <c r="D7" s="93"/>
      <c r="E7" s="93"/>
      <c r="F7" s="94"/>
      <c r="G7" s="94"/>
    </row>
    <row r="8" spans="2:84" ht="25.5" customHeight="1" x14ac:dyDescent="0.2">
      <c r="B8" s="93" t="s">
        <v>107</v>
      </c>
      <c r="C8" s="93"/>
      <c r="D8" s="93"/>
      <c r="E8" s="93"/>
      <c r="F8" s="101" t="s">
        <v>104</v>
      </c>
      <c r="G8" s="101"/>
      <c r="M8" s="9" t="s">
        <v>106</v>
      </c>
      <c r="N8" s="102" t="s">
        <v>282</v>
      </c>
      <c r="O8" s="102"/>
      <c r="AA8" s="6" t="s">
        <v>254</v>
      </c>
      <c r="AB8" s="100" t="str">
        <f>N8</f>
        <v>D-BG-2563-B8002-N00006</v>
      </c>
      <c r="AC8" s="100" t="str">
        <f>AG8&amp;"-"&amp;AH8&amp;"-"&amp;AI8&amp;"-"&amp;AN8</f>
        <v>ปี 2567-กีฬาภายนอก-ตะกร้อ-ตุลาคม</v>
      </c>
      <c r="AD8" s="100" t="str">
        <f>AG8&amp;"-"&amp;AH8&amp;"-"&amp;AI8</f>
        <v>ปี 2567-กีฬาภายนอก-ตะกร้อ</v>
      </c>
      <c r="AE8" s="76" t="str">
        <f>N6</f>
        <v>B702054</v>
      </c>
      <c r="AF8" s="76" t="str">
        <f>N4</f>
        <v>SS01B52B8006</v>
      </c>
      <c r="AG8" s="77" t="str">
        <f>F6</f>
        <v>ปี 2567</v>
      </c>
      <c r="AH8" s="76" t="str">
        <f>F8</f>
        <v>กีฬาภายนอก</v>
      </c>
      <c r="AI8" s="76" t="str">
        <f>F10</f>
        <v>ตะกร้อ</v>
      </c>
      <c r="AJ8" s="99">
        <f>F12</f>
        <v>43470</v>
      </c>
      <c r="AK8" s="76" t="str">
        <f>G17</f>
        <v>aaaadsad1</v>
      </c>
      <c r="AL8" s="76" t="str">
        <f>G19</f>
        <v>bbbbbbbbbbbbbbb1</v>
      </c>
      <c r="AM8" s="76" t="str">
        <f>G21</f>
        <v>เป็นเจ้าภาพ</v>
      </c>
      <c r="AN8" s="76" t="str">
        <f>G23</f>
        <v>ตุลาคม</v>
      </c>
      <c r="AO8" s="80">
        <f>G25</f>
        <v>5000</v>
      </c>
      <c r="AP8" s="80">
        <f>O87</f>
        <v>63410</v>
      </c>
      <c r="AQ8" s="80">
        <f>G31</f>
        <v>1</v>
      </c>
      <c r="AR8" s="80">
        <f>G33</f>
        <v>3</v>
      </c>
      <c r="AS8" s="80">
        <f>G35</f>
        <v>300</v>
      </c>
      <c r="AT8" s="80">
        <f>G37</f>
        <v>900</v>
      </c>
      <c r="AU8" s="80">
        <f>G39</f>
        <v>500</v>
      </c>
      <c r="AV8" s="80">
        <f>O31</f>
        <v>5</v>
      </c>
      <c r="AW8" s="80">
        <f>O33</f>
        <v>5</v>
      </c>
      <c r="AX8" s="80">
        <f>O35</f>
        <v>300</v>
      </c>
      <c r="AY8" s="80">
        <f>O37</f>
        <v>1500</v>
      </c>
      <c r="AZ8" s="80">
        <f>O39</f>
        <v>1000</v>
      </c>
      <c r="BA8" s="80">
        <f>G42</f>
        <v>5</v>
      </c>
      <c r="BB8" s="80">
        <f>G44</f>
        <v>300</v>
      </c>
      <c r="BC8" s="80">
        <f>G46</f>
        <v>1500</v>
      </c>
      <c r="BD8" s="80">
        <f>G48</f>
        <v>500</v>
      </c>
      <c r="BE8" s="80">
        <f>G53</f>
        <v>1000</v>
      </c>
      <c r="BF8" s="80">
        <f>G55</f>
        <v>1000</v>
      </c>
      <c r="BG8" s="80">
        <f>G57</f>
        <v>1000</v>
      </c>
      <c r="BH8" s="80">
        <f>G59</f>
        <v>1000</v>
      </c>
      <c r="BI8" s="80">
        <f>O53</f>
        <v>100</v>
      </c>
      <c r="BJ8" s="80">
        <f>O55</f>
        <v>200</v>
      </c>
      <c r="BK8" s="81">
        <f>G27</f>
        <v>10</v>
      </c>
      <c r="BL8" s="80">
        <f>G63</f>
        <v>1000</v>
      </c>
      <c r="BM8" s="80">
        <f>G65</f>
        <v>1000</v>
      </c>
      <c r="BN8" s="80">
        <f>G67</f>
        <v>1000</v>
      </c>
      <c r="BO8" s="80">
        <f>G70</f>
        <v>500</v>
      </c>
      <c r="BP8" s="80">
        <f>G72</f>
        <v>500</v>
      </c>
      <c r="BQ8" s="80">
        <f>G75</f>
        <v>2</v>
      </c>
      <c r="BR8" s="80">
        <f>G77</f>
        <v>1000</v>
      </c>
      <c r="BS8" s="80">
        <f>G79</f>
        <v>10000</v>
      </c>
      <c r="BT8" s="80">
        <f>G81</f>
        <v>1000</v>
      </c>
      <c r="BU8" s="80">
        <f>G83</f>
        <v>20000</v>
      </c>
      <c r="BV8" s="80">
        <f>G85</f>
        <v>200</v>
      </c>
      <c r="BW8" s="80">
        <f>G87</f>
        <v>2000</v>
      </c>
      <c r="BX8" s="80">
        <f>O63</f>
        <v>5000</v>
      </c>
      <c r="BY8" s="80" t="str">
        <f>O65</f>
        <v>รถตู้</v>
      </c>
      <c r="BZ8" s="80">
        <f>O67</f>
        <v>2</v>
      </c>
      <c r="CA8" s="80">
        <f>O72</f>
        <v>2000</v>
      </c>
      <c r="CB8" s="80">
        <f>O75</f>
        <v>1000</v>
      </c>
      <c r="CC8" s="80">
        <f>O77</f>
        <v>1000</v>
      </c>
      <c r="CD8" s="80">
        <f>O79</f>
        <v>1000</v>
      </c>
      <c r="CE8" s="80">
        <f>O83</f>
        <v>5000</v>
      </c>
      <c r="CF8" s="80" t="str">
        <f>D94</f>
        <v>b</v>
      </c>
    </row>
    <row r="9" spans="2:84" ht="9.75" customHeight="1" x14ac:dyDescent="0.2">
      <c r="B9" s="93"/>
      <c r="C9" s="93"/>
      <c r="D9" s="93"/>
      <c r="E9" s="93"/>
      <c r="F9" s="94"/>
      <c r="G9" s="94"/>
      <c r="M9" s="9"/>
    </row>
    <row r="10" spans="2:84" ht="25.5" customHeight="1" x14ac:dyDescent="0.2">
      <c r="B10" s="93" t="s">
        <v>0</v>
      </c>
      <c r="C10" s="93"/>
      <c r="D10" s="93"/>
      <c r="E10" s="93"/>
      <c r="F10" s="101" t="s">
        <v>9</v>
      </c>
      <c r="G10" s="101"/>
      <c r="M10" s="9"/>
      <c r="AB10" s="137" t="s">
        <v>263</v>
      </c>
      <c r="AC10" s="5"/>
      <c r="AD10" s="5"/>
      <c r="AE10" s="5"/>
      <c r="AF10" s="5"/>
      <c r="AG10" s="10"/>
      <c r="AH10" s="5"/>
      <c r="AI10" s="5"/>
      <c r="AJ10" s="11"/>
      <c r="AK10" s="5"/>
      <c r="AL10" s="5"/>
      <c r="AM10" s="5"/>
      <c r="AN10" s="5"/>
      <c r="AO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5"/>
      <c r="BZ10" s="12"/>
      <c r="CA10" s="12"/>
      <c r="CB10" s="12"/>
      <c r="CC10" s="12"/>
      <c r="CD10" s="12"/>
      <c r="CE10" s="12"/>
    </row>
    <row r="11" spans="2:84" ht="9.75" customHeight="1" x14ac:dyDescent="0.2">
      <c r="B11" s="25"/>
      <c r="F11" s="34"/>
      <c r="G11" s="34"/>
      <c r="M11" s="9"/>
      <c r="AB11" s="137"/>
      <c r="AC11" s="5"/>
      <c r="AD11" s="5"/>
      <c r="AE11" s="5"/>
      <c r="AF11" s="5"/>
      <c r="AG11" s="10"/>
      <c r="AH11" s="5"/>
      <c r="AI11" s="5"/>
      <c r="AJ11" s="11"/>
      <c r="AK11" s="5"/>
      <c r="AL11" s="5"/>
      <c r="AM11" s="5"/>
      <c r="AN11" s="5"/>
      <c r="AO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5"/>
      <c r="CA11" s="12"/>
      <c r="CB11" s="12"/>
      <c r="CC11" s="12"/>
      <c r="CD11" s="12"/>
      <c r="CE11" s="12"/>
    </row>
    <row r="12" spans="2:84" ht="23.25" customHeight="1" x14ac:dyDescent="0.25">
      <c r="B12" s="79" t="s">
        <v>255</v>
      </c>
      <c r="F12" s="103">
        <v>43470</v>
      </c>
      <c r="G12" s="103"/>
      <c r="AB12" s="100" t="str">
        <f>F4</f>
        <v>D-BG-2563-B8002-N00006</v>
      </c>
      <c r="AC12" s="100" t="str">
        <f>VLOOKUP($AB$12,Table6[[รหัสเก็บข้อมูล D-BG]:[หมายเหตุ]],2,0)</f>
        <v>ปี 2563-กีฬาภายนอก-ตะกร้อ-มิถุนายน</v>
      </c>
      <c r="AD12" s="100" t="str">
        <f>VLOOKUP($AB$12,Table6[[รหัสเก็บข้อมูล D-BG]:[หมายเหตุ]],3,0)</f>
        <v>ปี 2563-กีฬาภายนอก-ตะกร้อ</v>
      </c>
      <c r="AE12" s="76" t="str">
        <f>VLOOKUP($AB$12,Table6[[รหัสเก็บข้อมูล D-BG]:[หมายเหตุ]],4,0)</f>
        <v>B702054</v>
      </c>
      <c r="AF12" s="76" t="str">
        <f>VLOOKUP($AB$12,Table6[[รหัสเก็บข้อมูล D-BG]:[หมายเหตุ]],5,0)</f>
        <v>SS01B52B8006</v>
      </c>
      <c r="AG12" s="77" t="str">
        <f>VLOOKUP($AB$12,Table6[[รหัสเก็บข้อมูล D-BG]:[หมายเหตุ]],6,0)</f>
        <v>ปี 2567</v>
      </c>
      <c r="AH12" s="76" t="str">
        <f>VLOOKUP($AB$12,Table6[[รหัสเก็บข้อมูล D-BG]:[หมายเหตุ]],7,0)</f>
        <v>กีฬาภายนอก</v>
      </c>
      <c r="AI12" s="76" t="str">
        <f>VLOOKUP($AB$12,Table6[[รหัสเก็บข้อมูล D-BG]:[หมายเหตุ]],8,0)</f>
        <v>ตะกร้อ</v>
      </c>
      <c r="AJ12" s="99">
        <f>VLOOKUP($AB$12,Table6[[รหัสเก็บข้อมูล D-BG]:[หมายเหตุ]],9,0)</f>
        <v>43470</v>
      </c>
      <c r="AK12" s="76" t="str">
        <f>VLOOKUP($AB$12,Table6[[รหัสเก็บข้อมูล D-BG]:[หมายเหตุ]],10,0)</f>
        <v>aaaa</v>
      </c>
      <c r="AL12" s="76" t="str">
        <f>VLOOKUP($AB$12,Table6[[รหัสเก็บข้อมูล D-BG]:[หมายเหตุ]],11,0)</f>
        <v>bbbbbbbbbbbbbbb</v>
      </c>
      <c r="AM12" s="76" t="str">
        <f>VLOOKUP($AB$12,Table6[[รหัสเก็บข้อมูล D-BG]:[หมายเหตุ]],12,0)</f>
        <v>เป็นเจ้าภาพ</v>
      </c>
      <c r="AN12" s="76" t="str">
        <f>VLOOKUP($AB$12,Table6[[รหัสเก็บข้อมูล D-BG]:[หมายเหตุ]],13,0)</f>
        <v>ตุลาคม</v>
      </c>
      <c r="AO12" s="80">
        <f>VLOOKUP($AB$12,Table6[[รหัสเก็บข้อมูล D-BG]:[หมายเหตุ]],14,0)</f>
        <v>5000</v>
      </c>
      <c r="AP12" s="80">
        <f>VLOOKUP($AB$12,Table6[[รหัสเก็บข้อมูล D-BG]:[หมายเหตุ]],15,0)</f>
        <v>63410</v>
      </c>
      <c r="AQ12" s="80">
        <f>VLOOKUP($AB$12,Table6[[รหัสเก็บข้อมูล D-BG]:[หมายเหตุ]],16,0)</f>
        <v>3</v>
      </c>
      <c r="AR12" s="80">
        <f>VLOOKUP($AB$12,Table6[[รหัสเก็บข้อมูล D-BG]:[หมายเหตุ]],17,0)</f>
        <v>3</v>
      </c>
      <c r="AS12" s="80">
        <f>VLOOKUP($AB$12,Table6[[รหัสเก็บข้อมูล D-BG]:[หมายเหตุ]],18,0)</f>
        <v>300</v>
      </c>
      <c r="AT12" s="80">
        <f>VLOOKUP($AB$12,Table6[[รหัสเก็บข้อมูล D-BG]:[หมายเหตุ]],19,0)</f>
        <v>900</v>
      </c>
      <c r="AU12" s="80">
        <f>VLOOKUP($AB$12,Table6[[รหัสเก็บข้อมูล D-BG]:[หมายเหตุ]],20,0)</f>
        <v>500</v>
      </c>
      <c r="AV12" s="80">
        <f>VLOOKUP($AB$12,Table6[[รหัสเก็บข้อมูล D-BG]:[หมายเหตุ]],21,0)</f>
        <v>5</v>
      </c>
      <c r="AW12" s="80">
        <f>VLOOKUP($AB$12,Table6[[รหัสเก็บข้อมูล D-BG]:[หมายเหตุ]],22,0)</f>
        <v>5</v>
      </c>
      <c r="AX12" s="80">
        <f>VLOOKUP($AB$12,Table6[[รหัสเก็บข้อมูล D-BG]:[หมายเหตุ]],23,0)</f>
        <v>300</v>
      </c>
      <c r="AY12" s="80">
        <f>VLOOKUP($AB$12,Table6[[รหัสเก็บข้อมูล D-BG]:[หมายเหตุ]],24,0)</f>
        <v>1500</v>
      </c>
      <c r="AZ12" s="80">
        <f>VLOOKUP($AB$12,Table6[[รหัสเก็บข้อมูล D-BG]:[หมายเหตุ]],25,0)</f>
        <v>1000</v>
      </c>
      <c r="BA12" s="80">
        <f>VLOOKUP($AB$12,Table6[[รหัสเก็บข้อมูล D-BG]:[หมายเหตุ]],26,0)</f>
        <v>5</v>
      </c>
      <c r="BB12" s="80">
        <f>VLOOKUP($AB$12,Table6[[รหัสเก็บข้อมูล D-BG]:[หมายเหตุ]],27,0)</f>
        <v>300</v>
      </c>
      <c r="BC12" s="80">
        <f>VLOOKUP($AB$12,Table6[[รหัสเก็บข้อมูล D-BG]:[หมายเหตุ]],28,0)</f>
        <v>1500</v>
      </c>
      <c r="BD12" s="80">
        <f>VLOOKUP($AB$12,Table6[[รหัสเก็บข้อมูล D-BG]:[หมายเหตุ]],29,0)</f>
        <v>500</v>
      </c>
      <c r="BE12" s="80">
        <f>VLOOKUP($AB$12,Table6[[รหัสเก็บข้อมูล D-BG]:[หมายเหตุ]],30,0)</f>
        <v>1000</v>
      </c>
      <c r="BF12" s="80">
        <f>VLOOKUP($AB$12,Table6[[รหัสเก็บข้อมูล D-BG]:[หมายเหตุ]],31,0)</f>
        <v>1000</v>
      </c>
      <c r="BG12" s="80">
        <f>VLOOKUP($AB$12,Table6[[รหัสเก็บข้อมูล D-BG]:[หมายเหตุ]],32,0)</f>
        <v>1000</v>
      </c>
      <c r="BH12" s="80">
        <f>VLOOKUP($AB$12,Table6[[รหัสเก็บข้อมูล D-BG]:[หมายเหตุ]],33,0)</f>
        <v>1000</v>
      </c>
      <c r="BI12" s="80">
        <f>VLOOKUP($AB$12,Table6[[รหัสเก็บข้อมูล D-BG]:[หมายเหตุ]],34,0)</f>
        <v>100</v>
      </c>
      <c r="BJ12" s="80">
        <f>VLOOKUP($AB$12,Table6[[รหัสเก็บข้อมูล D-BG]:[หมายเหตุ]],35,0)</f>
        <v>200</v>
      </c>
      <c r="BK12" s="81">
        <f>VLOOKUP($AB$12,Table6[[รหัสเก็บข้อมูล D-BG]:[หมายเหตุ]],36,0)</f>
        <v>10</v>
      </c>
      <c r="BL12" s="80">
        <f>VLOOKUP($AB$12,Table6[[รหัสเก็บข้อมูล D-BG]:[หมายเหตุ]],37,0)</f>
        <v>1000</v>
      </c>
      <c r="BM12" s="80">
        <f>VLOOKUP($AB$12,Table6[[รหัสเก็บข้อมูล D-BG]:[หมายเหตุ]],38,0)</f>
        <v>1000</v>
      </c>
      <c r="BN12" s="80">
        <f>VLOOKUP($AB$12,Table6[[รหัสเก็บข้อมูล D-BG]:[หมายเหตุ]],39,0)</f>
        <v>1000</v>
      </c>
      <c r="BO12" s="80">
        <f>VLOOKUP($AB$12,Table6[[รหัสเก็บข้อมูล D-BG]:[หมายเหตุ]],40,0)</f>
        <v>500</v>
      </c>
      <c r="BP12" s="80">
        <f>VLOOKUP($AB$12,Table6[[รหัสเก็บข้อมูล D-BG]:[หมายเหตุ]],41,0)</f>
        <v>500</v>
      </c>
      <c r="BQ12" s="80">
        <f>VLOOKUP($AB$12,Table6[[รหัสเก็บข้อมูล D-BG]:[หมายเหตุ]],42,0)</f>
        <v>2</v>
      </c>
      <c r="BR12" s="80">
        <f>VLOOKUP($AB$12,Table6[[รหัสเก็บข้อมูล D-BG]:[หมายเหตุ]],43,0)</f>
        <v>1000</v>
      </c>
      <c r="BS12" s="80">
        <f>VLOOKUP($AB$12,Table6[[รหัสเก็บข้อมูล D-BG]:[หมายเหตุ]],44,0)</f>
        <v>10000</v>
      </c>
      <c r="BT12" s="80">
        <f>VLOOKUP($AB$12,Table6[[รหัสเก็บข้อมูล D-BG]:[หมายเหตุ]],45,0)</f>
        <v>1000</v>
      </c>
      <c r="BU12" s="80">
        <f>VLOOKUP($AB$12,Table6[[รหัสเก็บข้อมูล D-BG]:[หมายเหตุ]],46,0)</f>
        <v>20000</v>
      </c>
      <c r="BV12" s="80">
        <f>VLOOKUP($AB$12,Table6[[รหัสเก็บข้อมูล D-BG]:[หมายเหตุ]],47,0)</f>
        <v>200</v>
      </c>
      <c r="BW12" s="80">
        <f>VLOOKUP($AB$12,Table6[[รหัสเก็บข้อมูล D-BG]:[หมายเหตุ]],48,0)</f>
        <v>2000</v>
      </c>
      <c r="BX12" s="80">
        <f>VLOOKUP($AB$12,Table6[[รหัสเก็บข้อมูล D-BG]:[หมายเหตุ]],49,0)</f>
        <v>5000</v>
      </c>
      <c r="BY12" s="80" t="str">
        <f>VLOOKUP($AB$12,Table6[[รหัสเก็บข้อมูล D-BG]:[หมายเหตุ]],50,0)</f>
        <v>รถตู้</v>
      </c>
      <c r="BZ12" s="80">
        <f>VLOOKUP($AB$12,Table6[[รหัสเก็บข้อมูล D-BG]:[หมายเหตุ]],51,0)</f>
        <v>2</v>
      </c>
      <c r="CA12" s="80">
        <f>VLOOKUP($AB$12,Table6[[รหัสเก็บข้อมูล D-BG]:[หมายเหตุ]],52,0)</f>
        <v>2000</v>
      </c>
      <c r="CB12" s="80">
        <f>VLOOKUP($AB$12,Table6[[รหัสเก็บข้อมูล D-BG]:[หมายเหตุ]],53,0)</f>
        <v>1000</v>
      </c>
      <c r="CC12" s="80">
        <f>VLOOKUP($AB$12,Table6[[รหัสเก็บข้อมูล D-BG]:[หมายเหตุ]],54,0)</f>
        <v>1000</v>
      </c>
      <c r="CD12" s="80">
        <f>VLOOKUP($AB$12,Table6[[รหัสเก็บข้อมูล D-BG]:[หมายเหตุ]],55,0)</f>
        <v>1000</v>
      </c>
      <c r="CE12" s="80">
        <f>VLOOKUP($AB$12,Table6[[รหัสเก็บข้อมูล D-BG]:[หมายเหตุ]],56,0)</f>
        <v>5000</v>
      </c>
      <c r="CF12" s="80" t="str">
        <f>VLOOKUP($AB$12,Table6[[รหัสเก็บข้อมูล D-BG]:[หมายเหตุ]],57,0)</f>
        <v>b</v>
      </c>
    </row>
    <row r="13" spans="2:84" x14ac:dyDescent="0.2">
      <c r="B13" s="27" t="s">
        <v>159</v>
      </c>
      <c r="C13" s="28"/>
      <c r="F13" s="26"/>
      <c r="G13" s="26"/>
    </row>
    <row r="14" spans="2:84" ht="15" thickBot="1" x14ac:dyDescent="0.25">
      <c r="B14" s="97"/>
      <c r="C14" s="98"/>
      <c r="D14" s="98"/>
      <c r="E14" s="98"/>
      <c r="F14" s="98"/>
      <c r="G14" s="98"/>
      <c r="H14" s="98"/>
      <c r="I14" s="98"/>
      <c r="J14" s="98"/>
      <c r="K14" s="98"/>
      <c r="L14" s="98"/>
      <c r="M14" s="98"/>
      <c r="N14" s="98"/>
      <c r="O14" s="98"/>
      <c r="P14" s="98"/>
      <c r="Q14" s="98"/>
    </row>
    <row r="15" spans="2:84" ht="25.5" customHeight="1" thickTop="1" x14ac:dyDescent="0.2">
      <c r="B15" s="31" t="s">
        <v>160</v>
      </c>
    </row>
    <row r="16" spans="2:84" x14ac:dyDescent="0.2">
      <c r="B16" s="31"/>
      <c r="G16" s="32"/>
    </row>
    <row r="17" spans="2:89" ht="21" customHeight="1" x14ac:dyDescent="0.2">
      <c r="B17" s="33">
        <v>1</v>
      </c>
      <c r="C17" s="33" t="s">
        <v>110</v>
      </c>
      <c r="G17" s="90" t="s">
        <v>286</v>
      </c>
      <c r="H17" s="91"/>
      <c r="I17" s="91"/>
      <c r="J17" s="91"/>
      <c r="K17" s="91"/>
      <c r="L17" s="91"/>
      <c r="M17" s="91"/>
    </row>
    <row r="18" spans="2:89" ht="8.25" customHeight="1" x14ac:dyDescent="0.2">
      <c r="B18" s="9"/>
      <c r="G18" s="34"/>
    </row>
    <row r="19" spans="2:89" ht="21.75" customHeight="1" x14ac:dyDescent="0.2">
      <c r="B19" s="33">
        <v>2</v>
      </c>
      <c r="C19" s="33" t="s">
        <v>111</v>
      </c>
      <c r="G19" s="90" t="s">
        <v>287</v>
      </c>
      <c r="H19" s="91"/>
      <c r="I19" s="91"/>
      <c r="J19" s="91"/>
      <c r="K19" s="91"/>
      <c r="L19" s="91"/>
      <c r="M19" s="91"/>
    </row>
    <row r="20" spans="2:89" ht="8.25" customHeight="1" thickBot="1" x14ac:dyDescent="0.25">
      <c r="B20" s="9"/>
      <c r="G20" s="34"/>
    </row>
    <row r="21" spans="2:89" ht="21.75" customHeight="1" thickBot="1" x14ac:dyDescent="0.25">
      <c r="B21" s="33">
        <v>3</v>
      </c>
      <c r="C21" s="33" t="s">
        <v>161</v>
      </c>
      <c r="G21" s="68" t="s">
        <v>235</v>
      </c>
    </row>
    <row r="22" spans="2:89" ht="8.25" customHeight="1" thickBot="1" x14ac:dyDescent="0.25">
      <c r="B22" s="9"/>
      <c r="C22" s="25"/>
      <c r="G22" s="35"/>
    </row>
    <row r="23" spans="2:89" ht="21.75" customHeight="1" thickBot="1" x14ac:dyDescent="0.25">
      <c r="B23" s="33">
        <v>4</v>
      </c>
      <c r="C23" s="33" t="s">
        <v>113</v>
      </c>
      <c r="G23" s="68" t="s">
        <v>52</v>
      </c>
      <c r="CK23" s="6" t="s">
        <v>162</v>
      </c>
    </row>
    <row r="24" spans="2:89" ht="8.25" customHeight="1" thickBot="1" x14ac:dyDescent="0.25">
      <c r="B24" s="9"/>
      <c r="C24" s="25"/>
    </row>
    <row r="25" spans="2:89" ht="21.75" customHeight="1" thickBot="1" x14ac:dyDescent="0.25">
      <c r="B25" s="33">
        <v>5</v>
      </c>
      <c r="C25" s="33" t="s">
        <v>114</v>
      </c>
      <c r="F25" s="36"/>
      <c r="G25" s="13">
        <v>5000</v>
      </c>
      <c r="H25" s="6" t="s">
        <v>163</v>
      </c>
    </row>
    <row r="26" spans="2:89" ht="8.25" customHeight="1" thickBot="1" x14ac:dyDescent="0.25">
      <c r="B26" s="9"/>
    </row>
    <row r="27" spans="2:89" ht="21.75" customHeight="1" thickBot="1" x14ac:dyDescent="0.25">
      <c r="B27" s="33">
        <v>6</v>
      </c>
      <c r="C27" s="33" t="s">
        <v>118</v>
      </c>
      <c r="F27" s="36"/>
      <c r="G27" s="13">
        <v>10</v>
      </c>
      <c r="H27" s="6" t="s">
        <v>163</v>
      </c>
    </row>
    <row r="28" spans="2:89" ht="9" customHeight="1" thickBot="1" x14ac:dyDescent="0.25">
      <c r="B28" s="9"/>
      <c r="F28" s="36"/>
      <c r="G28" s="37"/>
    </row>
    <row r="29" spans="2:89" ht="21.75" customHeight="1" x14ac:dyDescent="0.2">
      <c r="B29" s="38">
        <v>7</v>
      </c>
      <c r="C29" s="39" t="s">
        <v>156</v>
      </c>
      <c r="D29" s="39"/>
      <c r="E29" s="39"/>
      <c r="F29" s="39"/>
      <c r="G29" s="40"/>
      <c r="H29" s="39"/>
      <c r="I29" s="39"/>
      <c r="J29" s="39"/>
      <c r="K29" s="39"/>
      <c r="L29" s="39"/>
      <c r="M29" s="39"/>
      <c r="N29" s="39"/>
      <c r="O29" s="39"/>
      <c r="P29" s="39"/>
      <c r="Q29" s="41"/>
    </row>
    <row r="30" spans="2:89" ht="29.25" customHeight="1" thickBot="1" x14ac:dyDescent="0.25">
      <c r="B30" s="42"/>
      <c r="C30" s="26"/>
      <c r="D30" s="43" t="s">
        <v>138</v>
      </c>
      <c r="E30" s="26"/>
      <c r="F30" s="26"/>
      <c r="G30" s="26"/>
      <c r="H30" s="26"/>
      <c r="I30" s="26"/>
      <c r="J30" s="44"/>
      <c r="K30" s="26"/>
      <c r="L30" s="43" t="s">
        <v>164</v>
      </c>
      <c r="N30" s="26"/>
      <c r="O30" s="26"/>
      <c r="P30" s="26"/>
      <c r="Q30" s="45"/>
    </row>
    <row r="31" spans="2:89" ht="21.75" customHeight="1" thickBot="1" x14ac:dyDescent="0.25">
      <c r="B31" s="42"/>
      <c r="C31" s="26"/>
      <c r="D31" s="26"/>
      <c r="E31" s="33" t="s">
        <v>165</v>
      </c>
      <c r="F31" s="26"/>
      <c r="G31" s="14">
        <v>1</v>
      </c>
      <c r="J31" s="44"/>
      <c r="K31" s="26"/>
      <c r="L31" s="33" t="s">
        <v>165</v>
      </c>
      <c r="N31" s="26"/>
      <c r="O31" s="14">
        <v>5</v>
      </c>
      <c r="Q31" s="45"/>
    </row>
    <row r="32" spans="2:89" ht="5.25" customHeight="1" thickBot="1" x14ac:dyDescent="0.25">
      <c r="B32" s="42"/>
      <c r="C32" s="26"/>
      <c r="D32" s="26"/>
      <c r="E32" s="26"/>
      <c r="F32" s="26"/>
      <c r="G32" s="46"/>
      <c r="H32" s="26"/>
      <c r="I32" s="26"/>
      <c r="J32" s="44"/>
      <c r="K32" s="26"/>
      <c r="L32" s="26"/>
      <c r="N32" s="26"/>
      <c r="O32" s="46"/>
      <c r="P32" s="26"/>
      <c r="Q32" s="45"/>
    </row>
    <row r="33" spans="2:22" ht="21.75" customHeight="1" thickBot="1" x14ac:dyDescent="0.25">
      <c r="B33" s="42"/>
      <c r="C33" s="26"/>
      <c r="D33" s="26"/>
      <c r="E33" s="33" t="s">
        <v>166</v>
      </c>
      <c r="F33" s="26"/>
      <c r="G33" s="15">
        <v>3</v>
      </c>
      <c r="J33" s="44"/>
      <c r="K33" s="26"/>
      <c r="L33" s="33" t="s">
        <v>166</v>
      </c>
      <c r="N33" s="26"/>
      <c r="O33" s="15">
        <v>5</v>
      </c>
      <c r="Q33" s="45"/>
    </row>
    <row r="34" spans="2:22" x14ac:dyDescent="0.2">
      <c r="B34" s="42"/>
      <c r="C34" s="26"/>
      <c r="D34" s="26"/>
      <c r="E34" s="47" t="s">
        <v>167</v>
      </c>
      <c r="F34" s="47"/>
      <c r="G34" s="47"/>
      <c r="H34" s="47"/>
      <c r="I34" s="47"/>
      <c r="J34" s="48"/>
      <c r="K34" s="47"/>
      <c r="L34" s="47" t="s">
        <v>167</v>
      </c>
      <c r="N34" s="26"/>
      <c r="O34" s="26"/>
      <c r="P34" s="26"/>
      <c r="Q34" s="45"/>
    </row>
    <row r="35" spans="2:22" x14ac:dyDescent="0.2">
      <c r="B35" s="42"/>
      <c r="C35" s="26"/>
      <c r="D35" s="26"/>
      <c r="E35" s="26" t="s">
        <v>168</v>
      </c>
      <c r="G35" s="95">
        <v>300</v>
      </c>
      <c r="H35" s="26"/>
      <c r="I35" s="26"/>
      <c r="J35" s="44"/>
      <c r="K35" s="26"/>
      <c r="L35" s="26" t="s">
        <v>168</v>
      </c>
      <c r="O35" s="95">
        <v>300</v>
      </c>
      <c r="P35" s="26"/>
      <c r="Q35" s="45"/>
    </row>
    <row r="36" spans="2:22" ht="15" thickBot="1" x14ac:dyDescent="0.25">
      <c r="B36" s="42"/>
      <c r="C36" s="26"/>
      <c r="D36" s="26"/>
      <c r="E36" s="26"/>
      <c r="F36" s="16"/>
      <c r="G36" s="26"/>
      <c r="H36" s="26"/>
      <c r="I36" s="26"/>
      <c r="J36" s="44"/>
      <c r="K36" s="26"/>
      <c r="L36" s="26"/>
      <c r="N36" s="16"/>
      <c r="O36" s="26"/>
      <c r="P36" s="26"/>
      <c r="Q36" s="45"/>
    </row>
    <row r="37" spans="2:22" ht="21.75" customHeight="1" thickBot="1" x14ac:dyDescent="0.25">
      <c r="B37" s="42"/>
      <c r="C37" s="26"/>
      <c r="D37" s="26"/>
      <c r="E37" s="33" t="s">
        <v>169</v>
      </c>
      <c r="F37" s="49"/>
      <c r="G37" s="17">
        <f>G35*G33</f>
        <v>900</v>
      </c>
      <c r="H37" s="6" t="s">
        <v>163</v>
      </c>
      <c r="J37" s="44"/>
      <c r="K37" s="26"/>
      <c r="L37" s="33" t="s">
        <v>169</v>
      </c>
      <c r="N37" s="49"/>
      <c r="O37" s="17">
        <f>O35*O33</f>
        <v>1500</v>
      </c>
      <c r="P37" s="6" t="s">
        <v>163</v>
      </c>
      <c r="Q37" s="45"/>
    </row>
    <row r="38" spans="2:22" ht="9" customHeight="1" thickBot="1" x14ac:dyDescent="0.25">
      <c r="B38" s="42"/>
      <c r="C38" s="26"/>
      <c r="D38" s="26"/>
      <c r="E38" s="26"/>
      <c r="F38" s="26"/>
      <c r="G38" s="26"/>
      <c r="H38" s="26"/>
      <c r="I38" s="26"/>
      <c r="J38" s="44"/>
      <c r="K38" s="26"/>
      <c r="L38" s="26"/>
      <c r="N38" s="26"/>
      <c r="O38" s="26"/>
      <c r="P38" s="26"/>
      <c r="Q38" s="45"/>
    </row>
    <row r="39" spans="2:22" ht="21.75" customHeight="1" thickBot="1" x14ac:dyDescent="0.25">
      <c r="B39" s="42"/>
      <c r="C39" s="26"/>
      <c r="D39" s="26"/>
      <c r="E39" s="33" t="s">
        <v>241</v>
      </c>
      <c r="F39" s="49"/>
      <c r="G39" s="13">
        <v>500</v>
      </c>
      <c r="H39" s="6" t="s">
        <v>163</v>
      </c>
      <c r="J39" s="44"/>
      <c r="K39" s="26"/>
      <c r="L39" s="33" t="s">
        <v>242</v>
      </c>
      <c r="N39" s="49"/>
      <c r="O39" s="13">
        <v>1000</v>
      </c>
      <c r="P39" s="6" t="s">
        <v>163</v>
      </c>
      <c r="Q39" s="45"/>
    </row>
    <row r="40" spans="2:22" x14ac:dyDescent="0.2">
      <c r="B40" s="42"/>
      <c r="C40" s="26"/>
      <c r="D40" s="26"/>
      <c r="E40" s="26"/>
      <c r="F40" s="49"/>
      <c r="G40" s="50"/>
      <c r="H40" s="26"/>
      <c r="I40" s="26"/>
      <c r="J40" s="26"/>
      <c r="K40" s="26"/>
      <c r="L40" s="26"/>
      <c r="M40" s="26"/>
      <c r="N40" s="49"/>
      <c r="O40" s="50"/>
      <c r="P40" s="26"/>
      <c r="Q40" s="45"/>
    </row>
    <row r="41" spans="2:22" ht="15" thickBot="1" x14ac:dyDescent="0.25">
      <c r="B41" s="42"/>
      <c r="C41" s="26"/>
      <c r="D41" s="43" t="s">
        <v>140</v>
      </c>
      <c r="E41" s="26"/>
      <c r="F41" s="26"/>
      <c r="G41" s="26"/>
      <c r="H41" s="26"/>
      <c r="I41" s="26"/>
      <c r="J41" s="26"/>
      <c r="K41" s="26"/>
      <c r="L41" s="26"/>
      <c r="M41" s="26"/>
      <c r="N41" s="26"/>
      <c r="O41" s="26"/>
      <c r="P41" s="26"/>
      <c r="Q41" s="45"/>
    </row>
    <row r="42" spans="2:22" ht="21.75" customHeight="1" thickBot="1" x14ac:dyDescent="0.25">
      <c r="B42" s="42"/>
      <c r="C42" s="26"/>
      <c r="D42" s="26"/>
      <c r="E42" s="33" t="s">
        <v>157</v>
      </c>
      <c r="F42" s="26"/>
      <c r="G42" s="18">
        <v>5</v>
      </c>
      <c r="J42" s="26"/>
      <c r="K42" s="26"/>
      <c r="Q42" s="45"/>
      <c r="V42" s="51"/>
    </row>
    <row r="43" spans="2:22" x14ac:dyDescent="0.2">
      <c r="B43" s="42"/>
      <c r="C43" s="26"/>
      <c r="D43" s="26"/>
      <c r="E43" s="47" t="s">
        <v>170</v>
      </c>
      <c r="F43" s="26"/>
      <c r="G43" s="50"/>
      <c r="H43" s="26"/>
      <c r="I43" s="26"/>
      <c r="J43" s="26"/>
      <c r="K43" s="26"/>
      <c r="L43" s="104" t="s">
        <v>193</v>
      </c>
      <c r="M43" s="104"/>
      <c r="N43" s="104"/>
      <c r="O43" s="104"/>
      <c r="P43" s="104"/>
      <c r="Q43" s="45"/>
    </row>
    <row r="44" spans="2:22" x14ac:dyDescent="0.2">
      <c r="B44" s="42"/>
      <c r="C44" s="26"/>
      <c r="D44" s="26"/>
      <c r="E44" s="33" t="s">
        <v>171</v>
      </c>
      <c r="G44" s="96">
        <v>300</v>
      </c>
      <c r="H44" s="26"/>
      <c r="I44" s="26"/>
      <c r="J44" s="26"/>
      <c r="K44" s="26"/>
      <c r="L44" s="104"/>
      <c r="M44" s="104"/>
      <c r="N44" s="104"/>
      <c r="O44" s="104"/>
      <c r="P44" s="104"/>
      <c r="Q44" s="45"/>
    </row>
    <row r="45" spans="2:22" ht="15" customHeight="1" thickBot="1" x14ac:dyDescent="0.25">
      <c r="B45" s="42"/>
      <c r="C45" s="26"/>
      <c r="D45" s="26"/>
      <c r="F45" s="47"/>
      <c r="G45" s="47"/>
      <c r="H45" s="47"/>
      <c r="I45" s="47"/>
      <c r="J45" s="47"/>
      <c r="K45" s="47"/>
      <c r="L45" s="104"/>
      <c r="M45" s="104"/>
      <c r="N45" s="104"/>
      <c r="O45" s="104"/>
      <c r="P45" s="104"/>
      <c r="Q45" s="45"/>
    </row>
    <row r="46" spans="2:22" ht="21.75" customHeight="1" thickBot="1" x14ac:dyDescent="0.25">
      <c r="B46" s="42"/>
      <c r="C46" s="26"/>
      <c r="D46" s="26"/>
      <c r="E46" s="33" t="s">
        <v>169</v>
      </c>
      <c r="F46" s="49"/>
      <c r="G46" s="17">
        <f>G44*G42</f>
        <v>1500</v>
      </c>
      <c r="H46" s="6" t="s">
        <v>163</v>
      </c>
      <c r="J46" s="26"/>
      <c r="K46" s="26"/>
      <c r="L46" s="104"/>
      <c r="M46" s="104"/>
      <c r="N46" s="104"/>
      <c r="O46" s="104"/>
      <c r="P46" s="104"/>
      <c r="Q46" s="45"/>
    </row>
    <row r="47" spans="2:22" ht="9" customHeight="1" thickBot="1" x14ac:dyDescent="0.25">
      <c r="B47" s="42"/>
      <c r="C47" s="26"/>
      <c r="D47" s="26"/>
      <c r="E47" s="26"/>
      <c r="F47" s="26"/>
      <c r="G47" s="26"/>
      <c r="H47" s="26"/>
      <c r="I47" s="26"/>
      <c r="J47" s="26"/>
      <c r="K47" s="26"/>
      <c r="L47" s="104"/>
      <c r="M47" s="104"/>
      <c r="N47" s="104"/>
      <c r="O47" s="104"/>
      <c r="P47" s="104"/>
      <c r="Q47" s="45"/>
    </row>
    <row r="48" spans="2:22" ht="21.75" customHeight="1" thickBot="1" x14ac:dyDescent="0.25">
      <c r="B48" s="42"/>
      <c r="C48" s="26"/>
      <c r="D48" s="26"/>
      <c r="E48" s="33" t="s">
        <v>240</v>
      </c>
      <c r="F48" s="49"/>
      <c r="G48" s="13">
        <v>500</v>
      </c>
      <c r="H48" s="6" t="s">
        <v>163</v>
      </c>
      <c r="J48" s="26"/>
      <c r="K48" s="26"/>
      <c r="L48" s="104"/>
      <c r="M48" s="104"/>
      <c r="N48" s="104"/>
      <c r="O48" s="104"/>
      <c r="P48" s="104"/>
      <c r="Q48" s="45"/>
    </row>
    <row r="49" spans="2:26" ht="15" thickBot="1" x14ac:dyDescent="0.25">
      <c r="B49" s="52"/>
      <c r="C49" s="53"/>
      <c r="D49" s="53"/>
      <c r="E49" s="53"/>
      <c r="F49" s="19"/>
      <c r="G49" s="53"/>
      <c r="H49" s="53"/>
      <c r="I49" s="53"/>
      <c r="J49" s="53"/>
      <c r="K49" s="53"/>
      <c r="L49" s="53"/>
      <c r="M49" s="53"/>
      <c r="N49" s="53"/>
      <c r="O49" s="53"/>
      <c r="P49" s="53"/>
      <c r="Q49" s="54"/>
    </row>
    <row r="50" spans="2:26" ht="15" thickBot="1" x14ac:dyDescent="0.25">
      <c r="B50" s="55"/>
      <c r="C50" s="26"/>
      <c r="D50" s="26"/>
      <c r="E50" s="26"/>
      <c r="F50" s="20"/>
      <c r="G50" s="26"/>
      <c r="H50" s="26"/>
      <c r="I50" s="26"/>
      <c r="J50" s="26"/>
      <c r="K50" s="26"/>
      <c r="L50" s="26"/>
      <c r="M50" s="26"/>
      <c r="N50" s="26"/>
      <c r="O50" s="26"/>
      <c r="P50" s="26"/>
      <c r="Q50" s="26"/>
    </row>
    <row r="51" spans="2:26" x14ac:dyDescent="0.2">
      <c r="B51" s="38">
        <v>8</v>
      </c>
      <c r="C51" s="39" t="s">
        <v>172</v>
      </c>
      <c r="D51" s="39"/>
      <c r="E51" s="39"/>
      <c r="F51" s="21"/>
      <c r="G51" s="39"/>
      <c r="H51" s="39"/>
      <c r="I51" s="39"/>
      <c r="J51" s="39"/>
      <c r="K51" s="39"/>
      <c r="L51" s="39"/>
      <c r="M51" s="39"/>
      <c r="N51" s="39"/>
      <c r="O51" s="39"/>
      <c r="P51" s="39"/>
      <c r="Q51" s="41"/>
    </row>
    <row r="52" spans="2:26" ht="15" thickBot="1" x14ac:dyDescent="0.25">
      <c r="B52" s="42"/>
      <c r="C52" s="43"/>
      <c r="D52" s="43" t="s">
        <v>173</v>
      </c>
      <c r="E52" s="26"/>
      <c r="F52" s="49"/>
      <c r="G52" s="26"/>
      <c r="H52" s="26"/>
      <c r="I52" s="26"/>
      <c r="J52" s="44"/>
      <c r="K52" s="26"/>
      <c r="L52" s="43" t="s">
        <v>174</v>
      </c>
      <c r="N52" s="26"/>
      <c r="O52" s="26"/>
      <c r="P52" s="26"/>
      <c r="Q52" s="45"/>
    </row>
    <row r="53" spans="2:26" ht="21.75" customHeight="1" thickBot="1" x14ac:dyDescent="0.25">
      <c r="B53" s="42"/>
      <c r="C53" s="26"/>
      <c r="E53" s="33" t="s">
        <v>141</v>
      </c>
      <c r="F53" s="49"/>
      <c r="G53" s="13">
        <v>1000</v>
      </c>
      <c r="H53" s="6" t="s">
        <v>163</v>
      </c>
      <c r="J53" s="44"/>
      <c r="K53" s="26"/>
      <c r="L53" s="33" t="s">
        <v>175</v>
      </c>
      <c r="N53" s="49"/>
      <c r="O53" s="13">
        <v>100</v>
      </c>
      <c r="P53" s="6" t="s">
        <v>163</v>
      </c>
      <c r="Q53" s="56"/>
    </row>
    <row r="54" spans="2:26" ht="9.75" customHeight="1" thickBot="1" x14ac:dyDescent="0.25">
      <c r="B54" s="42"/>
      <c r="C54" s="26"/>
      <c r="D54" s="26"/>
      <c r="E54" s="26"/>
      <c r="F54" s="26"/>
      <c r="G54" s="26"/>
      <c r="H54" s="26"/>
      <c r="I54" s="26"/>
      <c r="J54" s="44"/>
      <c r="K54" s="26"/>
      <c r="L54" s="26"/>
      <c r="N54" s="26"/>
      <c r="O54" s="26"/>
      <c r="P54" s="26"/>
      <c r="Q54" s="56"/>
      <c r="R54" s="26"/>
      <c r="S54" s="26"/>
      <c r="T54" s="26"/>
      <c r="U54" s="26"/>
      <c r="V54" s="26"/>
      <c r="W54" s="26"/>
      <c r="X54" s="26"/>
      <c r="Y54" s="26"/>
      <c r="Z54" s="26"/>
    </row>
    <row r="55" spans="2:26" ht="21.75" customHeight="1" thickBot="1" x14ac:dyDescent="0.25">
      <c r="B55" s="42"/>
      <c r="C55" s="26"/>
      <c r="E55" s="33" t="s">
        <v>142</v>
      </c>
      <c r="F55" s="49"/>
      <c r="G55" s="13">
        <v>1000</v>
      </c>
      <c r="H55" s="6" t="s">
        <v>163</v>
      </c>
      <c r="J55" s="44"/>
      <c r="K55" s="26"/>
      <c r="L55" s="33" t="s">
        <v>140</v>
      </c>
      <c r="N55" s="49"/>
      <c r="O55" s="13">
        <v>200</v>
      </c>
      <c r="P55" s="6" t="s">
        <v>163</v>
      </c>
      <c r="Q55" s="56"/>
    </row>
    <row r="56" spans="2:26" ht="9.75" customHeight="1" thickBot="1" x14ac:dyDescent="0.25">
      <c r="B56" s="42"/>
      <c r="C56" s="26"/>
      <c r="D56" s="26"/>
      <c r="E56" s="26"/>
      <c r="F56" s="26"/>
      <c r="G56" s="26"/>
      <c r="H56" s="26"/>
      <c r="I56" s="26"/>
      <c r="J56" s="44"/>
      <c r="K56" s="26"/>
      <c r="L56" s="26"/>
      <c r="M56" s="26"/>
      <c r="N56" s="49"/>
      <c r="O56" s="37"/>
      <c r="P56" s="26"/>
      <c r="Q56" s="45"/>
    </row>
    <row r="57" spans="2:26" ht="21.75" customHeight="1" thickBot="1" x14ac:dyDescent="0.25">
      <c r="B57" s="42"/>
      <c r="C57" s="26"/>
      <c r="E57" s="33" t="s">
        <v>143</v>
      </c>
      <c r="F57" s="49"/>
      <c r="G57" s="13">
        <v>1000</v>
      </c>
      <c r="H57" s="6" t="s">
        <v>163</v>
      </c>
      <c r="J57" s="44"/>
      <c r="K57" s="26"/>
      <c r="L57" s="26"/>
      <c r="M57" s="26"/>
      <c r="N57" s="26"/>
      <c r="O57" s="26"/>
      <c r="P57" s="26"/>
      <c r="Q57" s="45"/>
    </row>
    <row r="58" spans="2:26" ht="9.75" customHeight="1" thickBot="1" x14ac:dyDescent="0.25">
      <c r="B58" s="42"/>
      <c r="C58" s="26"/>
      <c r="E58" s="26"/>
      <c r="F58" s="26"/>
      <c r="G58" s="26"/>
      <c r="H58" s="26"/>
      <c r="I58" s="26"/>
      <c r="J58" s="44"/>
      <c r="K58" s="26"/>
      <c r="L58" s="26"/>
      <c r="M58" s="26"/>
      <c r="N58" s="26"/>
      <c r="O58" s="26"/>
      <c r="P58" s="26"/>
      <c r="Q58" s="45"/>
    </row>
    <row r="59" spans="2:26" ht="21.75" customHeight="1" thickBot="1" x14ac:dyDescent="0.25">
      <c r="B59" s="42"/>
      <c r="C59" s="26"/>
      <c r="E59" s="33" t="s">
        <v>176</v>
      </c>
      <c r="F59" s="49"/>
      <c r="G59" s="13">
        <v>1000</v>
      </c>
      <c r="H59" s="6" t="s">
        <v>163</v>
      </c>
      <c r="J59" s="44"/>
      <c r="K59" s="26"/>
      <c r="L59" s="26"/>
      <c r="M59" s="26"/>
      <c r="N59" s="26"/>
      <c r="O59" s="26"/>
      <c r="P59" s="26"/>
      <c r="Q59" s="45"/>
    </row>
    <row r="60" spans="2:26" ht="9" customHeight="1" thickBot="1" x14ac:dyDescent="0.25">
      <c r="B60" s="52"/>
      <c r="C60" s="53"/>
      <c r="D60" s="53"/>
      <c r="E60" s="53"/>
      <c r="F60" s="57"/>
      <c r="G60" s="58"/>
      <c r="H60" s="53"/>
      <c r="I60" s="53"/>
      <c r="J60" s="53"/>
      <c r="K60" s="53"/>
      <c r="L60" s="53"/>
      <c r="M60" s="53"/>
      <c r="N60" s="53"/>
      <c r="O60" s="53"/>
      <c r="P60" s="53"/>
      <c r="Q60" s="54"/>
    </row>
    <row r="61" spans="2:26" x14ac:dyDescent="0.2">
      <c r="B61" s="55"/>
      <c r="C61" s="26"/>
      <c r="D61" s="26"/>
      <c r="E61" s="26"/>
      <c r="F61" s="49"/>
      <c r="G61" s="37"/>
      <c r="H61" s="26"/>
      <c r="I61" s="26"/>
      <c r="J61" s="26"/>
      <c r="K61" s="26"/>
      <c r="L61" s="26"/>
      <c r="M61" s="26"/>
      <c r="N61" s="26"/>
      <c r="O61" s="26"/>
      <c r="P61" s="26"/>
      <c r="Q61" s="26"/>
    </row>
    <row r="62" spans="2:26" ht="15" thickBot="1" x14ac:dyDescent="0.25">
      <c r="B62" s="26">
        <v>9</v>
      </c>
      <c r="C62" s="26" t="s">
        <v>177</v>
      </c>
      <c r="D62" s="26"/>
      <c r="E62" s="26"/>
      <c r="F62" s="26"/>
      <c r="G62" s="26"/>
      <c r="H62" s="26"/>
      <c r="I62" s="26"/>
      <c r="J62" s="59"/>
      <c r="K62" s="55">
        <v>12</v>
      </c>
      <c r="L62" s="6" t="s">
        <v>178</v>
      </c>
      <c r="Q62" s="36"/>
    </row>
    <row r="63" spans="2:26" ht="21.75" customHeight="1" thickBot="1" x14ac:dyDescent="0.25">
      <c r="B63" s="55"/>
      <c r="D63" s="33" t="s">
        <v>119</v>
      </c>
      <c r="F63" s="49"/>
      <c r="G63" s="13">
        <v>1000</v>
      </c>
      <c r="H63" s="6" t="s">
        <v>163</v>
      </c>
      <c r="J63" s="59"/>
      <c r="K63" s="55"/>
      <c r="L63" s="55"/>
      <c r="M63" s="33" t="s">
        <v>154</v>
      </c>
      <c r="O63" s="13">
        <v>5000</v>
      </c>
      <c r="P63" s="6" t="s">
        <v>163</v>
      </c>
    </row>
    <row r="64" spans="2:26" ht="9.75" customHeight="1" thickBot="1" x14ac:dyDescent="0.25">
      <c r="B64" s="55"/>
      <c r="C64" s="26"/>
      <c r="D64" s="26"/>
      <c r="F64" s="49"/>
      <c r="G64" s="37"/>
      <c r="H64" s="26"/>
      <c r="I64" s="26"/>
      <c r="J64" s="59"/>
      <c r="K64" s="55"/>
      <c r="L64" s="55"/>
      <c r="O64" s="37"/>
    </row>
    <row r="65" spans="1:16" ht="21.75" customHeight="1" thickBot="1" x14ac:dyDescent="0.3">
      <c r="B65" s="55"/>
      <c r="C65" s="26"/>
      <c r="D65" s="33" t="s">
        <v>179</v>
      </c>
      <c r="F65" s="49"/>
      <c r="G65" s="13">
        <v>1000</v>
      </c>
      <c r="H65" s="6" t="s">
        <v>163</v>
      </c>
      <c r="J65" s="59"/>
      <c r="K65" s="55"/>
      <c r="L65" s="55"/>
      <c r="M65" s="33" t="s">
        <v>131</v>
      </c>
      <c r="O65" s="70" t="s">
        <v>232</v>
      </c>
    </row>
    <row r="66" spans="1:16" ht="9.75" customHeight="1" thickBot="1" x14ac:dyDescent="0.25">
      <c r="B66" s="55"/>
      <c r="C66" s="26"/>
      <c r="D66" s="26"/>
      <c r="F66" s="49"/>
      <c r="G66" s="37"/>
      <c r="H66" s="26"/>
      <c r="I66" s="26"/>
      <c r="J66" s="59"/>
      <c r="K66" s="55"/>
      <c r="L66" s="55"/>
    </row>
    <row r="67" spans="1:16" ht="21.75" customHeight="1" thickBot="1" x14ac:dyDescent="0.25">
      <c r="B67" s="26"/>
      <c r="D67" s="33" t="s">
        <v>121</v>
      </c>
      <c r="F67" s="49"/>
      <c r="G67" s="13">
        <v>1000</v>
      </c>
      <c r="H67" s="6" t="s">
        <v>163</v>
      </c>
      <c r="J67" s="59"/>
      <c r="K67" s="55"/>
      <c r="L67" s="55"/>
      <c r="M67" s="33" t="s">
        <v>132</v>
      </c>
      <c r="O67" s="13">
        <v>2</v>
      </c>
    </row>
    <row r="68" spans="1:16" x14ac:dyDescent="0.2">
      <c r="B68" s="26"/>
      <c r="C68" s="26"/>
      <c r="D68" s="26"/>
      <c r="E68" s="26"/>
      <c r="F68" s="49"/>
      <c r="G68" s="37"/>
      <c r="H68" s="26"/>
      <c r="I68" s="26"/>
      <c r="J68" s="59"/>
      <c r="K68" s="55"/>
      <c r="L68" s="55"/>
    </row>
    <row r="69" spans="1:16" ht="15" thickBot="1" x14ac:dyDescent="0.25">
      <c r="B69" s="6">
        <v>10</v>
      </c>
      <c r="C69" s="6" t="s">
        <v>180</v>
      </c>
      <c r="J69" s="44"/>
      <c r="K69" s="26"/>
      <c r="L69" s="26"/>
    </row>
    <row r="70" spans="1:16" ht="21.75" customHeight="1" thickBot="1" x14ac:dyDescent="0.25">
      <c r="D70" s="33" t="s">
        <v>181</v>
      </c>
      <c r="F70" s="36"/>
      <c r="G70" s="13">
        <v>500</v>
      </c>
      <c r="H70" s="6" t="s">
        <v>163</v>
      </c>
      <c r="J70" s="59"/>
    </row>
    <row r="71" spans="1:16" ht="9.75" customHeight="1" thickBot="1" x14ac:dyDescent="0.25">
      <c r="F71" s="36"/>
      <c r="G71" s="37"/>
      <c r="J71" s="44"/>
      <c r="K71" s="26"/>
      <c r="L71" s="26"/>
    </row>
    <row r="72" spans="1:16" ht="21.75" customHeight="1" thickBot="1" x14ac:dyDescent="0.25">
      <c r="D72" s="33" t="s">
        <v>123</v>
      </c>
      <c r="F72" s="36"/>
      <c r="G72" s="13">
        <v>500</v>
      </c>
      <c r="H72" s="6" t="s">
        <v>163</v>
      </c>
      <c r="J72" s="44"/>
      <c r="K72" s="33">
        <v>13</v>
      </c>
      <c r="L72" s="33" t="s">
        <v>133</v>
      </c>
      <c r="O72" s="13">
        <v>2000</v>
      </c>
      <c r="P72" s="6" t="s">
        <v>163</v>
      </c>
    </row>
    <row r="73" spans="1:16" x14ac:dyDescent="0.2">
      <c r="J73" s="44"/>
      <c r="K73" s="26"/>
      <c r="L73" s="26"/>
    </row>
    <row r="74" spans="1:16" ht="15" thickBot="1" x14ac:dyDescent="0.25">
      <c r="A74" s="26"/>
      <c r="B74" s="55">
        <v>11</v>
      </c>
      <c r="C74" s="6" t="s">
        <v>182</v>
      </c>
      <c r="F74" s="36"/>
      <c r="J74" s="44"/>
      <c r="K74" s="26"/>
      <c r="L74" s="26"/>
    </row>
    <row r="75" spans="1:16" ht="21.75" customHeight="1" thickBot="1" x14ac:dyDescent="0.25">
      <c r="A75" s="26"/>
      <c r="B75" s="55"/>
      <c r="D75" s="33" t="s">
        <v>183</v>
      </c>
      <c r="G75" s="13">
        <v>2</v>
      </c>
      <c r="J75" s="59"/>
      <c r="K75" s="33">
        <v>14</v>
      </c>
      <c r="L75" s="33" t="s">
        <v>184</v>
      </c>
      <c r="O75" s="13">
        <v>1000</v>
      </c>
      <c r="P75" s="6" t="s">
        <v>163</v>
      </c>
    </row>
    <row r="76" spans="1:16" ht="9.75" customHeight="1" thickBot="1" x14ac:dyDescent="0.25">
      <c r="A76" s="26"/>
      <c r="B76" s="55"/>
      <c r="G76" s="60"/>
      <c r="J76" s="59"/>
    </row>
    <row r="77" spans="1:16" ht="21.75" customHeight="1" thickBot="1" x14ac:dyDescent="0.25">
      <c r="A77" s="26"/>
      <c r="B77" s="26"/>
      <c r="D77" s="33" t="s">
        <v>125</v>
      </c>
      <c r="G77" s="13">
        <v>1000</v>
      </c>
      <c r="H77" s="6" t="s">
        <v>163</v>
      </c>
      <c r="J77" s="44"/>
      <c r="K77" s="33">
        <v>15</v>
      </c>
      <c r="L77" s="33" t="s">
        <v>185</v>
      </c>
      <c r="O77" s="13">
        <v>1000</v>
      </c>
      <c r="P77" s="6" t="s">
        <v>163</v>
      </c>
    </row>
    <row r="78" spans="1:16" ht="9.75" customHeight="1" thickBot="1" x14ac:dyDescent="0.25">
      <c r="A78" s="26"/>
      <c r="B78" s="26"/>
      <c r="G78" s="61"/>
      <c r="J78" s="59"/>
      <c r="K78" s="55"/>
    </row>
    <row r="79" spans="1:16" ht="21.75" customHeight="1" thickBot="1" x14ac:dyDescent="0.25">
      <c r="A79" s="26"/>
      <c r="B79" s="26"/>
      <c r="D79" s="33" t="s">
        <v>126</v>
      </c>
      <c r="G79" s="13">
        <v>10000</v>
      </c>
      <c r="H79" s="6" t="s">
        <v>163</v>
      </c>
      <c r="J79" s="44"/>
      <c r="K79" s="33">
        <v>16</v>
      </c>
      <c r="L79" s="33" t="s">
        <v>238</v>
      </c>
      <c r="O79" s="13">
        <v>1000</v>
      </c>
      <c r="P79" s="6" t="s">
        <v>163</v>
      </c>
    </row>
    <row r="80" spans="1:16" ht="9.75" customHeight="1" thickBot="1" x14ac:dyDescent="0.25">
      <c r="J80" s="59"/>
      <c r="K80" s="55"/>
      <c r="L80" s="55"/>
    </row>
    <row r="81" spans="1:23" ht="21.75" customHeight="1" thickBot="1" x14ac:dyDescent="0.25">
      <c r="D81" s="33" t="s">
        <v>127</v>
      </c>
      <c r="G81" s="13">
        <v>1000</v>
      </c>
      <c r="H81" s="6" t="s">
        <v>163</v>
      </c>
      <c r="J81" s="59"/>
      <c r="K81" s="55"/>
      <c r="L81" s="55"/>
    </row>
    <row r="82" spans="1:23" ht="9.75" customHeight="1" thickBot="1" x14ac:dyDescent="0.25">
      <c r="J82" s="59"/>
      <c r="M82" s="106" t="s">
        <v>269</v>
      </c>
      <c r="N82" s="106"/>
    </row>
    <row r="83" spans="1:23" ht="21.75" customHeight="1" thickBot="1" x14ac:dyDescent="0.25">
      <c r="D83" s="33" t="s">
        <v>128</v>
      </c>
      <c r="G83" s="13">
        <v>20000</v>
      </c>
      <c r="H83" s="6" t="s">
        <v>163</v>
      </c>
      <c r="J83" s="59"/>
      <c r="K83" s="55"/>
      <c r="L83" s="55"/>
      <c r="M83" s="106"/>
      <c r="N83" s="106"/>
      <c r="O83" s="13">
        <v>5000</v>
      </c>
      <c r="P83" s="6" t="s">
        <v>163</v>
      </c>
    </row>
    <row r="84" spans="1:23" ht="9.75" customHeight="1" thickBot="1" x14ac:dyDescent="0.25">
      <c r="J84" s="59"/>
      <c r="K84" s="55"/>
      <c r="L84" s="55"/>
      <c r="M84" s="106"/>
      <c r="N84" s="106"/>
    </row>
    <row r="85" spans="1:23" ht="21.75" customHeight="1" thickBot="1" x14ac:dyDescent="0.25">
      <c r="D85" s="33" t="s">
        <v>186</v>
      </c>
      <c r="G85" s="13">
        <v>200</v>
      </c>
      <c r="H85" s="6" t="s">
        <v>163</v>
      </c>
      <c r="J85" s="59"/>
      <c r="K85" s="55"/>
      <c r="L85" s="55"/>
    </row>
    <row r="86" spans="1:23" ht="9.75" customHeight="1" thickBot="1" x14ac:dyDescent="0.25">
      <c r="J86" s="59"/>
      <c r="K86" s="55"/>
      <c r="L86" s="55"/>
    </row>
    <row r="87" spans="1:23" ht="21.75" customHeight="1" thickBot="1" x14ac:dyDescent="0.25">
      <c r="A87" s="31"/>
      <c r="D87" s="33" t="s">
        <v>187</v>
      </c>
      <c r="G87" s="13">
        <v>2000</v>
      </c>
      <c r="H87" s="6" t="s">
        <v>163</v>
      </c>
      <c r="J87" s="59"/>
      <c r="K87" s="55"/>
      <c r="L87" s="55"/>
      <c r="N87" s="63" t="s">
        <v>191</v>
      </c>
      <c r="O87" s="105">
        <f>G27+G37+G39+O37+O39+G46+G48+G53+G55+G57+G59+O53+O55+G63+G65+G67+G70+G72+G77+G79+G81+G83+G85+G87+O63++O72+O75+O77+O79+O83</f>
        <v>63410</v>
      </c>
      <c r="P87" s="105"/>
      <c r="Q87" s="105"/>
      <c r="R87" s="92"/>
      <c r="S87" s="92"/>
      <c r="T87" s="92"/>
    </row>
    <row r="88" spans="1:23" x14ac:dyDescent="0.2">
      <c r="A88" s="31"/>
      <c r="B88" s="64"/>
      <c r="F88" s="22"/>
      <c r="G88" s="22"/>
      <c r="J88" s="59"/>
      <c r="K88" s="55"/>
      <c r="L88" s="55"/>
    </row>
    <row r="89" spans="1:23" ht="3.75" customHeight="1" x14ac:dyDescent="0.2">
      <c r="B89" s="9"/>
    </row>
    <row r="90" spans="1:23" ht="3.75" customHeight="1" x14ac:dyDescent="0.2">
      <c r="B90" s="9"/>
    </row>
    <row r="91" spans="1:23" ht="3.75" customHeight="1" x14ac:dyDescent="0.2">
      <c r="B91" s="9"/>
    </row>
    <row r="92" spans="1:23" ht="22.5" customHeight="1" x14ac:dyDescent="0.2">
      <c r="B92" s="9"/>
      <c r="D92" s="65" t="s">
        <v>194</v>
      </c>
      <c r="E92" s="33"/>
      <c r="P92" s="26"/>
      <c r="Q92" s="26"/>
      <c r="R92" s="26"/>
      <c r="S92" s="26"/>
      <c r="T92" s="26"/>
      <c r="U92" s="26"/>
      <c r="V92" s="26"/>
      <c r="W92" s="26"/>
    </row>
    <row r="93" spans="1:23" ht="5.25" customHeight="1" thickBot="1" x14ac:dyDescent="0.25">
      <c r="B93" s="9"/>
      <c r="D93" s="65"/>
      <c r="E93" s="33"/>
      <c r="P93" s="26"/>
      <c r="Q93" s="26"/>
      <c r="R93" s="26"/>
      <c r="S93" s="26"/>
      <c r="T93" s="26"/>
      <c r="U93" s="26"/>
      <c r="V93" s="26"/>
      <c r="W93" s="26"/>
    </row>
    <row r="94" spans="1:23" ht="117" customHeight="1" thickBot="1" x14ac:dyDescent="0.25">
      <c r="B94" s="9"/>
      <c r="D94" s="107" t="s">
        <v>274</v>
      </c>
      <c r="E94" s="108"/>
      <c r="F94" s="108"/>
      <c r="G94" s="108"/>
      <c r="H94" s="108"/>
      <c r="I94" s="108"/>
      <c r="J94" s="108"/>
      <c r="K94" s="108"/>
      <c r="L94" s="108"/>
      <c r="M94" s="108"/>
      <c r="N94" s="108"/>
      <c r="O94" s="108"/>
      <c r="P94" s="109"/>
      <c r="Q94" s="26"/>
      <c r="R94" s="26"/>
      <c r="S94" s="26"/>
      <c r="T94" s="26"/>
      <c r="U94" s="26"/>
      <c r="V94" s="26"/>
      <c r="W94" s="26"/>
    </row>
    <row r="95" spans="1:23" x14ac:dyDescent="0.2">
      <c r="B95" s="9"/>
    </row>
    <row r="96" spans="1:23" x14ac:dyDescent="0.2">
      <c r="B96" s="9"/>
      <c r="D96" s="6" t="s">
        <v>188</v>
      </c>
    </row>
    <row r="97" spans="2:17" x14ac:dyDescent="0.2">
      <c r="B97" s="9"/>
      <c r="D97" s="66" t="s">
        <v>189</v>
      </c>
    </row>
    <row r="98" spans="2:17" x14ac:dyDescent="0.2">
      <c r="B98" s="9"/>
      <c r="D98" s="6" t="s">
        <v>190</v>
      </c>
    </row>
    <row r="99" spans="2:17" x14ac:dyDescent="0.2">
      <c r="B99" s="9"/>
    </row>
    <row r="101" spans="2:17" ht="18" x14ac:dyDescent="0.25">
      <c r="E101" s="67"/>
      <c r="F101" s="67"/>
      <c r="G101" s="67"/>
      <c r="H101" s="67"/>
      <c r="I101" s="67"/>
      <c r="J101" s="67"/>
      <c r="K101" s="67"/>
      <c r="L101" s="67"/>
      <c r="M101" s="67"/>
      <c r="N101" s="67"/>
      <c r="O101" s="67"/>
      <c r="P101" s="67"/>
      <c r="Q101" s="67"/>
    </row>
  </sheetData>
  <sheetProtection selectLockedCells="1"/>
  <mergeCells count="67">
    <mergeCell ref="AB10:AB11"/>
    <mergeCell ref="AO4:AO6"/>
    <mergeCell ref="AD4:AD6"/>
    <mergeCell ref="F6:G6"/>
    <mergeCell ref="N4:O4"/>
    <mergeCell ref="AA4:AA6"/>
    <mergeCell ref="AB4:AB6"/>
    <mergeCell ref="AC4:AC6"/>
    <mergeCell ref="F4:G4"/>
    <mergeCell ref="AJ4:AJ6"/>
    <mergeCell ref="AK4:AK6"/>
    <mergeCell ref="AL4:AL6"/>
    <mergeCell ref="AM4:AM6"/>
    <mergeCell ref="AN4:AN6"/>
    <mergeCell ref="AE4:AE6"/>
    <mergeCell ref="AF4:AF6"/>
    <mergeCell ref="AG4:AG6"/>
    <mergeCell ref="AH4:AH6"/>
    <mergeCell ref="AI4:AI6"/>
    <mergeCell ref="BQ4:BW4"/>
    <mergeCell ref="BN5:BN6"/>
    <mergeCell ref="BO5:BO6"/>
    <mergeCell ref="BP5:BP6"/>
    <mergeCell ref="AP4:AP6"/>
    <mergeCell ref="AQ4:BD4"/>
    <mergeCell ref="BE4:BH4"/>
    <mergeCell ref="BI4:BJ4"/>
    <mergeCell ref="BK4:BN4"/>
    <mergeCell ref="BO4:BP4"/>
    <mergeCell ref="CF4:CF6"/>
    <mergeCell ref="AQ5:AU5"/>
    <mergeCell ref="AV5:AZ5"/>
    <mergeCell ref="BA5:BD5"/>
    <mergeCell ref="BE5:BE6"/>
    <mergeCell ref="BF5:BF6"/>
    <mergeCell ref="BG5:BG6"/>
    <mergeCell ref="BH5:BH6"/>
    <mergeCell ref="BI5:BI6"/>
    <mergeCell ref="BJ5:BJ6"/>
    <mergeCell ref="BX4:BZ4"/>
    <mergeCell ref="CA4:CA6"/>
    <mergeCell ref="CB4:CB6"/>
    <mergeCell ref="CC4:CC6"/>
    <mergeCell ref="CD4:CD6"/>
    <mergeCell ref="CE4:CE6"/>
    <mergeCell ref="D94:P94"/>
    <mergeCell ref="BW5:BW6"/>
    <mergeCell ref="BX5:BX6"/>
    <mergeCell ref="BY5:BY6"/>
    <mergeCell ref="BZ5:BZ6"/>
    <mergeCell ref="F8:G8"/>
    <mergeCell ref="N6:O6"/>
    <mergeCell ref="BQ5:BQ6"/>
    <mergeCell ref="BR5:BR6"/>
    <mergeCell ref="BS5:BS6"/>
    <mergeCell ref="BT5:BT6"/>
    <mergeCell ref="BU5:BU6"/>
    <mergeCell ref="BV5:BV6"/>
    <mergeCell ref="BK5:BK6"/>
    <mergeCell ref="BL5:BL6"/>
    <mergeCell ref="BM5:BM6"/>
    <mergeCell ref="F10:G10"/>
    <mergeCell ref="N8:O8"/>
    <mergeCell ref="F12:G12"/>
    <mergeCell ref="L43:P48"/>
    <mergeCell ref="O87:Q87"/>
    <mergeCell ref="M82:N84"/>
  </mergeCells>
  <dataValidations count="5">
    <dataValidation type="whole" allowBlank="1" showInputMessage="1" showErrorMessage="1" errorTitle="ท่านพิมพ์ผิด" error="ห้ามใส่อักขระใดๆ_x000a_ใส่ได้เฉพาะตัวเลขจำนวนเต็ม" sqref="G25 G27 G31 G33 G39 O31 O33 O39 G42 G48 G53 G55 G57 G59 O53 O55 G63 G65 G67 G70 G72 G75 G77 G79 G81 G83 G85 G87 O63 O67 O72 O75 O77 O79 O83 G44 G35 O35">
      <formula1>1</formula1>
      <formula2>1000000</formula2>
    </dataValidation>
    <dataValidation type="list" allowBlank="1" showErrorMessage="1" errorTitle="พิมพ์ผิด" error="ใช้วิธีเลือกจาก List" promptTitle="ห้ามพิมพ์" prompt="ใช้วิธีเลือกจาก List" sqref="G23">
      <formula1>เดือน</formula1>
    </dataValidation>
    <dataValidation type="list" allowBlank="1" showErrorMessage="1" errorTitle="พิมพ์ผิด" error="ใช้วิธีเลือกจาก List" promptTitle="ห้ามพิมพ์" prompt="ใช้วิธีเลือกจาก List" sqref="G21">
      <formula1>"เป็นเจ้าภาพ,ไม่เป็นเจ้าภาพ,ไม่ทราบแน่ชัด"</formula1>
    </dataValidation>
    <dataValidation type="list" allowBlank="1" showInputMessage="1" showErrorMessage="1" errorTitle="พิมพ์ผิด" error="ใช้วิธีเลือกจาก List" promptTitle="ห้ามพิมพ์" prompt="ใช้วิธีเลือกจาก List" sqref="O65">
      <formula1>"รถตู้,รถเก๋ง,รถบัส,ไม่ทราบแน่ชัด"</formula1>
    </dataValidation>
    <dataValidation type="list" allowBlank="1" showErrorMessage="1" errorTitle="เลือกรายการจาก List" error="ท่านพิมพ์ผิด &quot;พิมพ์ใหม่หรือเลือกรายการจาก List&quot;" sqref="F4:G4">
      <formula1>รหัสเก็บข้อมูล_D_BG</formula1>
    </dataValidation>
  </dataValidations>
  <pageMargins left="0.70866141732283472" right="0.31496062992125984" top="0.74803149606299213" bottom="0.47244094488188981" header="0.31496062992125984" footer="0.31496062992125984"/>
  <pageSetup paperSize="9" scale="75" orientation="portrait" r:id="rId1"/>
  <drawing r:id="rId2"/>
  <legacyDrawing r:id="rId3"/>
  <controls>
    <mc:AlternateContent xmlns:mc="http://schemas.openxmlformats.org/markup-compatibility/2006">
      <mc:Choice Requires="x14">
        <control shapeId="10246" r:id="rId4" name="CommandButton3">
          <controlPr print="0" autoLine="0" r:id="rId5">
            <anchor moveWithCells="1">
              <from>
                <xdr:col>13</xdr:col>
                <xdr:colOff>495300</xdr:colOff>
                <xdr:row>23</xdr:row>
                <xdr:rowOff>28575</xdr:rowOff>
              </from>
              <to>
                <xdr:col>15</xdr:col>
                <xdr:colOff>9525</xdr:colOff>
                <xdr:row>26</xdr:row>
                <xdr:rowOff>266700</xdr:rowOff>
              </to>
            </anchor>
          </controlPr>
        </control>
      </mc:Choice>
      <mc:Fallback>
        <control shapeId="10246" r:id="rId4" name="CommandButton3"/>
      </mc:Fallback>
    </mc:AlternateContent>
    <mc:AlternateContent xmlns:mc="http://schemas.openxmlformats.org/markup-compatibility/2006">
      <mc:Choice Requires="x14">
        <control shapeId="10241" r:id="rId6" name="CommandButton1">
          <controlPr print="0" autoLine="0" autoPict="0" r:id="rId7">
            <anchor moveWithCells="1">
              <from>
                <xdr:col>13</xdr:col>
                <xdr:colOff>495300</xdr:colOff>
                <xdr:row>15</xdr:row>
                <xdr:rowOff>28575</xdr:rowOff>
              </from>
              <to>
                <xdr:col>15</xdr:col>
                <xdr:colOff>9525</xdr:colOff>
                <xdr:row>17</xdr:row>
                <xdr:rowOff>0</xdr:rowOff>
              </to>
            </anchor>
          </controlPr>
        </control>
      </mc:Choice>
      <mc:Fallback>
        <control shapeId="10241" r:id="rId6" name="CommandButton1"/>
      </mc:Fallback>
    </mc:AlternateContent>
    <mc:AlternateContent xmlns:mc="http://schemas.openxmlformats.org/markup-compatibility/2006">
      <mc:Choice Requires="x14">
        <control shapeId="10242" r:id="rId8" name="CommandButton2">
          <controlPr print="0" autoLine="0" r:id="rId9">
            <anchor moveWithCells="1">
              <from>
                <xdr:col>13</xdr:col>
                <xdr:colOff>495300</xdr:colOff>
                <xdr:row>9</xdr:row>
                <xdr:rowOff>209550</xdr:rowOff>
              </from>
              <to>
                <xdr:col>15</xdr:col>
                <xdr:colOff>9525</xdr:colOff>
                <xdr:row>13</xdr:row>
                <xdr:rowOff>9525</xdr:rowOff>
              </to>
            </anchor>
          </controlPr>
        </control>
      </mc:Choice>
      <mc:Fallback>
        <control shapeId="10242" r:id="rId8" name="CommandButton2"/>
      </mc:Fallback>
    </mc:AlternateContent>
    <mc:AlternateContent xmlns:mc="http://schemas.openxmlformats.org/markup-compatibility/2006">
      <mc:Choice Requires="x14">
        <control shapeId="10248" r:id="rId10" name="CommandButton4">
          <controlPr print="0" autoLine="0" r:id="rId11">
            <anchor moveWithCells="1">
              <from>
                <xdr:col>7</xdr:col>
                <xdr:colOff>276225</xdr:colOff>
                <xdr:row>3</xdr:row>
                <xdr:rowOff>0</xdr:rowOff>
              </from>
              <to>
                <xdr:col>10</xdr:col>
                <xdr:colOff>104775</xdr:colOff>
                <xdr:row>3</xdr:row>
                <xdr:rowOff>381000</xdr:rowOff>
              </to>
            </anchor>
          </controlPr>
        </control>
      </mc:Choice>
      <mc:Fallback>
        <control shapeId="10248" r:id="rId10" name="CommandButton4"/>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D6:BI26"/>
  <sheetViews>
    <sheetView workbookViewId="0">
      <selection activeCell="A16" sqref="A16:XFD16"/>
    </sheetView>
  </sheetViews>
  <sheetFormatPr defaultRowHeight="14.25" x14ac:dyDescent="0.2"/>
  <cols>
    <col min="1" max="3" width="4.5" customWidth="1"/>
    <col min="4" max="4" width="11.75" customWidth="1"/>
    <col min="5" max="5" width="23.375" bestFit="1" customWidth="1"/>
    <col min="6" max="6" width="36.25" bestFit="1" customWidth="1"/>
    <col min="7" max="7" width="11.75" customWidth="1"/>
    <col min="8" max="8" width="13.125" customWidth="1"/>
    <col min="9" max="10" width="11.75" customWidth="1"/>
    <col min="11" max="11" width="12.125" customWidth="1"/>
    <col min="12" max="12" width="11.75" customWidth="1"/>
    <col min="13" max="13" width="19.625" customWidth="1"/>
    <col min="14" max="14" width="13.625" customWidth="1"/>
    <col min="15" max="15" width="13.875" customWidth="1"/>
    <col min="16" max="16" width="17.5" customWidth="1"/>
    <col min="17" max="17" width="17.125" customWidth="1"/>
    <col min="18" max="18" width="19.5" customWidth="1"/>
    <col min="19" max="19" width="13.125" customWidth="1"/>
    <col min="20" max="20" width="14" customWidth="1"/>
    <col min="21" max="22" width="8.375" customWidth="1"/>
    <col min="23" max="23" width="19.75" customWidth="1"/>
    <col min="24" max="24" width="26" customWidth="1"/>
    <col min="25" max="25" width="13.375" customWidth="1"/>
    <col min="26" max="26" width="9.125" customWidth="1"/>
    <col min="27" max="27" width="8.375" customWidth="1"/>
    <col min="28" max="28" width="20.75" customWidth="1"/>
    <col min="29" max="29" width="27.125" customWidth="1"/>
    <col min="30" max="30" width="10.5" customWidth="1"/>
    <col min="31" max="31" width="8.375" customWidth="1"/>
    <col min="32" max="32" width="22" customWidth="1"/>
    <col min="33" max="33" width="28.25" customWidth="1"/>
    <col min="34" max="34" width="16.75" customWidth="1"/>
    <col min="35" max="35" width="24.25" customWidth="1"/>
    <col min="36" max="36" width="27.75" customWidth="1"/>
    <col min="37" max="37" width="21.875" customWidth="1"/>
    <col min="38" max="38" width="21.375" customWidth="1"/>
    <col min="39" max="39" width="11" customWidth="1"/>
    <col min="40" max="40" width="18.25" customWidth="1"/>
    <col min="41" max="41" width="19.875" customWidth="1"/>
    <col min="42" max="42" width="24.5" customWidth="1"/>
    <col min="43" max="43" width="30" customWidth="1"/>
    <col min="44" max="44" width="15.5" customWidth="1"/>
    <col min="45" max="45" width="17.875" customWidth="1"/>
    <col min="46" max="46" width="20.75" customWidth="1"/>
    <col min="47" max="47" width="27.375" customWidth="1"/>
    <col min="48" max="48" width="27.5" customWidth="1"/>
    <col min="49" max="49" width="26.875" customWidth="1"/>
    <col min="50" max="50" width="27" customWidth="1"/>
    <col min="51" max="51" width="25.875" customWidth="1"/>
    <col min="52" max="52" width="22.875" customWidth="1"/>
    <col min="53" max="53" width="19.5" customWidth="1"/>
    <col min="54" max="54" width="14.875" customWidth="1"/>
    <col min="55" max="55" width="13.375" customWidth="1"/>
    <col min="56" max="56" width="18.5" customWidth="1"/>
    <col min="57" max="59" width="18" customWidth="1"/>
    <col min="60" max="60" width="35.5" customWidth="1"/>
    <col min="61" max="61" width="12" customWidth="1"/>
  </cols>
  <sheetData>
    <row r="6" spans="4:61" ht="15" thickBot="1" x14ac:dyDescent="0.25"/>
    <row r="7" spans="4:61" ht="28.5" customHeight="1" thickBot="1" x14ac:dyDescent="0.25">
      <c r="D7" s="110" t="s">
        <v>253</v>
      </c>
      <c r="E7" s="110" t="s">
        <v>106</v>
      </c>
      <c r="F7" s="110" t="s">
        <v>251</v>
      </c>
      <c r="G7" s="110" t="s">
        <v>109</v>
      </c>
      <c r="H7" s="110" t="s">
        <v>158</v>
      </c>
      <c r="I7" s="110" t="s">
        <v>108</v>
      </c>
      <c r="J7" s="110" t="s">
        <v>2</v>
      </c>
      <c r="K7" s="110" t="s">
        <v>107</v>
      </c>
      <c r="L7" s="110" t="s">
        <v>0</v>
      </c>
      <c r="M7" s="110" t="s">
        <v>237</v>
      </c>
      <c r="N7" s="110" t="s">
        <v>110</v>
      </c>
      <c r="O7" s="110" t="s">
        <v>111</v>
      </c>
      <c r="P7" s="110" t="s">
        <v>112</v>
      </c>
      <c r="Q7" s="110" t="s">
        <v>113</v>
      </c>
      <c r="R7" s="138" t="s">
        <v>114</v>
      </c>
      <c r="S7" s="110" t="s">
        <v>256</v>
      </c>
      <c r="T7" s="143" t="s">
        <v>115</v>
      </c>
      <c r="U7" s="144"/>
      <c r="V7" s="144"/>
      <c r="W7" s="144"/>
      <c r="X7" s="144"/>
      <c r="Y7" s="144"/>
      <c r="Z7" s="144"/>
      <c r="AA7" s="144"/>
      <c r="AB7" s="144"/>
      <c r="AC7" s="144"/>
      <c r="AD7" s="144"/>
      <c r="AE7" s="144"/>
      <c r="AF7" s="144"/>
      <c r="AG7" s="145"/>
      <c r="AH7" s="146" t="s">
        <v>116</v>
      </c>
      <c r="AI7" s="147"/>
      <c r="AJ7" s="147"/>
      <c r="AK7" s="153"/>
      <c r="AL7" s="146" t="s">
        <v>117</v>
      </c>
      <c r="AM7" s="153"/>
      <c r="AN7" s="146" t="s">
        <v>177</v>
      </c>
      <c r="AO7" s="147"/>
      <c r="AP7" s="147"/>
      <c r="AQ7" s="147"/>
      <c r="AR7" s="148" t="s">
        <v>180</v>
      </c>
      <c r="AS7" s="149"/>
      <c r="AT7" s="150" t="s">
        <v>236</v>
      </c>
      <c r="AU7" s="151"/>
      <c r="AV7" s="151"/>
      <c r="AW7" s="151"/>
      <c r="AX7" s="151"/>
      <c r="AY7" s="151"/>
      <c r="AZ7" s="152"/>
      <c r="BA7" s="150" t="s">
        <v>178</v>
      </c>
      <c r="BB7" s="151"/>
      <c r="BC7" s="152"/>
      <c r="BD7" s="125" t="s">
        <v>133</v>
      </c>
      <c r="BE7" s="112" t="s">
        <v>134</v>
      </c>
      <c r="BF7" s="112" t="s">
        <v>135</v>
      </c>
      <c r="BG7" s="112" t="s">
        <v>136</v>
      </c>
      <c r="BH7" s="112" t="s">
        <v>192</v>
      </c>
      <c r="BI7" s="112" t="s">
        <v>137</v>
      </c>
    </row>
    <row r="8" spans="4:61" ht="23.25" customHeight="1" x14ac:dyDescent="0.2">
      <c r="D8" s="128"/>
      <c r="E8" s="128"/>
      <c r="F8" s="128"/>
      <c r="G8" s="128"/>
      <c r="H8" s="128"/>
      <c r="I8" s="128"/>
      <c r="J8" s="128"/>
      <c r="K8" s="128"/>
      <c r="L8" s="128"/>
      <c r="M8" s="128"/>
      <c r="N8" s="128"/>
      <c r="O8" s="128"/>
      <c r="P8" s="128"/>
      <c r="Q8" s="128"/>
      <c r="R8" s="139"/>
      <c r="S8" s="128"/>
      <c r="T8" s="115" t="s">
        <v>138</v>
      </c>
      <c r="U8" s="116"/>
      <c r="V8" s="116"/>
      <c r="W8" s="116"/>
      <c r="X8" s="117"/>
      <c r="Y8" s="115" t="s">
        <v>139</v>
      </c>
      <c r="Z8" s="116"/>
      <c r="AA8" s="116"/>
      <c r="AB8" s="116"/>
      <c r="AC8" s="117"/>
      <c r="AD8" s="115" t="s">
        <v>140</v>
      </c>
      <c r="AE8" s="116"/>
      <c r="AF8" s="116"/>
      <c r="AG8" s="117"/>
      <c r="AH8" s="118" t="s">
        <v>141</v>
      </c>
      <c r="AI8" s="118" t="s">
        <v>142</v>
      </c>
      <c r="AJ8" s="118" t="s">
        <v>143</v>
      </c>
      <c r="AK8" s="120" t="s">
        <v>144</v>
      </c>
      <c r="AL8" s="118" t="s">
        <v>145</v>
      </c>
      <c r="AM8" s="120" t="s">
        <v>239</v>
      </c>
      <c r="AN8" s="110" t="s">
        <v>118</v>
      </c>
      <c r="AO8" s="110" t="s">
        <v>119</v>
      </c>
      <c r="AP8" s="110" t="s">
        <v>120</v>
      </c>
      <c r="AQ8" s="110" t="s">
        <v>121</v>
      </c>
      <c r="AR8" s="110" t="s">
        <v>122</v>
      </c>
      <c r="AS8" s="110" t="s">
        <v>123</v>
      </c>
      <c r="AT8" s="110" t="s">
        <v>124</v>
      </c>
      <c r="AU8" s="110" t="s">
        <v>125</v>
      </c>
      <c r="AV8" s="110" t="s">
        <v>126</v>
      </c>
      <c r="AW8" s="110" t="s">
        <v>127</v>
      </c>
      <c r="AX8" s="110" t="s">
        <v>128</v>
      </c>
      <c r="AY8" s="110" t="s">
        <v>129</v>
      </c>
      <c r="AZ8" s="110" t="s">
        <v>130</v>
      </c>
      <c r="BA8" s="110" t="s">
        <v>154</v>
      </c>
      <c r="BB8" s="110" t="s">
        <v>131</v>
      </c>
      <c r="BC8" s="110" t="s">
        <v>132</v>
      </c>
      <c r="BD8" s="126"/>
      <c r="BE8" s="113"/>
      <c r="BF8" s="113"/>
      <c r="BG8" s="113"/>
      <c r="BH8" s="113"/>
      <c r="BI8" s="113"/>
    </row>
    <row r="9" spans="4:61" ht="26.25" thickBot="1" x14ac:dyDescent="0.25">
      <c r="D9" s="111"/>
      <c r="E9" s="111"/>
      <c r="F9" s="111"/>
      <c r="G9" s="111"/>
      <c r="H9" s="111"/>
      <c r="I9" s="111"/>
      <c r="J9" s="111"/>
      <c r="K9" s="111"/>
      <c r="L9" s="111"/>
      <c r="M9" s="111"/>
      <c r="N9" s="111"/>
      <c r="O9" s="111"/>
      <c r="P9" s="111"/>
      <c r="Q9" s="111"/>
      <c r="R9" s="140"/>
      <c r="S9" s="111"/>
      <c r="T9" s="1" t="s">
        <v>146</v>
      </c>
      <c r="U9" s="2" t="s">
        <v>147</v>
      </c>
      <c r="V9" s="3" t="s">
        <v>148</v>
      </c>
      <c r="W9" s="3" t="s">
        <v>149</v>
      </c>
      <c r="X9" s="4" t="s">
        <v>244</v>
      </c>
      <c r="Y9" s="1" t="s">
        <v>146</v>
      </c>
      <c r="Z9" s="2" t="s">
        <v>147</v>
      </c>
      <c r="AA9" s="3" t="s">
        <v>148</v>
      </c>
      <c r="AB9" s="3" t="s">
        <v>149</v>
      </c>
      <c r="AC9" s="74" t="s">
        <v>244</v>
      </c>
      <c r="AD9" s="1" t="s">
        <v>150</v>
      </c>
      <c r="AE9" s="2" t="s">
        <v>151</v>
      </c>
      <c r="AF9" s="3" t="s">
        <v>149</v>
      </c>
      <c r="AG9" s="74" t="s">
        <v>244</v>
      </c>
      <c r="AH9" s="119"/>
      <c r="AI9" s="119"/>
      <c r="AJ9" s="119"/>
      <c r="AK9" s="121"/>
      <c r="AL9" s="119"/>
      <c r="AM9" s="121"/>
      <c r="AN9" s="111"/>
      <c r="AO9" s="111"/>
      <c r="AP9" s="111"/>
      <c r="AQ9" s="111"/>
      <c r="AR9" s="111"/>
      <c r="AS9" s="111"/>
      <c r="AT9" s="111"/>
      <c r="AU9" s="111"/>
      <c r="AV9" s="111"/>
      <c r="AW9" s="111"/>
      <c r="AX9" s="111"/>
      <c r="AY9" s="111"/>
      <c r="AZ9" s="111"/>
      <c r="BA9" s="111"/>
      <c r="BB9" s="111"/>
      <c r="BC9" s="111"/>
      <c r="BD9" s="127"/>
      <c r="BE9" s="114"/>
      <c r="BF9" s="114"/>
      <c r="BG9" s="114"/>
      <c r="BH9" s="114"/>
      <c r="BI9" s="114"/>
    </row>
    <row r="10" spans="4:61" ht="6.75" customHeight="1" x14ac:dyDescent="0.2"/>
    <row r="11" spans="4:61" x14ac:dyDescent="0.2">
      <c r="D11" s="82" t="s">
        <v>252</v>
      </c>
      <c r="E11" s="82" t="s">
        <v>272</v>
      </c>
      <c r="F11" s="82" t="s">
        <v>251</v>
      </c>
      <c r="G11" s="82" t="s">
        <v>109</v>
      </c>
      <c r="H11" s="82" t="s">
        <v>158</v>
      </c>
      <c r="I11" s="82" t="s">
        <v>1</v>
      </c>
      <c r="J11" s="82" t="s">
        <v>2</v>
      </c>
      <c r="K11" s="82" t="s">
        <v>107</v>
      </c>
      <c r="L11" s="82" t="s">
        <v>0</v>
      </c>
      <c r="M11" s="82" t="s">
        <v>237</v>
      </c>
      <c r="N11" s="82" t="s">
        <v>110</v>
      </c>
      <c r="O11" s="82" t="s">
        <v>111</v>
      </c>
      <c r="P11" s="82" t="s">
        <v>112</v>
      </c>
      <c r="Q11" s="82" t="s">
        <v>113</v>
      </c>
      <c r="R11" s="82" t="s">
        <v>114</v>
      </c>
      <c r="S11" s="82" t="s">
        <v>256</v>
      </c>
      <c r="T11" s="82" t="s">
        <v>245</v>
      </c>
      <c r="U11" s="82" t="s">
        <v>246</v>
      </c>
      <c r="V11" s="82" t="s">
        <v>247</v>
      </c>
      <c r="W11" s="82" t="s">
        <v>248</v>
      </c>
      <c r="X11" s="82" t="s">
        <v>241</v>
      </c>
      <c r="Y11" s="82" t="s">
        <v>249</v>
      </c>
      <c r="Z11" s="82" t="s">
        <v>258</v>
      </c>
      <c r="AA11" s="82" t="s">
        <v>259</v>
      </c>
      <c r="AB11" s="82" t="s">
        <v>260</v>
      </c>
      <c r="AC11" s="82" t="s">
        <v>261</v>
      </c>
      <c r="AD11" s="82" t="s">
        <v>152</v>
      </c>
      <c r="AE11" s="82" t="s">
        <v>262</v>
      </c>
      <c r="AF11" s="82" t="s">
        <v>250</v>
      </c>
      <c r="AG11" s="82" t="s">
        <v>240</v>
      </c>
      <c r="AH11" s="82" t="s">
        <v>141</v>
      </c>
      <c r="AI11" s="82" t="s">
        <v>142</v>
      </c>
      <c r="AJ11" s="82" t="s">
        <v>143</v>
      </c>
      <c r="AK11" s="82" t="s">
        <v>176</v>
      </c>
      <c r="AL11" s="82" t="s">
        <v>145</v>
      </c>
      <c r="AM11" s="82" t="s">
        <v>140</v>
      </c>
      <c r="AN11" s="82" t="s">
        <v>118</v>
      </c>
      <c r="AO11" s="82" t="s">
        <v>119</v>
      </c>
      <c r="AP11" s="82" t="s">
        <v>120</v>
      </c>
      <c r="AQ11" s="82" t="s">
        <v>121</v>
      </c>
      <c r="AR11" s="82" t="s">
        <v>122</v>
      </c>
      <c r="AS11" s="82" t="s">
        <v>123</v>
      </c>
      <c r="AT11" s="82" t="s">
        <v>124</v>
      </c>
      <c r="AU11" s="82" t="s">
        <v>125</v>
      </c>
      <c r="AV11" s="82" t="s">
        <v>126</v>
      </c>
      <c r="AW11" s="82" t="s">
        <v>127</v>
      </c>
      <c r="AX11" s="82" t="s">
        <v>128</v>
      </c>
      <c r="AY11" s="82" t="s">
        <v>129</v>
      </c>
      <c r="AZ11" s="82" t="s">
        <v>130</v>
      </c>
      <c r="BA11" s="82" t="s">
        <v>153</v>
      </c>
      <c r="BB11" s="82" t="s">
        <v>131</v>
      </c>
      <c r="BC11" s="82" t="s">
        <v>132</v>
      </c>
      <c r="BD11" s="82" t="s">
        <v>133</v>
      </c>
      <c r="BE11" s="82" t="s">
        <v>134</v>
      </c>
      <c r="BF11" s="82" t="s">
        <v>135</v>
      </c>
      <c r="BG11" s="82" t="s">
        <v>136</v>
      </c>
      <c r="BH11" s="82" t="s">
        <v>192</v>
      </c>
      <c r="BI11" s="82" t="s">
        <v>137</v>
      </c>
    </row>
    <row r="12" spans="4:61" x14ac:dyDescent="0.2">
      <c r="D12" s="83" t="s">
        <v>254</v>
      </c>
      <c r="E12" s="83" t="s">
        <v>265</v>
      </c>
      <c r="F12" s="86" t="s">
        <v>266</v>
      </c>
      <c r="G12" s="83" t="s">
        <v>267</v>
      </c>
      <c r="H12" s="83" t="s">
        <v>257</v>
      </c>
      <c r="I12" s="83" t="s">
        <v>10</v>
      </c>
      <c r="J12" s="83" t="s">
        <v>31</v>
      </c>
      <c r="K12" s="83" t="s">
        <v>104</v>
      </c>
      <c r="L12" s="83" t="s">
        <v>9</v>
      </c>
      <c r="M12" s="84">
        <v>43466</v>
      </c>
      <c r="N12" s="83" t="s">
        <v>264</v>
      </c>
      <c r="O12" s="83" t="s">
        <v>234</v>
      </c>
      <c r="P12" s="83" t="s">
        <v>235</v>
      </c>
      <c r="Q12" s="83" t="s">
        <v>22</v>
      </c>
      <c r="R12" s="85">
        <v>5000</v>
      </c>
      <c r="S12" s="85">
        <v>63410</v>
      </c>
      <c r="T12" s="85">
        <v>3</v>
      </c>
      <c r="U12" s="85">
        <v>3</v>
      </c>
      <c r="V12" s="85">
        <v>300</v>
      </c>
      <c r="W12" s="85">
        <v>900</v>
      </c>
      <c r="X12" s="85">
        <v>500</v>
      </c>
      <c r="Y12" s="85">
        <v>5</v>
      </c>
      <c r="Z12" s="85">
        <v>5</v>
      </c>
      <c r="AA12" s="85">
        <v>300</v>
      </c>
      <c r="AB12" s="85">
        <v>1500</v>
      </c>
      <c r="AC12" s="85">
        <v>1000</v>
      </c>
      <c r="AD12" s="85">
        <v>5</v>
      </c>
      <c r="AE12" s="85">
        <v>300</v>
      </c>
      <c r="AF12" s="85">
        <v>1500</v>
      </c>
      <c r="AG12" s="85">
        <v>500</v>
      </c>
      <c r="AH12" s="85">
        <v>1000</v>
      </c>
      <c r="AI12" s="85">
        <v>1000</v>
      </c>
      <c r="AJ12" s="85">
        <v>1000</v>
      </c>
      <c r="AK12" s="85">
        <v>1000</v>
      </c>
      <c r="AL12" s="85">
        <v>100</v>
      </c>
      <c r="AM12" s="85">
        <v>200</v>
      </c>
      <c r="AN12" s="85">
        <v>10</v>
      </c>
      <c r="AO12" s="85">
        <v>1000</v>
      </c>
      <c r="AP12" s="85">
        <v>1000</v>
      </c>
      <c r="AQ12" s="85">
        <v>1000</v>
      </c>
      <c r="AR12" s="85">
        <v>500</v>
      </c>
      <c r="AS12" s="85">
        <v>500</v>
      </c>
      <c r="AT12" s="85">
        <v>2</v>
      </c>
      <c r="AU12" s="85">
        <v>1000</v>
      </c>
      <c r="AV12" s="85">
        <v>10000</v>
      </c>
      <c r="AW12" s="85">
        <v>1000</v>
      </c>
      <c r="AX12" s="85">
        <v>20000</v>
      </c>
      <c r="AY12" s="85">
        <v>200</v>
      </c>
      <c r="AZ12" s="85">
        <v>2000</v>
      </c>
      <c r="BA12" s="85">
        <v>5000</v>
      </c>
      <c r="BB12" s="85" t="s">
        <v>232</v>
      </c>
      <c r="BC12" s="85">
        <v>2</v>
      </c>
      <c r="BD12" s="85">
        <v>2000</v>
      </c>
      <c r="BE12" s="85">
        <v>1000</v>
      </c>
      <c r="BF12" s="85">
        <v>1000</v>
      </c>
      <c r="BG12" s="85">
        <v>1000</v>
      </c>
      <c r="BH12" s="85">
        <v>5000</v>
      </c>
      <c r="BI12" s="85" t="s">
        <v>273</v>
      </c>
    </row>
    <row r="13" spans="4:61" x14ac:dyDescent="0.2">
      <c r="D13" s="87" t="s">
        <v>254</v>
      </c>
      <c r="E13" s="87" t="s">
        <v>276</v>
      </c>
      <c r="F13" s="87" t="s">
        <v>268</v>
      </c>
      <c r="G13" s="87" t="s">
        <v>267</v>
      </c>
      <c r="H13" s="87" t="s">
        <v>277</v>
      </c>
      <c r="I13" s="87" t="s">
        <v>15</v>
      </c>
      <c r="J13" s="87" t="s">
        <v>36</v>
      </c>
      <c r="K13" s="87" t="s">
        <v>104</v>
      </c>
      <c r="L13" s="87" t="s">
        <v>9</v>
      </c>
      <c r="M13" s="88">
        <v>43467</v>
      </c>
      <c r="N13" s="87" t="s">
        <v>264</v>
      </c>
      <c r="O13" s="87" t="s">
        <v>234</v>
      </c>
      <c r="P13" s="87" t="s">
        <v>235</v>
      </c>
      <c r="Q13" s="87" t="s">
        <v>37</v>
      </c>
      <c r="R13" s="89">
        <v>5000</v>
      </c>
      <c r="S13" s="89">
        <v>63410</v>
      </c>
      <c r="T13" s="89">
        <v>3</v>
      </c>
      <c r="U13" s="89">
        <v>3</v>
      </c>
      <c r="V13" s="89">
        <v>300</v>
      </c>
      <c r="W13" s="89">
        <v>900</v>
      </c>
      <c r="X13" s="89">
        <v>500</v>
      </c>
      <c r="Y13" s="89">
        <v>5</v>
      </c>
      <c r="Z13" s="89">
        <v>5</v>
      </c>
      <c r="AA13" s="89">
        <v>300</v>
      </c>
      <c r="AB13" s="89">
        <v>1500</v>
      </c>
      <c r="AC13" s="89">
        <v>1000</v>
      </c>
      <c r="AD13" s="89">
        <v>5</v>
      </c>
      <c r="AE13" s="89">
        <v>300</v>
      </c>
      <c r="AF13" s="89">
        <v>1500</v>
      </c>
      <c r="AG13" s="89">
        <v>500</v>
      </c>
      <c r="AH13" s="89">
        <v>1000</v>
      </c>
      <c r="AI13" s="89">
        <v>1000</v>
      </c>
      <c r="AJ13" s="89">
        <v>1000</v>
      </c>
      <c r="AK13" s="89">
        <v>1000</v>
      </c>
      <c r="AL13" s="89">
        <v>100</v>
      </c>
      <c r="AM13" s="89">
        <v>200</v>
      </c>
      <c r="AN13" s="89">
        <v>10</v>
      </c>
      <c r="AO13" s="89">
        <v>1000</v>
      </c>
      <c r="AP13" s="89">
        <v>1000</v>
      </c>
      <c r="AQ13" s="89">
        <v>1000</v>
      </c>
      <c r="AR13" s="89">
        <v>500</v>
      </c>
      <c r="AS13" s="89">
        <v>500</v>
      </c>
      <c r="AT13" s="89">
        <v>2</v>
      </c>
      <c r="AU13" s="89">
        <v>1000</v>
      </c>
      <c r="AV13" s="89">
        <v>10000</v>
      </c>
      <c r="AW13" s="89">
        <v>1000</v>
      </c>
      <c r="AX13" s="89">
        <v>20000</v>
      </c>
      <c r="AY13" s="89">
        <v>200</v>
      </c>
      <c r="AZ13" s="89">
        <v>2000</v>
      </c>
      <c r="BA13" s="89">
        <v>5000</v>
      </c>
      <c r="BB13" s="89" t="s">
        <v>232</v>
      </c>
      <c r="BC13" s="89">
        <v>2</v>
      </c>
      <c r="BD13" s="89">
        <v>2000</v>
      </c>
      <c r="BE13" s="89">
        <v>1000</v>
      </c>
      <c r="BF13" s="89">
        <v>1000</v>
      </c>
      <c r="BG13" s="89">
        <v>1000</v>
      </c>
      <c r="BH13" s="89">
        <v>5000</v>
      </c>
      <c r="BI13" s="89" t="s">
        <v>274</v>
      </c>
    </row>
    <row r="14" spans="4:61" x14ac:dyDescent="0.2">
      <c r="D14" s="87" t="s">
        <v>254</v>
      </c>
      <c r="E14" s="87" t="s">
        <v>278</v>
      </c>
      <c r="F14" s="87" t="s">
        <v>268</v>
      </c>
      <c r="G14" s="87" t="s">
        <v>267</v>
      </c>
      <c r="H14" s="87" t="s">
        <v>279</v>
      </c>
      <c r="I14" s="87" t="s">
        <v>20</v>
      </c>
      <c r="J14" s="87" t="s">
        <v>41</v>
      </c>
      <c r="K14" s="87" t="s">
        <v>104</v>
      </c>
      <c r="L14" s="87" t="s">
        <v>9</v>
      </c>
      <c r="M14" s="88">
        <v>43468</v>
      </c>
      <c r="N14" s="87" t="s">
        <v>264</v>
      </c>
      <c r="O14" s="87" t="s">
        <v>234</v>
      </c>
      <c r="P14" s="87" t="s">
        <v>235</v>
      </c>
      <c r="Q14" s="87" t="s">
        <v>42</v>
      </c>
      <c r="R14" s="89">
        <v>5000</v>
      </c>
      <c r="S14" s="89">
        <v>63410</v>
      </c>
      <c r="T14" s="89">
        <v>3</v>
      </c>
      <c r="U14" s="89">
        <v>3</v>
      </c>
      <c r="V14" s="89">
        <v>300</v>
      </c>
      <c r="W14" s="89">
        <v>900</v>
      </c>
      <c r="X14" s="89">
        <v>500</v>
      </c>
      <c r="Y14" s="89">
        <v>5</v>
      </c>
      <c r="Z14" s="89">
        <v>5</v>
      </c>
      <c r="AA14" s="89">
        <v>300</v>
      </c>
      <c r="AB14" s="89">
        <v>1500</v>
      </c>
      <c r="AC14" s="89">
        <v>1000</v>
      </c>
      <c r="AD14" s="89">
        <v>5</v>
      </c>
      <c r="AE14" s="89">
        <v>300</v>
      </c>
      <c r="AF14" s="89">
        <v>1500</v>
      </c>
      <c r="AG14" s="89">
        <v>500</v>
      </c>
      <c r="AH14" s="89">
        <v>1000</v>
      </c>
      <c r="AI14" s="89">
        <v>1000</v>
      </c>
      <c r="AJ14" s="89">
        <v>1000</v>
      </c>
      <c r="AK14" s="89">
        <v>1000</v>
      </c>
      <c r="AL14" s="89">
        <v>100</v>
      </c>
      <c r="AM14" s="89">
        <v>200</v>
      </c>
      <c r="AN14" s="89">
        <v>10</v>
      </c>
      <c r="AO14" s="89">
        <v>1000</v>
      </c>
      <c r="AP14" s="89">
        <v>1000</v>
      </c>
      <c r="AQ14" s="89">
        <v>1000</v>
      </c>
      <c r="AR14" s="89">
        <v>500</v>
      </c>
      <c r="AS14" s="89">
        <v>500</v>
      </c>
      <c r="AT14" s="89">
        <v>2</v>
      </c>
      <c r="AU14" s="89">
        <v>1000</v>
      </c>
      <c r="AV14" s="89">
        <v>10000</v>
      </c>
      <c r="AW14" s="89">
        <v>1000</v>
      </c>
      <c r="AX14" s="89">
        <v>20000</v>
      </c>
      <c r="AY14" s="89">
        <v>200</v>
      </c>
      <c r="AZ14" s="89">
        <v>2000</v>
      </c>
      <c r="BA14" s="89">
        <v>5000</v>
      </c>
      <c r="BB14" s="89" t="s">
        <v>232</v>
      </c>
      <c r="BC14" s="89">
        <v>2</v>
      </c>
      <c r="BD14" s="89">
        <v>2000</v>
      </c>
      <c r="BE14" s="89">
        <v>1000</v>
      </c>
      <c r="BF14" s="89">
        <v>1000</v>
      </c>
      <c r="BG14" s="89">
        <v>1000</v>
      </c>
      <c r="BH14" s="89">
        <v>5000</v>
      </c>
      <c r="BI14" s="89" t="s">
        <v>274</v>
      </c>
    </row>
    <row r="15" spans="4:61" x14ac:dyDescent="0.2">
      <c r="D15" s="87" t="s">
        <v>254</v>
      </c>
      <c r="E15" s="87" t="s">
        <v>280</v>
      </c>
      <c r="F15" s="87" t="s">
        <v>268</v>
      </c>
      <c r="G15" s="87" t="s">
        <v>267</v>
      </c>
      <c r="H15" s="87" t="s">
        <v>281</v>
      </c>
      <c r="I15" s="87" t="s">
        <v>25</v>
      </c>
      <c r="J15" s="87" t="s">
        <v>46</v>
      </c>
      <c r="K15" s="87" t="s">
        <v>104</v>
      </c>
      <c r="L15" s="87" t="s">
        <v>9</v>
      </c>
      <c r="M15" s="88">
        <v>43469</v>
      </c>
      <c r="N15" s="87" t="s">
        <v>264</v>
      </c>
      <c r="O15" s="87" t="s">
        <v>234</v>
      </c>
      <c r="P15" s="87" t="s">
        <v>235</v>
      </c>
      <c r="Q15" s="87" t="s">
        <v>47</v>
      </c>
      <c r="R15" s="89">
        <v>5000</v>
      </c>
      <c r="S15" s="89">
        <v>63410</v>
      </c>
      <c r="T15" s="89">
        <v>3</v>
      </c>
      <c r="U15" s="89">
        <v>3</v>
      </c>
      <c r="V15" s="89">
        <v>300</v>
      </c>
      <c r="W15" s="89">
        <v>900</v>
      </c>
      <c r="X15" s="89">
        <v>500</v>
      </c>
      <c r="Y15" s="89">
        <v>5</v>
      </c>
      <c r="Z15" s="89">
        <v>5</v>
      </c>
      <c r="AA15" s="89">
        <v>300</v>
      </c>
      <c r="AB15" s="89">
        <v>1500</v>
      </c>
      <c r="AC15" s="89">
        <v>1000</v>
      </c>
      <c r="AD15" s="89">
        <v>5</v>
      </c>
      <c r="AE15" s="89">
        <v>300</v>
      </c>
      <c r="AF15" s="89">
        <v>1500</v>
      </c>
      <c r="AG15" s="89">
        <v>500</v>
      </c>
      <c r="AH15" s="89">
        <v>1000</v>
      </c>
      <c r="AI15" s="89">
        <v>1000</v>
      </c>
      <c r="AJ15" s="89">
        <v>1000</v>
      </c>
      <c r="AK15" s="89">
        <v>1000</v>
      </c>
      <c r="AL15" s="89">
        <v>100</v>
      </c>
      <c r="AM15" s="89">
        <v>200</v>
      </c>
      <c r="AN15" s="89">
        <v>10</v>
      </c>
      <c r="AO15" s="89">
        <v>1000</v>
      </c>
      <c r="AP15" s="89">
        <v>1000</v>
      </c>
      <c r="AQ15" s="89">
        <v>1000</v>
      </c>
      <c r="AR15" s="89">
        <v>500</v>
      </c>
      <c r="AS15" s="89">
        <v>500</v>
      </c>
      <c r="AT15" s="89">
        <v>2</v>
      </c>
      <c r="AU15" s="89">
        <v>1000</v>
      </c>
      <c r="AV15" s="89">
        <v>10000</v>
      </c>
      <c r="AW15" s="89">
        <v>1000</v>
      </c>
      <c r="AX15" s="89">
        <v>20000</v>
      </c>
      <c r="AY15" s="89">
        <v>200</v>
      </c>
      <c r="AZ15" s="89">
        <v>2000</v>
      </c>
      <c r="BA15" s="89">
        <v>5000</v>
      </c>
      <c r="BB15" s="89" t="s">
        <v>232</v>
      </c>
      <c r="BC15" s="89">
        <v>2</v>
      </c>
      <c r="BD15" s="89">
        <v>2000</v>
      </c>
      <c r="BE15" s="89">
        <v>1000</v>
      </c>
      <c r="BF15" s="89">
        <v>1000</v>
      </c>
      <c r="BG15" s="89">
        <v>1000</v>
      </c>
      <c r="BH15" s="89">
        <v>5000</v>
      </c>
      <c r="BI15" s="89" t="s">
        <v>274</v>
      </c>
    </row>
    <row r="16" spans="4:61" x14ac:dyDescent="0.2">
      <c r="D16" s="87" t="s">
        <v>254</v>
      </c>
      <c r="E16" s="87" t="s">
        <v>282</v>
      </c>
      <c r="F16" s="87" t="s">
        <v>268</v>
      </c>
      <c r="G16" s="87" t="s">
        <v>267</v>
      </c>
      <c r="H16" s="87" t="s">
        <v>283</v>
      </c>
      <c r="I16" s="87" t="s">
        <v>30</v>
      </c>
      <c r="J16" s="87" t="s">
        <v>51</v>
      </c>
      <c r="K16" s="87" t="s">
        <v>104</v>
      </c>
      <c r="L16" s="87" t="s">
        <v>9</v>
      </c>
      <c r="M16" s="88">
        <v>43470</v>
      </c>
      <c r="N16" s="87" t="s">
        <v>264</v>
      </c>
      <c r="O16" s="87" t="s">
        <v>234</v>
      </c>
      <c r="P16" s="87" t="s">
        <v>235</v>
      </c>
      <c r="Q16" s="87" t="s">
        <v>52</v>
      </c>
      <c r="R16" s="89">
        <v>5000</v>
      </c>
      <c r="S16" s="89">
        <v>63410</v>
      </c>
      <c r="T16" s="89">
        <v>3</v>
      </c>
      <c r="U16" s="89">
        <v>3</v>
      </c>
      <c r="V16" s="89">
        <v>300</v>
      </c>
      <c r="W16" s="89">
        <v>900</v>
      </c>
      <c r="X16" s="89">
        <v>500</v>
      </c>
      <c r="Y16" s="89">
        <v>5</v>
      </c>
      <c r="Z16" s="89">
        <v>5</v>
      </c>
      <c r="AA16" s="89">
        <v>300</v>
      </c>
      <c r="AB16" s="89">
        <v>1500</v>
      </c>
      <c r="AC16" s="89">
        <v>1000</v>
      </c>
      <c r="AD16" s="89">
        <v>5</v>
      </c>
      <c r="AE16" s="89">
        <v>300</v>
      </c>
      <c r="AF16" s="89">
        <v>1500</v>
      </c>
      <c r="AG16" s="89">
        <v>500</v>
      </c>
      <c r="AH16" s="89">
        <v>1000</v>
      </c>
      <c r="AI16" s="89">
        <v>1000</v>
      </c>
      <c r="AJ16" s="89">
        <v>1000</v>
      </c>
      <c r="AK16" s="89">
        <v>1000</v>
      </c>
      <c r="AL16" s="89">
        <v>100</v>
      </c>
      <c r="AM16" s="89">
        <v>200</v>
      </c>
      <c r="AN16" s="89">
        <v>10</v>
      </c>
      <c r="AO16" s="89">
        <v>1000</v>
      </c>
      <c r="AP16" s="89">
        <v>1000</v>
      </c>
      <c r="AQ16" s="89">
        <v>1000</v>
      </c>
      <c r="AR16" s="89">
        <v>500</v>
      </c>
      <c r="AS16" s="89">
        <v>500</v>
      </c>
      <c r="AT16" s="89">
        <v>2</v>
      </c>
      <c r="AU16" s="89">
        <v>1000</v>
      </c>
      <c r="AV16" s="89">
        <v>10000</v>
      </c>
      <c r="AW16" s="89">
        <v>1000</v>
      </c>
      <c r="AX16" s="89">
        <v>20000</v>
      </c>
      <c r="AY16" s="89">
        <v>200</v>
      </c>
      <c r="AZ16" s="89">
        <v>2000</v>
      </c>
      <c r="BA16" s="89">
        <v>5000</v>
      </c>
      <c r="BB16" s="89" t="s">
        <v>232</v>
      </c>
      <c r="BC16" s="89">
        <v>2</v>
      </c>
      <c r="BD16" s="89">
        <v>2000</v>
      </c>
      <c r="BE16" s="89">
        <v>1000</v>
      </c>
      <c r="BF16" s="89">
        <v>1000</v>
      </c>
      <c r="BG16" s="89">
        <v>1000</v>
      </c>
      <c r="BH16" s="89">
        <v>5000</v>
      </c>
      <c r="BI16" s="89" t="s">
        <v>274</v>
      </c>
    </row>
    <row r="17" spans="4:61" x14ac:dyDescent="0.2">
      <c r="D17" s="87" t="s">
        <v>254</v>
      </c>
      <c r="E17" s="87" t="s">
        <v>284</v>
      </c>
      <c r="F17" s="87" t="s">
        <v>268</v>
      </c>
      <c r="G17" s="87" t="s">
        <v>267</v>
      </c>
      <c r="H17" s="87" t="s">
        <v>285</v>
      </c>
      <c r="I17" s="87" t="s">
        <v>40</v>
      </c>
      <c r="J17" s="87" t="s">
        <v>61</v>
      </c>
      <c r="K17" s="87" t="s">
        <v>104</v>
      </c>
      <c r="L17" s="87" t="s">
        <v>9</v>
      </c>
      <c r="M17" s="88">
        <v>43472</v>
      </c>
      <c r="N17" s="87" t="s">
        <v>264</v>
      </c>
      <c r="O17" s="87" t="s">
        <v>234</v>
      </c>
      <c r="P17" s="87" t="s">
        <v>235</v>
      </c>
      <c r="Q17" s="87" t="s">
        <v>62</v>
      </c>
      <c r="R17" s="89">
        <v>5000</v>
      </c>
      <c r="S17" s="89">
        <v>63410</v>
      </c>
      <c r="T17" s="89">
        <v>3</v>
      </c>
      <c r="U17" s="89">
        <v>3</v>
      </c>
      <c r="V17" s="89">
        <v>300</v>
      </c>
      <c r="W17" s="89">
        <v>900</v>
      </c>
      <c r="X17" s="89">
        <v>500</v>
      </c>
      <c r="Y17" s="89">
        <v>5</v>
      </c>
      <c r="Z17" s="89">
        <v>5</v>
      </c>
      <c r="AA17" s="89">
        <v>300</v>
      </c>
      <c r="AB17" s="89">
        <v>1500</v>
      </c>
      <c r="AC17" s="89">
        <v>1000</v>
      </c>
      <c r="AD17" s="89">
        <v>5</v>
      </c>
      <c r="AE17" s="89">
        <v>300</v>
      </c>
      <c r="AF17" s="89">
        <v>1500</v>
      </c>
      <c r="AG17" s="89">
        <v>500</v>
      </c>
      <c r="AH17" s="89">
        <v>1000</v>
      </c>
      <c r="AI17" s="89">
        <v>1000</v>
      </c>
      <c r="AJ17" s="89">
        <v>1000</v>
      </c>
      <c r="AK17" s="89">
        <v>1000</v>
      </c>
      <c r="AL17" s="89">
        <v>100</v>
      </c>
      <c r="AM17" s="89">
        <v>200</v>
      </c>
      <c r="AN17" s="89">
        <v>10</v>
      </c>
      <c r="AO17" s="89">
        <v>1000</v>
      </c>
      <c r="AP17" s="89">
        <v>1000</v>
      </c>
      <c r="AQ17" s="89">
        <v>1000</v>
      </c>
      <c r="AR17" s="89">
        <v>500</v>
      </c>
      <c r="AS17" s="89">
        <v>500</v>
      </c>
      <c r="AT17" s="89">
        <v>2</v>
      </c>
      <c r="AU17" s="89">
        <v>1000</v>
      </c>
      <c r="AV17" s="89">
        <v>10000</v>
      </c>
      <c r="AW17" s="89">
        <v>1000</v>
      </c>
      <c r="AX17" s="89">
        <v>20000</v>
      </c>
      <c r="AY17" s="89">
        <v>200</v>
      </c>
      <c r="AZ17" s="89">
        <v>2000</v>
      </c>
      <c r="BA17" s="89">
        <v>5000</v>
      </c>
      <c r="BB17" s="89" t="s">
        <v>232</v>
      </c>
      <c r="BC17" s="89">
        <v>2</v>
      </c>
      <c r="BD17" s="89">
        <v>2000</v>
      </c>
      <c r="BE17" s="89">
        <v>1000</v>
      </c>
      <c r="BF17" s="89">
        <v>1000</v>
      </c>
      <c r="BG17" s="89">
        <v>1000</v>
      </c>
      <c r="BH17" s="89">
        <v>5000</v>
      </c>
      <c r="BI17" s="89" t="s">
        <v>274</v>
      </c>
    </row>
    <row r="26" spans="4:61" x14ac:dyDescent="0.2">
      <c r="E26" t="s">
        <v>288</v>
      </c>
    </row>
  </sheetData>
  <mergeCells count="54">
    <mergeCell ref="BA8:BA9"/>
    <mergeCell ref="AY8:AY9"/>
    <mergeCell ref="BE7:BE9"/>
    <mergeCell ref="BF7:BF9"/>
    <mergeCell ref="BG7:BG9"/>
    <mergeCell ref="BD7:BD9"/>
    <mergeCell ref="AH7:AK7"/>
    <mergeCell ref="AL7:AM7"/>
    <mergeCell ref="AZ8:AZ9"/>
    <mergeCell ref="AH8:AH9"/>
    <mergeCell ref="AI8:AI9"/>
    <mergeCell ref="AJ8:AJ9"/>
    <mergeCell ref="AK8:AK9"/>
    <mergeCell ref="AS8:AS9"/>
    <mergeCell ref="AT8:AT9"/>
    <mergeCell ref="AL8:AL9"/>
    <mergeCell ref="AM8:AM9"/>
    <mergeCell ref="AQ8:AQ9"/>
    <mergeCell ref="AU8:AU9"/>
    <mergeCell ref="AV8:AV9"/>
    <mergeCell ref="AW8:AW9"/>
    <mergeCell ref="AX8:AX9"/>
    <mergeCell ref="Y8:AC8"/>
    <mergeCell ref="AP8:AP9"/>
    <mergeCell ref="BI7:BI9"/>
    <mergeCell ref="L7:L9"/>
    <mergeCell ref="AR7:AS7"/>
    <mergeCell ref="AT7:AZ7"/>
    <mergeCell ref="BA7:BC7"/>
    <mergeCell ref="BB8:BB9"/>
    <mergeCell ref="BC8:BC9"/>
    <mergeCell ref="M7:M9"/>
    <mergeCell ref="BH7:BH9"/>
    <mergeCell ref="N7:N9"/>
    <mergeCell ref="O7:O9"/>
    <mergeCell ref="P7:P9"/>
    <mergeCell ref="Q7:Q9"/>
    <mergeCell ref="R7:R9"/>
    <mergeCell ref="AD8:AG8"/>
    <mergeCell ref="AR8:AR9"/>
    <mergeCell ref="T7:AG7"/>
    <mergeCell ref="AN8:AN9"/>
    <mergeCell ref="D7:D9"/>
    <mergeCell ref="AN7:AQ7"/>
    <mergeCell ref="AO8:AO9"/>
    <mergeCell ref="G7:G9"/>
    <mergeCell ref="E7:E9"/>
    <mergeCell ref="K7:K9"/>
    <mergeCell ref="I7:I9"/>
    <mergeCell ref="J7:J9"/>
    <mergeCell ref="F7:F9"/>
    <mergeCell ref="H7:H9"/>
    <mergeCell ref="S7:S9"/>
    <mergeCell ref="T8:X8"/>
  </mergeCells>
  <pageMargins left="0.7" right="0.7" top="0.75" bottom="0.75" header="0.3" footer="0.3"/>
  <drawing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01"/>
  <dimension ref="A1"/>
  <sheetViews>
    <sheetView workbookViewId="0"/>
  </sheetViews>
  <sheetFormatPr defaultRowHeight="14.2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02"/>
  <dimension ref="D5:P42"/>
  <sheetViews>
    <sheetView topLeftCell="E1" workbookViewId="0">
      <selection activeCell="P19" sqref="P19"/>
    </sheetView>
  </sheetViews>
  <sheetFormatPr defaultRowHeight="14.25" x14ac:dyDescent="0.2"/>
  <cols>
    <col min="3" max="3" width="12.25" bestFit="1" customWidth="1"/>
    <col min="4" max="4" width="16.25" bestFit="1" customWidth="1"/>
    <col min="5" max="7" width="16.25" customWidth="1"/>
    <col min="8" max="8" width="6.375" customWidth="1"/>
    <col min="9" max="9" width="27.625" bestFit="1" customWidth="1"/>
    <col min="10" max="10" width="13.25" bestFit="1" customWidth="1"/>
    <col min="13" max="13" width="13.25" bestFit="1" customWidth="1"/>
    <col min="16" max="16" width="13.25" bestFit="1" customWidth="1"/>
  </cols>
  <sheetData>
    <row r="5" spans="4:16" x14ac:dyDescent="0.2">
      <c r="D5" s="71" t="s">
        <v>104</v>
      </c>
      <c r="E5" s="72" t="s">
        <v>103</v>
      </c>
      <c r="I5" t="s">
        <v>105</v>
      </c>
      <c r="J5" t="s">
        <v>1</v>
      </c>
      <c r="M5" t="s">
        <v>2</v>
      </c>
      <c r="P5" t="s">
        <v>3</v>
      </c>
    </row>
    <row r="6" spans="4:16" x14ac:dyDescent="0.2">
      <c r="D6" t="s">
        <v>4</v>
      </c>
      <c r="E6" t="s">
        <v>4</v>
      </c>
      <c r="I6" t="s">
        <v>195</v>
      </c>
      <c r="J6" t="s">
        <v>5</v>
      </c>
      <c r="M6" t="s">
        <v>6</v>
      </c>
      <c r="P6" t="s">
        <v>7</v>
      </c>
    </row>
    <row r="7" spans="4:16" x14ac:dyDescent="0.2">
      <c r="D7" t="s">
        <v>9</v>
      </c>
      <c r="E7" t="s">
        <v>9</v>
      </c>
      <c r="I7" t="s">
        <v>196</v>
      </c>
      <c r="J7" t="s">
        <v>10</v>
      </c>
      <c r="M7" t="s">
        <v>11</v>
      </c>
      <c r="P7" t="s">
        <v>12</v>
      </c>
    </row>
    <row r="8" spans="4:16" x14ac:dyDescent="0.2">
      <c r="D8" t="s">
        <v>14</v>
      </c>
      <c r="E8" t="s">
        <v>14</v>
      </c>
      <c r="I8" t="s">
        <v>197</v>
      </c>
      <c r="J8" t="s">
        <v>15</v>
      </c>
      <c r="M8" t="s">
        <v>16</v>
      </c>
      <c r="P8" t="s">
        <v>17</v>
      </c>
    </row>
    <row r="9" spans="4:16" x14ac:dyDescent="0.2">
      <c r="D9" t="s">
        <v>19</v>
      </c>
      <c r="E9" t="s">
        <v>19</v>
      </c>
      <c r="I9" t="s">
        <v>198</v>
      </c>
      <c r="J9" t="s">
        <v>20</v>
      </c>
      <c r="M9" t="s">
        <v>21</v>
      </c>
      <c r="P9" t="s">
        <v>22</v>
      </c>
    </row>
    <row r="10" spans="4:16" x14ac:dyDescent="0.2">
      <c r="D10" t="s">
        <v>24</v>
      </c>
      <c r="E10" t="s">
        <v>24</v>
      </c>
      <c r="I10" t="s">
        <v>199</v>
      </c>
      <c r="J10" t="s">
        <v>25</v>
      </c>
      <c r="M10" t="s">
        <v>26</v>
      </c>
      <c r="P10" t="s">
        <v>27</v>
      </c>
    </row>
    <row r="11" spans="4:16" x14ac:dyDescent="0.2">
      <c r="D11" t="s">
        <v>29</v>
      </c>
      <c r="E11" t="s">
        <v>29</v>
      </c>
      <c r="I11" t="s">
        <v>200</v>
      </c>
      <c r="J11" t="s">
        <v>30</v>
      </c>
      <c r="M11" t="s">
        <v>31</v>
      </c>
      <c r="P11" t="s">
        <v>32</v>
      </c>
    </row>
    <row r="12" spans="4:16" x14ac:dyDescent="0.2">
      <c r="D12" t="s">
        <v>34</v>
      </c>
      <c r="E12" t="s">
        <v>34</v>
      </c>
      <c r="I12" t="s">
        <v>201</v>
      </c>
      <c r="J12" t="s">
        <v>35</v>
      </c>
      <c r="M12" t="s">
        <v>36</v>
      </c>
      <c r="P12" t="s">
        <v>37</v>
      </c>
    </row>
    <row r="13" spans="4:16" x14ac:dyDescent="0.2">
      <c r="D13" t="s">
        <v>39</v>
      </c>
      <c r="E13" t="s">
        <v>39</v>
      </c>
      <c r="I13" t="s">
        <v>202</v>
      </c>
      <c r="J13" t="s">
        <v>40</v>
      </c>
      <c r="M13" t="s">
        <v>41</v>
      </c>
      <c r="P13" t="s">
        <v>42</v>
      </c>
    </row>
    <row r="14" spans="4:16" x14ac:dyDescent="0.2">
      <c r="D14" t="s">
        <v>44</v>
      </c>
      <c r="E14" t="s">
        <v>44</v>
      </c>
      <c r="I14" t="s">
        <v>203</v>
      </c>
      <c r="J14" t="s">
        <v>45</v>
      </c>
      <c r="M14" t="s">
        <v>46</v>
      </c>
      <c r="P14" t="s">
        <v>47</v>
      </c>
    </row>
    <row r="15" spans="4:16" x14ac:dyDescent="0.2">
      <c r="D15" t="s">
        <v>49</v>
      </c>
      <c r="E15" t="s">
        <v>49</v>
      </c>
      <c r="I15" t="s">
        <v>204</v>
      </c>
      <c r="J15" t="s">
        <v>50</v>
      </c>
      <c r="M15" t="s">
        <v>51</v>
      </c>
      <c r="P15" t="s">
        <v>52</v>
      </c>
    </row>
    <row r="16" spans="4:16" x14ac:dyDescent="0.2">
      <c r="D16" t="s">
        <v>54</v>
      </c>
      <c r="E16" t="s">
        <v>54</v>
      </c>
      <c r="I16" t="s">
        <v>205</v>
      </c>
      <c r="J16" t="s">
        <v>55</v>
      </c>
      <c r="M16" t="s">
        <v>56</v>
      </c>
      <c r="P16" t="s">
        <v>57</v>
      </c>
    </row>
    <row r="17" spans="4:16" x14ac:dyDescent="0.2">
      <c r="D17" t="s">
        <v>59</v>
      </c>
      <c r="E17" t="s">
        <v>63</v>
      </c>
      <c r="I17" t="s">
        <v>206</v>
      </c>
      <c r="J17" t="s">
        <v>60</v>
      </c>
      <c r="M17" t="s">
        <v>61</v>
      </c>
      <c r="P17" t="s">
        <v>62</v>
      </c>
    </row>
    <row r="18" spans="4:16" x14ac:dyDescent="0.2">
      <c r="D18" t="s">
        <v>63</v>
      </c>
      <c r="E18" t="s">
        <v>67</v>
      </c>
      <c r="I18" t="s">
        <v>207</v>
      </c>
      <c r="J18" t="s">
        <v>65</v>
      </c>
      <c r="M18" t="s">
        <v>66</v>
      </c>
      <c r="P18" t="s">
        <v>275</v>
      </c>
    </row>
    <row r="19" spans="4:16" x14ac:dyDescent="0.2">
      <c r="D19" t="s">
        <v>67</v>
      </c>
      <c r="E19" t="s">
        <v>71</v>
      </c>
      <c r="I19" t="s">
        <v>208</v>
      </c>
      <c r="J19" t="s">
        <v>69</v>
      </c>
      <c r="M19" t="s">
        <v>70</v>
      </c>
    </row>
    <row r="20" spans="4:16" x14ac:dyDescent="0.2">
      <c r="D20" t="s">
        <v>71</v>
      </c>
      <c r="E20" t="s">
        <v>75</v>
      </c>
      <c r="I20" t="s">
        <v>209</v>
      </c>
      <c r="J20" t="s">
        <v>73</v>
      </c>
      <c r="M20" t="s">
        <v>74</v>
      </c>
    </row>
    <row r="21" spans="4:16" x14ac:dyDescent="0.2">
      <c r="D21" t="s">
        <v>75</v>
      </c>
      <c r="E21" t="s">
        <v>79</v>
      </c>
      <c r="I21" t="s">
        <v>210</v>
      </c>
      <c r="J21" t="s">
        <v>77</v>
      </c>
      <c r="M21" t="s">
        <v>78</v>
      </c>
    </row>
    <row r="22" spans="4:16" x14ac:dyDescent="0.2">
      <c r="D22" t="s">
        <v>79</v>
      </c>
      <c r="E22" t="s">
        <v>83</v>
      </c>
      <c r="I22" t="s">
        <v>211</v>
      </c>
      <c r="J22" t="s">
        <v>81</v>
      </c>
      <c r="M22" t="s">
        <v>82</v>
      </c>
    </row>
    <row r="23" spans="4:16" x14ac:dyDescent="0.2">
      <c r="D23" t="s">
        <v>83</v>
      </c>
      <c r="I23" t="s">
        <v>212</v>
      </c>
      <c r="J23" t="s">
        <v>85</v>
      </c>
      <c r="M23" t="s">
        <v>86</v>
      </c>
    </row>
    <row r="24" spans="4:16" x14ac:dyDescent="0.2">
      <c r="D24" t="s">
        <v>87</v>
      </c>
      <c r="I24" t="s">
        <v>213</v>
      </c>
      <c r="J24" t="s">
        <v>88</v>
      </c>
      <c r="M24" t="s">
        <v>89</v>
      </c>
    </row>
    <row r="25" spans="4:16" x14ac:dyDescent="0.2">
      <c r="D25" t="s">
        <v>90</v>
      </c>
      <c r="I25" t="s">
        <v>214</v>
      </c>
      <c r="J25" t="s">
        <v>91</v>
      </c>
      <c r="M25" t="s">
        <v>92</v>
      </c>
    </row>
    <row r="26" spans="4:16" x14ac:dyDescent="0.2">
      <c r="D26" t="s">
        <v>233</v>
      </c>
      <c r="I26" t="s">
        <v>215</v>
      </c>
      <c r="J26" t="s">
        <v>8</v>
      </c>
      <c r="M26" t="s">
        <v>93</v>
      </c>
    </row>
    <row r="27" spans="4:16" x14ac:dyDescent="0.2">
      <c r="I27" t="s">
        <v>216</v>
      </c>
      <c r="J27" t="s">
        <v>13</v>
      </c>
      <c r="M27" t="s">
        <v>94</v>
      </c>
    </row>
    <row r="28" spans="4:16" x14ac:dyDescent="0.2">
      <c r="I28" t="s">
        <v>217</v>
      </c>
      <c r="J28" t="s">
        <v>18</v>
      </c>
      <c r="M28" t="s">
        <v>95</v>
      </c>
    </row>
    <row r="29" spans="4:16" x14ac:dyDescent="0.2">
      <c r="I29" t="s">
        <v>218</v>
      </c>
      <c r="J29" t="s">
        <v>23</v>
      </c>
      <c r="M29" t="s">
        <v>96</v>
      </c>
    </row>
    <row r="30" spans="4:16" x14ac:dyDescent="0.2">
      <c r="I30" t="s">
        <v>219</v>
      </c>
      <c r="J30" t="s">
        <v>28</v>
      </c>
      <c r="M30" t="s">
        <v>97</v>
      </c>
    </row>
    <row r="31" spans="4:16" x14ac:dyDescent="0.2">
      <c r="I31" t="s">
        <v>220</v>
      </c>
      <c r="J31" t="s">
        <v>33</v>
      </c>
      <c r="M31" t="s">
        <v>98</v>
      </c>
    </row>
    <row r="32" spans="4:16" x14ac:dyDescent="0.2">
      <c r="I32" t="s">
        <v>221</v>
      </c>
      <c r="J32" t="s">
        <v>38</v>
      </c>
      <c r="M32" t="s">
        <v>99</v>
      </c>
    </row>
    <row r="33" spans="9:13" x14ac:dyDescent="0.2">
      <c r="I33" t="s">
        <v>222</v>
      </c>
      <c r="J33" t="s">
        <v>43</v>
      </c>
      <c r="M33" t="s">
        <v>100</v>
      </c>
    </row>
    <row r="34" spans="9:13" x14ac:dyDescent="0.2">
      <c r="I34" t="s">
        <v>223</v>
      </c>
      <c r="J34" t="s">
        <v>48</v>
      </c>
      <c r="M34" t="s">
        <v>101</v>
      </c>
    </row>
    <row r="35" spans="9:13" x14ac:dyDescent="0.2">
      <c r="I35" t="s">
        <v>224</v>
      </c>
      <c r="J35" t="s">
        <v>53</v>
      </c>
      <c r="M35" t="s">
        <v>102</v>
      </c>
    </row>
    <row r="36" spans="9:13" x14ac:dyDescent="0.2">
      <c r="I36" t="s">
        <v>225</v>
      </c>
      <c r="J36" t="s">
        <v>58</v>
      </c>
    </row>
    <row r="37" spans="9:13" x14ac:dyDescent="0.2">
      <c r="I37" t="s">
        <v>226</v>
      </c>
      <c r="J37" t="s">
        <v>64</v>
      </c>
    </row>
    <row r="38" spans="9:13" x14ac:dyDescent="0.2">
      <c r="I38" t="s">
        <v>227</v>
      </c>
      <c r="J38" t="s">
        <v>68</v>
      </c>
    </row>
    <row r="39" spans="9:13" x14ac:dyDescent="0.2">
      <c r="I39" t="s">
        <v>228</v>
      </c>
      <c r="J39" t="s">
        <v>72</v>
      </c>
    </row>
    <row r="40" spans="9:13" x14ac:dyDescent="0.2">
      <c r="I40" t="s">
        <v>229</v>
      </c>
      <c r="J40" t="s">
        <v>76</v>
      </c>
    </row>
    <row r="41" spans="9:13" x14ac:dyDescent="0.2">
      <c r="I41" t="s">
        <v>230</v>
      </c>
      <c r="J41" t="s">
        <v>80</v>
      </c>
    </row>
    <row r="42" spans="9:13" x14ac:dyDescent="0.2">
      <c r="I42" t="s">
        <v>231</v>
      </c>
      <c r="J42" t="s">
        <v>84</v>
      </c>
    </row>
  </sheetData>
  <pageMargins left="0.7" right="0.7" top="0.75" bottom="0.75" header="0.3" footer="0.3"/>
  <tableParts count="3">
    <tablePart r:id="rId1"/>
    <tablePart r:id="rId2"/>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dimension ref="A2:CK101"/>
  <sheetViews>
    <sheetView topLeftCell="A7" workbookViewId="0">
      <selection activeCell="W25" sqref="W25"/>
    </sheetView>
  </sheetViews>
  <sheetFormatPr defaultRowHeight="14.25" x14ac:dyDescent="0.2"/>
  <cols>
    <col min="1" max="1" width="1.875" style="6" customWidth="1"/>
    <col min="2" max="2" width="2.875" style="6" customWidth="1"/>
    <col min="3" max="3" width="1.75" style="6" customWidth="1"/>
    <col min="4" max="4" width="2.25" style="6" customWidth="1"/>
    <col min="5" max="5" width="14.375" style="6" customWidth="1"/>
    <col min="6" max="6" width="15.25" style="6" customWidth="1"/>
    <col min="7" max="7" width="20.75" style="6" customWidth="1"/>
    <col min="8" max="8" width="9.25" style="6" customWidth="1"/>
    <col min="9" max="10" width="3.25" style="6" customWidth="1"/>
    <col min="11" max="12" width="3.125" style="6" customWidth="1"/>
    <col min="13" max="13" width="16.25" style="6" customWidth="1"/>
    <col min="14" max="14" width="12.5" style="6" customWidth="1"/>
    <col min="15" max="15" width="18.625" style="6" customWidth="1"/>
    <col min="16" max="16" width="6.25" style="6" customWidth="1"/>
    <col min="17" max="26" width="2.25" style="6" customWidth="1"/>
    <col min="27" max="27" width="8.625" style="6" customWidth="1"/>
    <col min="28" max="28" width="24.625" style="6" customWidth="1"/>
    <col min="29" max="29" width="34.75" style="6" bestFit="1" customWidth="1"/>
    <col min="30" max="30" width="23" style="6" bestFit="1" customWidth="1"/>
    <col min="31" max="32" width="18.375" style="6" customWidth="1"/>
    <col min="33" max="33" width="18.25" style="6" customWidth="1"/>
    <col min="34" max="35" width="18.375" style="6" customWidth="1"/>
    <col min="36" max="36" width="20.375" style="6" customWidth="1"/>
    <col min="37" max="37" width="17.625" style="6" customWidth="1"/>
    <col min="38" max="38" width="14" style="6" customWidth="1"/>
    <col min="39" max="39" width="12.5" style="6" customWidth="1"/>
    <col min="40" max="40" width="12" style="6" customWidth="1"/>
    <col min="41" max="41" width="11.875" style="6" customWidth="1"/>
    <col min="42" max="42" width="12" style="6" customWidth="1"/>
    <col min="43" max="43" width="10.625" style="6" customWidth="1"/>
    <col min="44" max="44" width="10.25" style="6" customWidth="1"/>
    <col min="45" max="45" width="10.75" style="6" customWidth="1"/>
    <col min="46" max="46" width="13.25" style="6" customWidth="1"/>
    <col min="47" max="47" width="11.125" style="6" customWidth="1"/>
    <col min="48" max="48" width="11.375" style="6" customWidth="1"/>
    <col min="49" max="49" width="10" style="6" customWidth="1"/>
    <col min="50" max="50" width="10.75" style="6" customWidth="1"/>
    <col min="51" max="51" width="14.875" style="6" customWidth="1"/>
    <col min="52" max="52" width="11.375" style="6" customWidth="1"/>
    <col min="53" max="56" width="8.625" style="6" customWidth="1"/>
    <col min="57" max="60" width="9.25" style="6" customWidth="1"/>
    <col min="61" max="62" width="10.375" style="6" customWidth="1"/>
    <col min="63" max="63" width="11" style="6" customWidth="1"/>
    <col min="64" max="64" width="11.375" style="6" customWidth="1"/>
    <col min="65" max="65" width="12.5" style="6" customWidth="1"/>
    <col min="66" max="66" width="15.875" style="6" customWidth="1"/>
    <col min="67" max="67" width="11.25" style="6" customWidth="1"/>
    <col min="68" max="68" width="12" style="6" customWidth="1"/>
    <col min="69" max="69" width="12.125" style="6" customWidth="1"/>
    <col min="70" max="70" width="11.5" style="6" customWidth="1"/>
    <col min="71" max="75" width="14.75" style="6" customWidth="1"/>
    <col min="76" max="76" width="10" style="6" customWidth="1"/>
    <col min="77" max="77" width="9.25" style="6" customWidth="1"/>
    <col min="78" max="78" width="14.375" style="6" customWidth="1"/>
    <col min="79" max="79" width="12.125" style="6" customWidth="1"/>
    <col min="80" max="83" width="12.375" style="6" customWidth="1"/>
    <col min="84" max="84" width="33.75" style="6" customWidth="1"/>
    <col min="85" max="88" width="9" style="6" customWidth="1"/>
    <col min="89" max="16384" width="9" style="6"/>
  </cols>
  <sheetData>
    <row r="2" spans="2:84" ht="18" x14ac:dyDescent="0.25">
      <c r="B2" s="7" t="s">
        <v>155</v>
      </c>
      <c r="AA2" s="5">
        <f>COUNTA(data_budget!$E$12:$E$99990)</f>
        <v>7</v>
      </c>
      <c r="AB2" s="5"/>
    </row>
    <row r="3" spans="2:84" ht="18.75" thickBot="1" x14ac:dyDescent="0.3">
      <c r="B3" s="7"/>
      <c r="M3" s="23"/>
      <c r="AA3" s="5"/>
      <c r="AB3" s="5"/>
    </row>
    <row r="4" spans="2:84" ht="30.75" customHeight="1" thickBot="1" x14ac:dyDescent="0.3">
      <c r="B4" s="23" t="s">
        <v>2</v>
      </c>
      <c r="F4" s="154"/>
      <c r="G4" s="155"/>
      <c r="M4" s="24" t="s">
        <v>1</v>
      </c>
      <c r="N4" s="102" t="str">
        <f>IF(AND(F6&lt;&gt;"",F8&lt;&gt;""),VLOOKUP($F$6&amp;"-"&amp;$F$8,variable1!$I$6:$J$42,2,0),"")</f>
        <v/>
      </c>
      <c r="O4" s="102"/>
      <c r="AA4" s="110" t="s">
        <v>252</v>
      </c>
      <c r="AB4" s="110" t="s">
        <v>106</v>
      </c>
      <c r="AC4" s="110" t="s">
        <v>251</v>
      </c>
      <c r="AD4" s="110" t="s">
        <v>109</v>
      </c>
      <c r="AE4" s="110" t="s">
        <v>158</v>
      </c>
      <c r="AF4" s="110" t="s">
        <v>108</v>
      </c>
      <c r="AG4" s="110" t="s">
        <v>2</v>
      </c>
      <c r="AH4" s="110" t="s">
        <v>107</v>
      </c>
      <c r="AI4" s="110" t="s">
        <v>0</v>
      </c>
      <c r="AJ4" s="110" t="s">
        <v>237</v>
      </c>
      <c r="AK4" s="110" t="s">
        <v>110</v>
      </c>
      <c r="AL4" s="110" t="s">
        <v>111</v>
      </c>
      <c r="AM4" s="110" t="s">
        <v>112</v>
      </c>
      <c r="AN4" s="110" t="s">
        <v>113</v>
      </c>
      <c r="AO4" s="138" t="s">
        <v>114</v>
      </c>
      <c r="AP4" s="110" t="s">
        <v>256</v>
      </c>
      <c r="AQ4" s="129" t="s">
        <v>115</v>
      </c>
      <c r="AR4" s="130"/>
      <c r="AS4" s="130"/>
      <c r="AT4" s="130"/>
      <c r="AU4" s="130"/>
      <c r="AV4" s="130"/>
      <c r="AW4" s="130"/>
      <c r="AX4" s="130"/>
      <c r="AY4" s="130"/>
      <c r="AZ4" s="130"/>
      <c r="BA4" s="130"/>
      <c r="BB4" s="130"/>
      <c r="BC4" s="130"/>
      <c r="BD4" s="131"/>
      <c r="BE4" s="132" t="s">
        <v>116</v>
      </c>
      <c r="BF4" s="133"/>
      <c r="BG4" s="133"/>
      <c r="BH4" s="134"/>
      <c r="BI4" s="132" t="s">
        <v>117</v>
      </c>
      <c r="BJ4" s="134"/>
      <c r="BK4" s="132" t="s">
        <v>177</v>
      </c>
      <c r="BL4" s="133"/>
      <c r="BM4" s="133"/>
      <c r="BN4" s="133"/>
      <c r="BO4" s="135" t="s">
        <v>180</v>
      </c>
      <c r="BP4" s="136"/>
      <c r="BQ4" s="122" t="s">
        <v>236</v>
      </c>
      <c r="BR4" s="123"/>
      <c r="BS4" s="123"/>
      <c r="BT4" s="123"/>
      <c r="BU4" s="123"/>
      <c r="BV4" s="123"/>
      <c r="BW4" s="124"/>
      <c r="BX4" s="122" t="s">
        <v>178</v>
      </c>
      <c r="BY4" s="123"/>
      <c r="BZ4" s="124"/>
      <c r="CA4" s="125" t="s">
        <v>133</v>
      </c>
      <c r="CB4" s="112" t="s">
        <v>134</v>
      </c>
      <c r="CC4" s="112" t="s">
        <v>135</v>
      </c>
      <c r="CD4" s="112" t="s">
        <v>136</v>
      </c>
      <c r="CE4" s="112" t="s">
        <v>192</v>
      </c>
      <c r="CF4" s="112" t="s">
        <v>137</v>
      </c>
    </row>
    <row r="5" spans="2:84" ht="14.25" customHeight="1" thickBot="1" x14ac:dyDescent="0.25">
      <c r="N5" s="69"/>
      <c r="O5" s="69"/>
      <c r="AA5" s="128"/>
      <c r="AB5" s="128"/>
      <c r="AC5" s="128"/>
      <c r="AD5" s="128"/>
      <c r="AE5" s="128"/>
      <c r="AF5" s="128"/>
      <c r="AG5" s="128"/>
      <c r="AH5" s="128"/>
      <c r="AI5" s="128"/>
      <c r="AJ5" s="128"/>
      <c r="AK5" s="128"/>
      <c r="AL5" s="128"/>
      <c r="AM5" s="128"/>
      <c r="AN5" s="128"/>
      <c r="AO5" s="139"/>
      <c r="AP5" s="128"/>
      <c r="AQ5" s="115" t="s">
        <v>138</v>
      </c>
      <c r="AR5" s="116"/>
      <c r="AS5" s="116"/>
      <c r="AT5" s="116"/>
      <c r="AU5" s="117"/>
      <c r="AV5" s="115" t="s">
        <v>139</v>
      </c>
      <c r="AW5" s="116"/>
      <c r="AX5" s="116"/>
      <c r="AY5" s="116"/>
      <c r="AZ5" s="117"/>
      <c r="BA5" s="115" t="s">
        <v>140</v>
      </c>
      <c r="BB5" s="116"/>
      <c r="BC5" s="116"/>
      <c r="BD5" s="117"/>
      <c r="BE5" s="118" t="s">
        <v>141</v>
      </c>
      <c r="BF5" s="118" t="s">
        <v>142</v>
      </c>
      <c r="BG5" s="118" t="s">
        <v>143</v>
      </c>
      <c r="BH5" s="120" t="s">
        <v>144</v>
      </c>
      <c r="BI5" s="118" t="s">
        <v>145</v>
      </c>
      <c r="BJ5" s="120" t="s">
        <v>239</v>
      </c>
      <c r="BK5" s="110" t="s">
        <v>118</v>
      </c>
      <c r="BL5" s="110" t="s">
        <v>119</v>
      </c>
      <c r="BM5" s="110" t="s">
        <v>120</v>
      </c>
      <c r="BN5" s="110" t="s">
        <v>121</v>
      </c>
      <c r="BO5" s="110" t="s">
        <v>122</v>
      </c>
      <c r="BP5" s="110" t="s">
        <v>123</v>
      </c>
      <c r="BQ5" s="110" t="s">
        <v>124</v>
      </c>
      <c r="BR5" s="110" t="s">
        <v>125</v>
      </c>
      <c r="BS5" s="110" t="s">
        <v>126</v>
      </c>
      <c r="BT5" s="110" t="s">
        <v>127</v>
      </c>
      <c r="BU5" s="110" t="s">
        <v>128</v>
      </c>
      <c r="BV5" s="110" t="s">
        <v>129</v>
      </c>
      <c r="BW5" s="110" t="s">
        <v>130</v>
      </c>
      <c r="BX5" s="110" t="s">
        <v>154</v>
      </c>
      <c r="BY5" s="110" t="s">
        <v>131</v>
      </c>
      <c r="BZ5" s="110" t="s">
        <v>132</v>
      </c>
      <c r="CA5" s="126"/>
      <c r="CB5" s="113"/>
      <c r="CC5" s="113"/>
      <c r="CD5" s="113"/>
      <c r="CE5" s="113"/>
      <c r="CF5" s="113"/>
    </row>
    <row r="6" spans="2:84" ht="30.75" customHeight="1" thickBot="1" x14ac:dyDescent="0.35">
      <c r="B6" s="23" t="s">
        <v>107</v>
      </c>
      <c r="F6" s="158"/>
      <c r="G6" s="159"/>
      <c r="M6" s="24" t="s">
        <v>158</v>
      </c>
      <c r="N6" s="102" t="str">
        <f>IF(AND(F6&lt;&gt;"",F8&lt;&gt;""),"B702050","")</f>
        <v/>
      </c>
      <c r="O6" s="102"/>
      <c r="P6" s="8"/>
      <c r="Q6" s="8"/>
      <c r="R6" s="8"/>
      <c r="S6" s="8"/>
      <c r="T6" s="8"/>
      <c r="U6" s="8"/>
      <c r="V6" s="8"/>
      <c r="W6" s="8"/>
      <c r="AA6" s="111"/>
      <c r="AB6" s="111"/>
      <c r="AC6" s="111"/>
      <c r="AD6" s="111"/>
      <c r="AE6" s="111"/>
      <c r="AF6" s="111"/>
      <c r="AG6" s="111"/>
      <c r="AH6" s="111"/>
      <c r="AI6" s="111"/>
      <c r="AJ6" s="111"/>
      <c r="AK6" s="111"/>
      <c r="AL6" s="111"/>
      <c r="AM6" s="111"/>
      <c r="AN6" s="111"/>
      <c r="AO6" s="140"/>
      <c r="AP6" s="111"/>
      <c r="AQ6" s="75" t="s">
        <v>146</v>
      </c>
      <c r="AR6" s="73" t="s">
        <v>147</v>
      </c>
      <c r="AS6" s="3" t="s">
        <v>148</v>
      </c>
      <c r="AT6" s="3" t="s">
        <v>149</v>
      </c>
      <c r="AU6" s="74" t="s">
        <v>243</v>
      </c>
      <c r="AV6" s="75" t="s">
        <v>146</v>
      </c>
      <c r="AW6" s="73" t="s">
        <v>147</v>
      </c>
      <c r="AX6" s="3" t="s">
        <v>148</v>
      </c>
      <c r="AY6" s="3" t="s">
        <v>149</v>
      </c>
      <c r="AZ6" s="74" t="s">
        <v>243</v>
      </c>
      <c r="BA6" s="75" t="s">
        <v>150</v>
      </c>
      <c r="BB6" s="73" t="s">
        <v>151</v>
      </c>
      <c r="BC6" s="3" t="s">
        <v>149</v>
      </c>
      <c r="BD6" s="74" t="s">
        <v>243</v>
      </c>
      <c r="BE6" s="119"/>
      <c r="BF6" s="119"/>
      <c r="BG6" s="119"/>
      <c r="BH6" s="121"/>
      <c r="BI6" s="119"/>
      <c r="BJ6" s="121"/>
      <c r="BK6" s="111"/>
      <c r="BL6" s="111"/>
      <c r="BM6" s="111"/>
      <c r="BN6" s="111"/>
      <c r="BO6" s="111"/>
      <c r="BP6" s="111"/>
      <c r="BQ6" s="111"/>
      <c r="BR6" s="111"/>
      <c r="BS6" s="111"/>
      <c r="BT6" s="111"/>
      <c r="BU6" s="111"/>
      <c r="BV6" s="111"/>
      <c r="BW6" s="111"/>
      <c r="BX6" s="111"/>
      <c r="BY6" s="111"/>
      <c r="BZ6" s="111"/>
      <c r="CA6" s="127"/>
      <c r="CB6" s="114"/>
      <c r="CC6" s="114"/>
      <c r="CD6" s="114"/>
      <c r="CE6" s="114"/>
      <c r="CF6" s="114"/>
    </row>
    <row r="7" spans="2:84" ht="14.25" customHeight="1" thickBot="1" x14ac:dyDescent="0.25"/>
    <row r="8" spans="2:84" ht="30.75" customHeight="1" thickBot="1" x14ac:dyDescent="0.3">
      <c r="B8" s="23" t="s">
        <v>0</v>
      </c>
      <c r="F8" s="154"/>
      <c r="G8" s="155"/>
      <c r="M8" s="9" t="s">
        <v>106</v>
      </c>
      <c r="N8" s="102" t="str">
        <f>IF(AND(F6&lt;&gt;"",F8&lt;&gt;""),AA8&amp;"-"&amp;RIGHT(F4,4)&amp;"-"&amp;RIGHT(N4,5)&amp;"-N"&amp;TEXT(AA2+1,"00000"),"")</f>
        <v/>
      </c>
      <c r="O8" s="102"/>
      <c r="AA8" s="6" t="s">
        <v>254</v>
      </c>
      <c r="AB8" s="76" t="str">
        <f>N8</f>
        <v/>
      </c>
      <c r="AC8" s="76" t="str">
        <f>AG8&amp;"-"&amp;AH8&amp;"-"&amp;AI8&amp;"-"&amp;AN8</f>
        <v>0-0-0-0</v>
      </c>
      <c r="AD8" s="76" t="str">
        <f>AG8&amp;"-"&amp;AH8&amp;"-"&amp;AI8</f>
        <v>0-0-0</v>
      </c>
      <c r="AE8" s="76" t="str">
        <f>N6</f>
        <v/>
      </c>
      <c r="AF8" s="76" t="str">
        <f>N4</f>
        <v/>
      </c>
      <c r="AG8" s="77">
        <f>F4</f>
        <v>0</v>
      </c>
      <c r="AH8" s="76">
        <f>F6</f>
        <v>0</v>
      </c>
      <c r="AI8" s="76">
        <f>F8</f>
        <v>0</v>
      </c>
      <c r="AJ8" s="78">
        <f>F12</f>
        <v>0</v>
      </c>
      <c r="AK8" s="76" t="str">
        <f>IF(G17&lt;&gt;"",G17,"-")</f>
        <v>-</v>
      </c>
      <c r="AL8" s="76" t="str">
        <f>IF(G19&lt;&gt;"",G19,"-")</f>
        <v>-</v>
      </c>
      <c r="AM8" s="80">
        <f>G21</f>
        <v>0</v>
      </c>
      <c r="AN8" s="80">
        <f>G23</f>
        <v>0</v>
      </c>
      <c r="AO8" s="80">
        <f>G25</f>
        <v>0</v>
      </c>
      <c r="AP8" s="80">
        <f>N87</f>
        <v>0</v>
      </c>
      <c r="AQ8" s="80">
        <f>G31</f>
        <v>0</v>
      </c>
      <c r="AR8" s="80">
        <f>G33</f>
        <v>0</v>
      </c>
      <c r="AS8" s="80">
        <f>G35</f>
        <v>300</v>
      </c>
      <c r="AT8" s="80">
        <f>G37</f>
        <v>0</v>
      </c>
      <c r="AU8" s="80">
        <f>G39</f>
        <v>0</v>
      </c>
      <c r="AV8" s="80">
        <f>O31</f>
        <v>0</v>
      </c>
      <c r="AW8" s="80">
        <f>O33</f>
        <v>0</v>
      </c>
      <c r="AX8" s="80">
        <f>O35</f>
        <v>300</v>
      </c>
      <c r="AY8" s="80">
        <f>O37</f>
        <v>0</v>
      </c>
      <c r="AZ8" s="80">
        <f>O39</f>
        <v>0</v>
      </c>
      <c r="BA8" s="80">
        <f>G42</f>
        <v>0</v>
      </c>
      <c r="BB8" s="80">
        <f>G44</f>
        <v>300</v>
      </c>
      <c r="BC8" s="80">
        <f>G46</f>
        <v>0</v>
      </c>
      <c r="BD8" s="80">
        <f>G48</f>
        <v>0</v>
      </c>
      <c r="BE8" s="80">
        <f>G53</f>
        <v>0</v>
      </c>
      <c r="BF8" s="80">
        <f>G55</f>
        <v>0</v>
      </c>
      <c r="BG8" s="80">
        <f>G57</f>
        <v>0</v>
      </c>
      <c r="BH8" s="80">
        <f>G59</f>
        <v>0</v>
      </c>
      <c r="BI8" s="80">
        <f>O53</f>
        <v>0</v>
      </c>
      <c r="BJ8" s="80">
        <f>O55</f>
        <v>0</v>
      </c>
      <c r="BK8" s="81">
        <f>G27</f>
        <v>0</v>
      </c>
      <c r="BL8" s="80">
        <f>G63</f>
        <v>0</v>
      </c>
      <c r="BM8" s="80">
        <f>G65</f>
        <v>0</v>
      </c>
      <c r="BN8" s="80">
        <f>G67</f>
        <v>0</v>
      </c>
      <c r="BO8" s="80">
        <f>G70</f>
        <v>0</v>
      </c>
      <c r="BP8" s="80">
        <f>G72</f>
        <v>0</v>
      </c>
      <c r="BQ8" s="80">
        <f>G75</f>
        <v>0</v>
      </c>
      <c r="BR8" s="80">
        <f>G77</f>
        <v>0</v>
      </c>
      <c r="BS8" s="80">
        <f>G79</f>
        <v>0</v>
      </c>
      <c r="BT8" s="80">
        <f>G81</f>
        <v>0</v>
      </c>
      <c r="BU8" s="80">
        <f>G83</f>
        <v>0</v>
      </c>
      <c r="BV8" s="80">
        <f>G85</f>
        <v>0</v>
      </c>
      <c r="BW8" s="80">
        <f>G87</f>
        <v>0</v>
      </c>
      <c r="BX8" s="80">
        <f>O63</f>
        <v>0</v>
      </c>
      <c r="BY8" s="80">
        <f>O65</f>
        <v>0</v>
      </c>
      <c r="BZ8" s="80">
        <f>O67</f>
        <v>0</v>
      </c>
      <c r="CA8" s="80">
        <f>O72</f>
        <v>0</v>
      </c>
      <c r="CB8" s="80">
        <f>O75</f>
        <v>0</v>
      </c>
      <c r="CC8" s="80">
        <f>O77</f>
        <v>0</v>
      </c>
      <c r="CD8" s="80">
        <f>O79</f>
        <v>0</v>
      </c>
      <c r="CE8" s="80">
        <f>O83</f>
        <v>0</v>
      </c>
      <c r="CF8" s="80">
        <f>D94</f>
        <v>0</v>
      </c>
    </row>
    <row r="9" spans="2:84" x14ac:dyDescent="0.2">
      <c r="M9" s="9"/>
    </row>
    <row r="10" spans="2:84" ht="12" customHeight="1" x14ac:dyDescent="0.25">
      <c r="B10" s="23"/>
      <c r="F10" s="26"/>
      <c r="G10" s="26"/>
      <c r="M10" s="9"/>
      <c r="AA10" s="9"/>
      <c r="AB10" s="9"/>
      <c r="AC10" s="5"/>
      <c r="AD10" s="5"/>
      <c r="AE10" s="5"/>
      <c r="AF10" s="5"/>
      <c r="AG10" s="10"/>
      <c r="AH10" s="5"/>
      <c r="AI10" s="5"/>
      <c r="AJ10" s="11"/>
      <c r="AK10" s="5"/>
      <c r="AL10" s="5"/>
      <c r="AM10" s="5"/>
      <c r="AN10" s="5"/>
      <c r="AO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5"/>
      <c r="BZ10" s="12"/>
      <c r="CA10" s="12"/>
      <c r="CB10" s="12"/>
      <c r="CC10" s="12"/>
      <c r="CD10" s="12"/>
      <c r="CE10" s="12"/>
    </row>
    <row r="11" spans="2:84" ht="15" thickBot="1" x14ac:dyDescent="0.25">
      <c r="B11" s="25"/>
      <c r="F11" s="26"/>
      <c r="G11" s="26"/>
      <c r="M11" s="9"/>
      <c r="AA11" s="9"/>
      <c r="AB11" s="9"/>
      <c r="AC11" s="5"/>
      <c r="AD11" s="5"/>
      <c r="AE11" s="5"/>
      <c r="AF11" s="5"/>
      <c r="AG11" s="10"/>
      <c r="AH11" s="5"/>
      <c r="AI11" s="5"/>
      <c r="AJ11" s="11"/>
      <c r="AK11" s="5"/>
      <c r="AL11" s="5"/>
      <c r="AM11" s="5"/>
      <c r="AN11" s="5"/>
      <c r="AO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5"/>
      <c r="CA11" s="12"/>
      <c r="CB11" s="12"/>
      <c r="CC11" s="12"/>
      <c r="CD11" s="12"/>
      <c r="CE11" s="12"/>
    </row>
    <row r="12" spans="2:84" ht="23.25" customHeight="1" thickBot="1" x14ac:dyDescent="0.3">
      <c r="B12" s="79" t="s">
        <v>255</v>
      </c>
      <c r="F12" s="156"/>
      <c r="G12" s="157"/>
    </row>
    <row r="13" spans="2:84" x14ac:dyDescent="0.2">
      <c r="B13" s="27" t="s">
        <v>159</v>
      </c>
      <c r="C13" s="28"/>
      <c r="F13" s="26"/>
      <c r="G13" s="26"/>
    </row>
    <row r="14" spans="2:84" ht="15" thickBot="1" x14ac:dyDescent="0.25">
      <c r="B14" s="29"/>
      <c r="C14" s="30"/>
      <c r="D14" s="30"/>
      <c r="E14" s="30"/>
      <c r="F14" s="30"/>
      <c r="G14" s="30"/>
      <c r="H14" s="30"/>
      <c r="I14" s="30"/>
      <c r="J14" s="30"/>
      <c r="K14" s="30"/>
      <c r="L14" s="30"/>
      <c r="M14" s="30"/>
      <c r="N14" s="30"/>
      <c r="O14" s="30"/>
      <c r="P14" s="30"/>
      <c r="Q14" s="30"/>
    </row>
    <row r="15" spans="2:84" ht="26.25" customHeight="1" thickTop="1" x14ac:dyDescent="0.2">
      <c r="B15" s="31" t="s">
        <v>160</v>
      </c>
    </row>
    <row r="16" spans="2:84" x14ac:dyDescent="0.2">
      <c r="B16" s="31"/>
      <c r="G16" s="32"/>
    </row>
    <row r="17" spans="2:89" ht="21" customHeight="1" x14ac:dyDescent="0.2">
      <c r="B17" s="33">
        <v>1</v>
      </c>
      <c r="C17" s="33" t="s">
        <v>110</v>
      </c>
      <c r="G17" s="90"/>
      <c r="H17" s="91"/>
      <c r="I17" s="91"/>
      <c r="J17" s="91"/>
      <c r="K17" s="91"/>
      <c r="L17" s="91"/>
      <c r="M17" s="91"/>
    </row>
    <row r="18" spans="2:89" ht="8.25" customHeight="1" x14ac:dyDescent="0.2">
      <c r="B18" s="9"/>
      <c r="G18" s="34"/>
    </row>
    <row r="19" spans="2:89" ht="21.75" customHeight="1" x14ac:dyDescent="0.2">
      <c r="B19" s="33">
        <v>2</v>
      </c>
      <c r="C19" s="33" t="s">
        <v>111</v>
      </c>
      <c r="G19" s="90"/>
      <c r="H19" s="91"/>
      <c r="I19" s="91"/>
      <c r="J19" s="91"/>
      <c r="K19" s="91"/>
      <c r="L19" s="91"/>
      <c r="M19" s="91"/>
    </row>
    <row r="20" spans="2:89" ht="8.25" customHeight="1" thickBot="1" x14ac:dyDescent="0.25">
      <c r="B20" s="9"/>
      <c r="G20" s="34"/>
    </row>
    <row r="21" spans="2:89" ht="21.75" customHeight="1" thickBot="1" x14ac:dyDescent="0.25">
      <c r="B21" s="33">
        <v>3</v>
      </c>
      <c r="C21" s="33" t="s">
        <v>161</v>
      </c>
      <c r="G21" s="68"/>
    </row>
    <row r="22" spans="2:89" ht="8.25" customHeight="1" thickBot="1" x14ac:dyDescent="0.25">
      <c r="B22" s="9"/>
      <c r="C22" s="25"/>
      <c r="G22" s="35"/>
    </row>
    <row r="23" spans="2:89" ht="21.75" customHeight="1" thickBot="1" x14ac:dyDescent="0.25">
      <c r="B23" s="33">
        <v>4</v>
      </c>
      <c r="C23" s="33" t="s">
        <v>113</v>
      </c>
      <c r="G23" s="68"/>
      <c r="CK23" s="6" t="s">
        <v>162</v>
      </c>
    </row>
    <row r="24" spans="2:89" ht="8.25" customHeight="1" thickBot="1" x14ac:dyDescent="0.25">
      <c r="B24" s="9"/>
      <c r="C24" s="25"/>
    </row>
    <row r="25" spans="2:89" ht="21.75" customHeight="1" thickBot="1" x14ac:dyDescent="0.25">
      <c r="B25" s="33">
        <v>5</v>
      </c>
      <c r="C25" s="33" t="s">
        <v>114</v>
      </c>
      <c r="F25" s="36"/>
      <c r="G25" s="13"/>
      <c r="H25" s="6" t="s">
        <v>163</v>
      </c>
    </row>
    <row r="26" spans="2:89" ht="8.25" customHeight="1" thickBot="1" x14ac:dyDescent="0.25">
      <c r="B26" s="9"/>
    </row>
    <row r="27" spans="2:89" ht="21.75" customHeight="1" thickBot="1" x14ac:dyDescent="0.25">
      <c r="B27" s="33">
        <v>6</v>
      </c>
      <c r="C27" s="33" t="s">
        <v>118</v>
      </c>
      <c r="F27" s="36"/>
      <c r="G27" s="13"/>
      <c r="H27" s="6" t="s">
        <v>163</v>
      </c>
    </row>
    <row r="28" spans="2:89" ht="9" customHeight="1" thickBot="1" x14ac:dyDescent="0.25">
      <c r="B28" s="9"/>
      <c r="F28" s="36"/>
      <c r="G28" s="37"/>
    </row>
    <row r="29" spans="2:89" ht="21.75" customHeight="1" x14ac:dyDescent="0.2">
      <c r="B29" s="38">
        <v>7</v>
      </c>
      <c r="C29" s="39" t="s">
        <v>156</v>
      </c>
      <c r="D29" s="39"/>
      <c r="E29" s="39"/>
      <c r="F29" s="39"/>
      <c r="G29" s="40"/>
      <c r="H29" s="39"/>
      <c r="I29" s="39"/>
      <c r="J29" s="39"/>
      <c r="K29" s="39"/>
      <c r="L29" s="39"/>
      <c r="M29" s="39"/>
      <c r="N29" s="39"/>
      <c r="O29" s="39"/>
      <c r="P29" s="39"/>
      <c r="Q29" s="41"/>
    </row>
    <row r="30" spans="2:89" ht="29.25" customHeight="1" thickBot="1" x14ac:dyDescent="0.25">
      <c r="B30" s="42"/>
      <c r="C30" s="26"/>
      <c r="D30" s="43" t="s">
        <v>138</v>
      </c>
      <c r="E30" s="26"/>
      <c r="F30" s="26"/>
      <c r="G30" s="26"/>
      <c r="H30" s="26"/>
      <c r="I30" s="26"/>
      <c r="J30" s="44"/>
      <c r="K30" s="26"/>
      <c r="L30" s="43" t="s">
        <v>164</v>
      </c>
      <c r="N30" s="26"/>
      <c r="O30" s="26"/>
      <c r="P30" s="26"/>
      <c r="Q30" s="45"/>
    </row>
    <row r="31" spans="2:89" ht="23.25" customHeight="1" thickBot="1" x14ac:dyDescent="0.25">
      <c r="B31" s="42"/>
      <c r="C31" s="26"/>
      <c r="D31" s="26"/>
      <c r="E31" s="33" t="s">
        <v>165</v>
      </c>
      <c r="F31" s="26"/>
      <c r="G31" s="14"/>
      <c r="J31" s="44"/>
      <c r="K31" s="26"/>
      <c r="L31" s="33" t="s">
        <v>165</v>
      </c>
      <c r="N31" s="26"/>
      <c r="O31" s="14"/>
      <c r="Q31" s="45"/>
    </row>
    <row r="32" spans="2:89" ht="5.25" customHeight="1" thickBot="1" x14ac:dyDescent="0.25">
      <c r="B32" s="42"/>
      <c r="C32" s="26"/>
      <c r="D32" s="26"/>
      <c r="E32" s="26"/>
      <c r="F32" s="26"/>
      <c r="G32" s="46"/>
      <c r="H32" s="26"/>
      <c r="I32" s="26"/>
      <c r="J32" s="44"/>
      <c r="K32" s="26"/>
      <c r="L32" s="26"/>
      <c r="N32" s="26"/>
      <c r="O32" s="46"/>
      <c r="P32" s="26"/>
      <c r="Q32" s="45"/>
    </row>
    <row r="33" spans="2:22" ht="21.75" customHeight="1" thickBot="1" x14ac:dyDescent="0.25">
      <c r="B33" s="42"/>
      <c r="C33" s="26"/>
      <c r="D33" s="26"/>
      <c r="E33" s="33" t="s">
        <v>166</v>
      </c>
      <c r="F33" s="26"/>
      <c r="G33" s="15"/>
      <c r="J33" s="44"/>
      <c r="K33" s="26"/>
      <c r="L33" s="33" t="s">
        <v>166</v>
      </c>
      <c r="N33" s="26"/>
      <c r="O33" s="15"/>
      <c r="Q33" s="45"/>
    </row>
    <row r="34" spans="2:22" x14ac:dyDescent="0.2">
      <c r="B34" s="42"/>
      <c r="C34" s="26"/>
      <c r="D34" s="26"/>
      <c r="E34" s="47" t="s">
        <v>167</v>
      </c>
      <c r="F34" s="47"/>
      <c r="G34" s="47"/>
      <c r="H34" s="47"/>
      <c r="I34" s="47"/>
      <c r="J34" s="48"/>
      <c r="K34" s="47"/>
      <c r="L34" s="47" t="s">
        <v>167</v>
      </c>
      <c r="N34" s="26"/>
      <c r="O34" s="26"/>
      <c r="P34" s="26"/>
      <c r="Q34" s="45"/>
    </row>
    <row r="35" spans="2:22" x14ac:dyDescent="0.2">
      <c r="B35" s="42"/>
      <c r="C35" s="26"/>
      <c r="D35" s="26"/>
      <c r="E35" s="26" t="s">
        <v>168</v>
      </c>
      <c r="G35" s="95">
        <v>300</v>
      </c>
      <c r="H35" s="26"/>
      <c r="I35" s="26"/>
      <c r="J35" s="44"/>
      <c r="K35" s="26"/>
      <c r="L35" s="26" t="s">
        <v>168</v>
      </c>
      <c r="O35" s="95">
        <v>300</v>
      </c>
      <c r="P35" s="26"/>
      <c r="Q35" s="45"/>
    </row>
    <row r="36" spans="2:22" ht="15" thickBot="1" x14ac:dyDescent="0.25">
      <c r="B36" s="42"/>
      <c r="C36" s="26"/>
      <c r="D36" s="26"/>
      <c r="E36" s="26"/>
      <c r="F36" s="16"/>
      <c r="G36" s="26"/>
      <c r="H36" s="26"/>
      <c r="I36" s="26"/>
      <c r="J36" s="44"/>
      <c r="K36" s="26"/>
      <c r="L36" s="26"/>
      <c r="N36" s="16"/>
      <c r="O36" s="26"/>
      <c r="P36" s="26"/>
      <c r="Q36" s="45"/>
    </row>
    <row r="37" spans="2:22" ht="21.75" customHeight="1" thickBot="1" x14ac:dyDescent="0.25">
      <c r="B37" s="42"/>
      <c r="C37" s="26"/>
      <c r="D37" s="26"/>
      <c r="E37" s="33" t="s">
        <v>169</v>
      </c>
      <c r="F37" s="49"/>
      <c r="G37" s="17">
        <f>G35*G33</f>
        <v>0</v>
      </c>
      <c r="H37" s="6" t="s">
        <v>163</v>
      </c>
      <c r="J37" s="44"/>
      <c r="K37" s="26"/>
      <c r="L37" s="33" t="s">
        <v>169</v>
      </c>
      <c r="N37" s="49"/>
      <c r="O37" s="17">
        <f>O35*O33</f>
        <v>0</v>
      </c>
      <c r="P37" s="6" t="s">
        <v>163</v>
      </c>
      <c r="Q37" s="45"/>
    </row>
    <row r="38" spans="2:22" ht="9" customHeight="1" thickBot="1" x14ac:dyDescent="0.25">
      <c r="B38" s="42"/>
      <c r="C38" s="26"/>
      <c r="D38" s="26"/>
      <c r="E38" s="26"/>
      <c r="F38" s="26"/>
      <c r="G38" s="26"/>
      <c r="H38" s="26"/>
      <c r="I38" s="26"/>
      <c r="J38" s="44"/>
      <c r="K38" s="26"/>
      <c r="L38" s="26"/>
      <c r="N38" s="26"/>
      <c r="O38" s="26"/>
      <c r="P38" s="26"/>
      <c r="Q38" s="45"/>
    </row>
    <row r="39" spans="2:22" ht="21.75" customHeight="1" thickBot="1" x14ac:dyDescent="0.25">
      <c r="B39" s="42"/>
      <c r="C39" s="26"/>
      <c r="D39" s="26"/>
      <c r="E39" s="33" t="s">
        <v>241</v>
      </c>
      <c r="F39" s="49"/>
      <c r="G39" s="13"/>
      <c r="H39" s="6" t="s">
        <v>163</v>
      </c>
      <c r="J39" s="44"/>
      <c r="K39" s="26"/>
      <c r="L39" s="33" t="s">
        <v>242</v>
      </c>
      <c r="N39" s="49"/>
      <c r="O39" s="13"/>
      <c r="P39" s="6" t="s">
        <v>163</v>
      </c>
      <c r="Q39" s="45"/>
    </row>
    <row r="40" spans="2:22" x14ac:dyDescent="0.2">
      <c r="B40" s="42"/>
      <c r="C40" s="26"/>
      <c r="D40" s="26"/>
      <c r="E40" s="26"/>
      <c r="F40" s="49"/>
      <c r="G40" s="50"/>
      <c r="H40" s="26"/>
      <c r="I40" s="26"/>
      <c r="J40" s="26"/>
      <c r="K40" s="26"/>
      <c r="L40" s="26"/>
      <c r="M40" s="26"/>
      <c r="N40" s="49"/>
      <c r="O40" s="50"/>
      <c r="P40" s="26"/>
      <c r="Q40" s="45"/>
    </row>
    <row r="41" spans="2:22" ht="15" thickBot="1" x14ac:dyDescent="0.25">
      <c r="B41" s="42"/>
      <c r="C41" s="26"/>
      <c r="D41" s="43" t="s">
        <v>140</v>
      </c>
      <c r="E41" s="26"/>
      <c r="F41" s="26"/>
      <c r="G41" s="26"/>
      <c r="H41" s="26"/>
      <c r="I41" s="26"/>
      <c r="J41" s="26"/>
      <c r="K41" s="26"/>
      <c r="L41" s="26"/>
      <c r="M41" s="26"/>
      <c r="N41" s="26"/>
      <c r="O41" s="26"/>
      <c r="P41" s="26"/>
      <c r="Q41" s="45"/>
    </row>
    <row r="42" spans="2:22" ht="21.75" customHeight="1" thickBot="1" x14ac:dyDescent="0.25">
      <c r="B42" s="42"/>
      <c r="C42" s="26"/>
      <c r="D42" s="26"/>
      <c r="E42" s="33" t="s">
        <v>157</v>
      </c>
      <c r="F42" s="26"/>
      <c r="G42" s="18"/>
      <c r="J42" s="26"/>
      <c r="K42" s="26"/>
      <c r="Q42" s="45"/>
      <c r="V42" s="51"/>
    </row>
    <row r="43" spans="2:22" x14ac:dyDescent="0.2">
      <c r="B43" s="42"/>
      <c r="C43" s="26"/>
      <c r="D43" s="26"/>
      <c r="E43" s="47" t="s">
        <v>170</v>
      </c>
      <c r="F43" s="26"/>
      <c r="G43" s="50"/>
      <c r="H43" s="26"/>
      <c r="I43" s="26"/>
      <c r="J43" s="26"/>
      <c r="K43" s="26"/>
      <c r="L43" s="104" t="s">
        <v>193</v>
      </c>
      <c r="M43" s="104"/>
      <c r="N43" s="104"/>
      <c r="O43" s="104"/>
      <c r="P43" s="104"/>
      <c r="Q43" s="45"/>
    </row>
    <row r="44" spans="2:22" x14ac:dyDescent="0.2">
      <c r="B44" s="42"/>
      <c r="C44" s="26"/>
      <c r="D44" s="26"/>
      <c r="E44" s="33" t="s">
        <v>171</v>
      </c>
      <c r="G44" s="96">
        <v>300</v>
      </c>
      <c r="H44" s="26"/>
      <c r="I44" s="26"/>
      <c r="J44" s="26"/>
      <c r="K44" s="26"/>
      <c r="L44" s="104"/>
      <c r="M44" s="104"/>
      <c r="N44" s="104"/>
      <c r="O44" s="104"/>
      <c r="P44" s="104"/>
      <c r="Q44" s="45"/>
    </row>
    <row r="45" spans="2:22" ht="15" customHeight="1" thickBot="1" x14ac:dyDescent="0.25">
      <c r="B45" s="42"/>
      <c r="C45" s="26"/>
      <c r="D45" s="26"/>
      <c r="F45" s="47"/>
      <c r="G45" s="47"/>
      <c r="H45" s="47"/>
      <c r="I45" s="47"/>
      <c r="J45" s="47"/>
      <c r="K45" s="47"/>
      <c r="L45" s="104"/>
      <c r="M45" s="104"/>
      <c r="N45" s="104"/>
      <c r="O45" s="104"/>
      <c r="P45" s="104"/>
      <c r="Q45" s="45"/>
    </row>
    <row r="46" spans="2:22" ht="21.75" customHeight="1" thickBot="1" x14ac:dyDescent="0.25">
      <c r="B46" s="42"/>
      <c r="C46" s="26"/>
      <c r="D46" s="26"/>
      <c r="E46" s="33" t="s">
        <v>169</v>
      </c>
      <c r="F46" s="49"/>
      <c r="G46" s="17">
        <f>G44*G42</f>
        <v>0</v>
      </c>
      <c r="H46" s="6" t="s">
        <v>163</v>
      </c>
      <c r="J46" s="26"/>
      <c r="K46" s="26"/>
      <c r="L46" s="104"/>
      <c r="M46" s="104"/>
      <c r="N46" s="104"/>
      <c r="O46" s="104"/>
      <c r="P46" s="104"/>
      <c r="Q46" s="45"/>
    </row>
    <row r="47" spans="2:22" ht="9" customHeight="1" thickBot="1" x14ac:dyDescent="0.25">
      <c r="B47" s="42"/>
      <c r="C47" s="26"/>
      <c r="D47" s="26"/>
      <c r="E47" s="26"/>
      <c r="F47" s="26"/>
      <c r="G47" s="26"/>
      <c r="H47" s="26"/>
      <c r="I47" s="26"/>
      <c r="J47" s="26"/>
      <c r="K47" s="26"/>
      <c r="L47" s="104"/>
      <c r="M47" s="104"/>
      <c r="N47" s="104"/>
      <c r="O47" s="104"/>
      <c r="P47" s="104"/>
      <c r="Q47" s="45"/>
    </row>
    <row r="48" spans="2:22" ht="21.75" customHeight="1" thickBot="1" x14ac:dyDescent="0.25">
      <c r="B48" s="42"/>
      <c r="C48" s="26"/>
      <c r="D48" s="26"/>
      <c r="E48" s="33" t="s">
        <v>240</v>
      </c>
      <c r="F48" s="49"/>
      <c r="G48" s="13"/>
      <c r="H48" s="6" t="s">
        <v>163</v>
      </c>
      <c r="J48" s="26"/>
      <c r="K48" s="26"/>
      <c r="L48" s="104"/>
      <c r="M48" s="104"/>
      <c r="N48" s="104"/>
      <c r="O48" s="104"/>
      <c r="P48" s="104"/>
      <c r="Q48" s="45"/>
    </row>
    <row r="49" spans="2:26" ht="15" thickBot="1" x14ac:dyDescent="0.25">
      <c r="B49" s="52"/>
      <c r="C49" s="53"/>
      <c r="D49" s="53"/>
      <c r="E49" s="53"/>
      <c r="F49" s="19"/>
      <c r="G49" s="53"/>
      <c r="H49" s="53"/>
      <c r="I49" s="53"/>
      <c r="J49" s="53"/>
      <c r="K49" s="53"/>
      <c r="L49" s="53"/>
      <c r="M49" s="53"/>
      <c r="N49" s="53"/>
      <c r="O49" s="53"/>
      <c r="P49" s="53"/>
      <c r="Q49" s="54"/>
    </row>
    <row r="50" spans="2:26" ht="15" thickBot="1" x14ac:dyDescent="0.25">
      <c r="B50" s="55"/>
      <c r="C50" s="26"/>
      <c r="D50" s="26"/>
      <c r="E50" s="26"/>
      <c r="F50" s="20"/>
      <c r="G50" s="26"/>
      <c r="H50" s="26"/>
      <c r="I50" s="26"/>
      <c r="J50" s="26"/>
      <c r="K50" s="26"/>
      <c r="L50" s="26"/>
      <c r="M50" s="26"/>
      <c r="N50" s="26"/>
      <c r="O50" s="26"/>
      <c r="P50" s="26"/>
      <c r="Q50" s="26"/>
    </row>
    <row r="51" spans="2:26" x14ac:dyDescent="0.2">
      <c r="B51" s="38">
        <v>8</v>
      </c>
      <c r="C51" s="39" t="s">
        <v>172</v>
      </c>
      <c r="D51" s="39"/>
      <c r="E51" s="39"/>
      <c r="F51" s="21"/>
      <c r="G51" s="39"/>
      <c r="H51" s="39"/>
      <c r="I51" s="39"/>
      <c r="J51" s="39"/>
      <c r="K51" s="39"/>
      <c r="L51" s="39"/>
      <c r="M51" s="39"/>
      <c r="N51" s="39"/>
      <c r="O51" s="39"/>
      <c r="P51" s="39"/>
      <c r="Q51" s="41"/>
    </row>
    <row r="52" spans="2:26" ht="15" thickBot="1" x14ac:dyDescent="0.25">
      <c r="B52" s="42"/>
      <c r="C52" s="43"/>
      <c r="D52" s="43" t="s">
        <v>173</v>
      </c>
      <c r="E52" s="26"/>
      <c r="F52" s="49"/>
      <c r="G52" s="26"/>
      <c r="H52" s="26"/>
      <c r="I52" s="26"/>
      <c r="J52" s="44"/>
      <c r="K52" s="26"/>
      <c r="L52" s="43" t="s">
        <v>174</v>
      </c>
      <c r="N52" s="26"/>
      <c r="O52" s="26"/>
      <c r="P52" s="26"/>
      <c r="Q52" s="45"/>
    </row>
    <row r="53" spans="2:26" ht="21.75" customHeight="1" thickBot="1" x14ac:dyDescent="0.25">
      <c r="B53" s="42"/>
      <c r="C53" s="26"/>
      <c r="E53" s="33" t="s">
        <v>141</v>
      </c>
      <c r="F53" s="49"/>
      <c r="G53" s="13"/>
      <c r="H53" s="6" t="s">
        <v>163</v>
      </c>
      <c r="J53" s="44"/>
      <c r="K53" s="26"/>
      <c r="L53" s="33" t="s">
        <v>175</v>
      </c>
      <c r="N53" s="49"/>
      <c r="O53" s="13"/>
      <c r="P53" s="6" t="s">
        <v>163</v>
      </c>
      <c r="Q53" s="56"/>
    </row>
    <row r="54" spans="2:26" ht="9.75" customHeight="1" thickBot="1" x14ac:dyDescent="0.25">
      <c r="B54" s="42"/>
      <c r="C54" s="26"/>
      <c r="D54" s="26"/>
      <c r="E54" s="26"/>
      <c r="F54" s="26"/>
      <c r="G54" s="26"/>
      <c r="H54" s="26"/>
      <c r="I54" s="26"/>
      <c r="J54" s="44"/>
      <c r="K54" s="26"/>
      <c r="L54" s="26"/>
      <c r="N54" s="26"/>
      <c r="O54" s="26"/>
      <c r="P54" s="26"/>
      <c r="Q54" s="56"/>
      <c r="R54" s="26"/>
      <c r="S54" s="26"/>
      <c r="T54" s="26"/>
      <c r="U54" s="26"/>
      <c r="V54" s="26"/>
      <c r="W54" s="26"/>
      <c r="X54" s="26"/>
      <c r="Y54" s="26"/>
      <c r="Z54" s="26"/>
    </row>
    <row r="55" spans="2:26" ht="21.75" customHeight="1" thickBot="1" x14ac:dyDescent="0.25">
      <c r="B55" s="42"/>
      <c r="C55" s="26"/>
      <c r="E55" s="33" t="s">
        <v>142</v>
      </c>
      <c r="F55" s="49"/>
      <c r="G55" s="13"/>
      <c r="H55" s="6" t="s">
        <v>163</v>
      </c>
      <c r="J55" s="44"/>
      <c r="K55" s="26"/>
      <c r="L55" s="33" t="s">
        <v>140</v>
      </c>
      <c r="N55" s="49"/>
      <c r="O55" s="13"/>
      <c r="P55" s="6" t="s">
        <v>163</v>
      </c>
      <c r="Q55" s="56"/>
    </row>
    <row r="56" spans="2:26" ht="9.75" customHeight="1" thickBot="1" x14ac:dyDescent="0.25">
      <c r="B56" s="42"/>
      <c r="C56" s="26"/>
      <c r="D56" s="26"/>
      <c r="E56" s="26"/>
      <c r="F56" s="26"/>
      <c r="G56" s="26"/>
      <c r="H56" s="26"/>
      <c r="I56" s="26"/>
      <c r="J56" s="44"/>
      <c r="K56" s="26"/>
      <c r="L56" s="26"/>
      <c r="M56" s="26"/>
      <c r="N56" s="49"/>
      <c r="O56" s="37"/>
      <c r="P56" s="26"/>
      <c r="Q56" s="45"/>
    </row>
    <row r="57" spans="2:26" ht="21.75" customHeight="1" thickBot="1" x14ac:dyDescent="0.25">
      <c r="B57" s="42"/>
      <c r="C57" s="26"/>
      <c r="E57" s="33" t="s">
        <v>143</v>
      </c>
      <c r="F57" s="49"/>
      <c r="G57" s="13"/>
      <c r="H57" s="6" t="s">
        <v>163</v>
      </c>
      <c r="J57" s="44"/>
      <c r="K57" s="26"/>
      <c r="L57" s="26"/>
      <c r="M57" s="26"/>
      <c r="N57" s="26"/>
      <c r="O57" s="26"/>
      <c r="P57" s="26"/>
      <c r="Q57" s="45"/>
    </row>
    <row r="58" spans="2:26" ht="9.75" customHeight="1" thickBot="1" x14ac:dyDescent="0.25">
      <c r="B58" s="42"/>
      <c r="C58" s="26"/>
      <c r="E58" s="26"/>
      <c r="F58" s="26"/>
      <c r="G58" s="26"/>
      <c r="H58" s="26"/>
      <c r="I58" s="26"/>
      <c r="J58" s="44"/>
      <c r="K58" s="26"/>
      <c r="L58" s="26"/>
      <c r="M58" s="26"/>
      <c r="N58" s="26"/>
      <c r="O58" s="26"/>
      <c r="P58" s="26"/>
      <c r="Q58" s="45"/>
    </row>
    <row r="59" spans="2:26" ht="21.75" customHeight="1" thickBot="1" x14ac:dyDescent="0.25">
      <c r="B59" s="42"/>
      <c r="C59" s="26"/>
      <c r="E59" s="33" t="s">
        <v>176</v>
      </c>
      <c r="F59" s="49"/>
      <c r="G59" s="13"/>
      <c r="H59" s="6" t="s">
        <v>163</v>
      </c>
      <c r="J59" s="44"/>
      <c r="K59" s="26"/>
      <c r="L59" s="26"/>
      <c r="M59" s="26"/>
      <c r="N59" s="26"/>
      <c r="O59" s="26"/>
      <c r="P59" s="26"/>
      <c r="Q59" s="45"/>
    </row>
    <row r="60" spans="2:26" ht="15" thickBot="1" x14ac:dyDescent="0.25">
      <c r="B60" s="52"/>
      <c r="C60" s="53"/>
      <c r="D60" s="53"/>
      <c r="E60" s="53"/>
      <c r="F60" s="57"/>
      <c r="G60" s="58"/>
      <c r="H60" s="53"/>
      <c r="I60" s="53"/>
      <c r="J60" s="53"/>
      <c r="K60" s="53"/>
      <c r="L60" s="53"/>
      <c r="M60" s="53"/>
      <c r="N60" s="53"/>
      <c r="O60" s="53"/>
      <c r="P60" s="53"/>
      <c r="Q60" s="54"/>
    </row>
    <row r="61" spans="2:26" x14ac:dyDescent="0.2">
      <c r="B61" s="55"/>
      <c r="C61" s="26"/>
      <c r="D61" s="26"/>
      <c r="E61" s="26"/>
      <c r="F61" s="49"/>
      <c r="G61" s="37"/>
      <c r="H61" s="26"/>
      <c r="I61" s="26"/>
      <c r="J61" s="26"/>
      <c r="K61" s="26"/>
      <c r="L61" s="26"/>
      <c r="M61" s="26"/>
      <c r="N61" s="26"/>
      <c r="O61" s="26"/>
      <c r="P61" s="26"/>
      <c r="Q61" s="26"/>
    </row>
    <row r="62" spans="2:26" ht="15" thickBot="1" x14ac:dyDescent="0.25">
      <c r="B62" s="26">
        <v>9</v>
      </c>
      <c r="C62" s="26" t="s">
        <v>177</v>
      </c>
      <c r="D62" s="26"/>
      <c r="E62" s="26"/>
      <c r="F62" s="26"/>
      <c r="G62" s="26"/>
      <c r="H62" s="26"/>
      <c r="I62" s="26"/>
      <c r="J62" s="59"/>
      <c r="K62" s="55">
        <v>12</v>
      </c>
      <c r="L62" s="6" t="s">
        <v>178</v>
      </c>
      <c r="Q62" s="36"/>
    </row>
    <row r="63" spans="2:26" ht="21.75" customHeight="1" thickBot="1" x14ac:dyDescent="0.25">
      <c r="B63" s="55"/>
      <c r="D63" s="33" t="s">
        <v>119</v>
      </c>
      <c r="F63" s="49"/>
      <c r="G63" s="13"/>
      <c r="H63" s="6" t="s">
        <v>163</v>
      </c>
      <c r="J63" s="59"/>
      <c r="K63" s="55"/>
      <c r="L63" s="55"/>
      <c r="M63" s="33" t="s">
        <v>154</v>
      </c>
      <c r="O63" s="13"/>
      <c r="P63" s="6" t="s">
        <v>163</v>
      </c>
    </row>
    <row r="64" spans="2:26" ht="9.75" customHeight="1" thickBot="1" x14ac:dyDescent="0.25">
      <c r="B64" s="55"/>
      <c r="C64" s="26"/>
      <c r="D64" s="26"/>
      <c r="F64" s="49"/>
      <c r="G64" s="37"/>
      <c r="H64" s="26"/>
      <c r="I64" s="26"/>
      <c r="J64" s="59"/>
      <c r="K64" s="55"/>
      <c r="L64" s="55"/>
      <c r="O64" s="37"/>
    </row>
    <row r="65" spans="1:16" ht="21.75" customHeight="1" thickBot="1" x14ac:dyDescent="0.3">
      <c r="B65" s="55"/>
      <c r="C65" s="26"/>
      <c r="D65" s="33" t="s">
        <v>179</v>
      </c>
      <c r="F65" s="49"/>
      <c r="G65" s="13"/>
      <c r="H65" s="6" t="s">
        <v>163</v>
      </c>
      <c r="J65" s="59"/>
      <c r="K65" s="55"/>
      <c r="L65" s="55"/>
      <c r="M65" s="33" t="s">
        <v>131</v>
      </c>
      <c r="O65" s="70"/>
    </row>
    <row r="66" spans="1:16" ht="9.75" customHeight="1" thickBot="1" x14ac:dyDescent="0.25">
      <c r="B66" s="55"/>
      <c r="C66" s="26"/>
      <c r="D66" s="26"/>
      <c r="F66" s="49"/>
      <c r="G66" s="37"/>
      <c r="H66" s="26"/>
      <c r="I66" s="26"/>
      <c r="J66" s="59"/>
      <c r="K66" s="55"/>
      <c r="L66" s="55"/>
    </row>
    <row r="67" spans="1:16" ht="21.75" customHeight="1" thickBot="1" x14ac:dyDescent="0.25">
      <c r="B67" s="26"/>
      <c r="D67" s="33" t="s">
        <v>121</v>
      </c>
      <c r="F67" s="49"/>
      <c r="G67" s="13"/>
      <c r="H67" s="6" t="s">
        <v>163</v>
      </c>
      <c r="J67" s="59"/>
      <c r="K67" s="55"/>
      <c r="L67" s="55"/>
      <c r="M67" s="33" t="s">
        <v>132</v>
      </c>
      <c r="O67" s="13"/>
    </row>
    <row r="68" spans="1:16" x14ac:dyDescent="0.2">
      <c r="B68" s="26"/>
      <c r="C68" s="26"/>
      <c r="D68" s="26"/>
      <c r="F68" s="49"/>
      <c r="G68" s="37"/>
      <c r="H68" s="26"/>
      <c r="I68" s="26"/>
      <c r="J68" s="59"/>
      <c r="K68" s="55"/>
      <c r="L68" s="55"/>
    </row>
    <row r="69" spans="1:16" ht="15" thickBot="1" x14ac:dyDescent="0.25">
      <c r="B69" s="6">
        <v>10</v>
      </c>
      <c r="C69" s="6" t="s">
        <v>180</v>
      </c>
      <c r="J69" s="44"/>
      <c r="K69" s="26"/>
      <c r="L69" s="26"/>
    </row>
    <row r="70" spans="1:16" ht="21.75" customHeight="1" thickBot="1" x14ac:dyDescent="0.25">
      <c r="D70" s="33" t="s">
        <v>181</v>
      </c>
      <c r="F70" s="36"/>
      <c r="G70" s="13"/>
      <c r="H70" s="6" t="s">
        <v>163</v>
      </c>
      <c r="J70" s="59"/>
    </row>
    <row r="71" spans="1:16" ht="9.75" customHeight="1" thickBot="1" x14ac:dyDescent="0.25">
      <c r="F71" s="36"/>
      <c r="G71" s="37"/>
      <c r="J71" s="44"/>
      <c r="K71" s="26"/>
      <c r="L71" s="26"/>
    </row>
    <row r="72" spans="1:16" ht="21.75" customHeight="1" thickBot="1" x14ac:dyDescent="0.25">
      <c r="D72" s="33" t="s">
        <v>123</v>
      </c>
      <c r="F72" s="36"/>
      <c r="G72" s="13"/>
      <c r="H72" s="6" t="s">
        <v>163</v>
      </c>
      <c r="J72" s="44"/>
      <c r="K72" s="33">
        <v>13</v>
      </c>
      <c r="L72" s="33" t="s">
        <v>133</v>
      </c>
      <c r="O72" s="13"/>
      <c r="P72" s="6" t="s">
        <v>163</v>
      </c>
    </row>
    <row r="73" spans="1:16" x14ac:dyDescent="0.2">
      <c r="J73" s="44"/>
      <c r="K73" s="26"/>
      <c r="L73" s="26"/>
    </row>
    <row r="74" spans="1:16" ht="15" thickBot="1" x14ac:dyDescent="0.25">
      <c r="A74" s="26"/>
      <c r="B74" s="55">
        <v>11</v>
      </c>
      <c r="C74" s="6" t="s">
        <v>182</v>
      </c>
      <c r="F74" s="36"/>
      <c r="J74" s="44"/>
      <c r="K74" s="26"/>
      <c r="L74" s="26"/>
    </row>
    <row r="75" spans="1:16" ht="21.75" customHeight="1" thickBot="1" x14ac:dyDescent="0.25">
      <c r="A75" s="26"/>
      <c r="B75" s="55"/>
      <c r="D75" s="33" t="s">
        <v>183</v>
      </c>
      <c r="G75" s="13"/>
      <c r="J75" s="59"/>
      <c r="K75" s="33">
        <v>14</v>
      </c>
      <c r="L75" s="33" t="s">
        <v>184</v>
      </c>
      <c r="O75" s="13"/>
      <c r="P75" s="6" t="s">
        <v>163</v>
      </c>
    </row>
    <row r="76" spans="1:16" ht="9.75" customHeight="1" thickBot="1" x14ac:dyDescent="0.25">
      <c r="A76" s="26"/>
      <c r="B76" s="55"/>
      <c r="G76" s="60"/>
      <c r="J76" s="59"/>
    </row>
    <row r="77" spans="1:16" ht="21.75" customHeight="1" thickBot="1" x14ac:dyDescent="0.25">
      <c r="A77" s="26"/>
      <c r="B77" s="26"/>
      <c r="D77" s="33" t="s">
        <v>125</v>
      </c>
      <c r="G77" s="13"/>
      <c r="H77" s="6" t="s">
        <v>163</v>
      </c>
      <c r="J77" s="44"/>
      <c r="K77" s="33">
        <v>15</v>
      </c>
      <c r="L77" s="33" t="s">
        <v>185</v>
      </c>
      <c r="O77" s="13"/>
      <c r="P77" s="6" t="s">
        <v>163</v>
      </c>
    </row>
    <row r="78" spans="1:16" ht="9.75" customHeight="1" thickBot="1" x14ac:dyDescent="0.25">
      <c r="A78" s="26"/>
      <c r="B78" s="26"/>
      <c r="G78" s="61"/>
      <c r="J78" s="59"/>
      <c r="K78" s="55"/>
    </row>
    <row r="79" spans="1:16" ht="21.75" customHeight="1" thickBot="1" x14ac:dyDescent="0.25">
      <c r="A79" s="26"/>
      <c r="B79" s="26"/>
      <c r="D79" s="33" t="s">
        <v>126</v>
      </c>
      <c r="G79" s="13"/>
      <c r="H79" s="6" t="s">
        <v>163</v>
      </c>
      <c r="J79" s="44"/>
      <c r="K79" s="33">
        <v>16</v>
      </c>
      <c r="L79" s="33" t="s">
        <v>238</v>
      </c>
      <c r="O79" s="13"/>
      <c r="P79" s="6" t="s">
        <v>163</v>
      </c>
    </row>
    <row r="80" spans="1:16" ht="9.75" customHeight="1" thickBot="1" x14ac:dyDescent="0.25">
      <c r="J80" s="59"/>
      <c r="K80" s="55"/>
      <c r="L80" s="55"/>
    </row>
    <row r="81" spans="1:23" ht="21.75" customHeight="1" thickBot="1" x14ac:dyDescent="0.25">
      <c r="D81" s="33" t="s">
        <v>127</v>
      </c>
      <c r="G81" s="13"/>
      <c r="H81" s="6" t="s">
        <v>163</v>
      </c>
      <c r="J81" s="59"/>
      <c r="K81" s="55"/>
      <c r="L81" s="55"/>
    </row>
    <row r="82" spans="1:23" ht="9.75" customHeight="1" thickBot="1" x14ac:dyDescent="0.25">
      <c r="J82" s="59"/>
    </row>
    <row r="83" spans="1:23" ht="21.75" customHeight="1" thickBot="1" x14ac:dyDescent="0.25">
      <c r="D83" s="33" t="s">
        <v>128</v>
      </c>
      <c r="G83" s="13"/>
      <c r="H83" s="6" t="s">
        <v>163</v>
      </c>
      <c r="J83" s="59"/>
      <c r="K83" s="55"/>
      <c r="L83" s="55"/>
      <c r="N83" s="62" t="s">
        <v>270</v>
      </c>
      <c r="O83" s="13"/>
      <c r="P83" s="6" t="s">
        <v>163</v>
      </c>
    </row>
    <row r="84" spans="1:23" ht="9.75" customHeight="1" thickBot="1" x14ac:dyDescent="0.25">
      <c r="J84" s="59"/>
      <c r="K84" s="55"/>
      <c r="L84" s="55"/>
    </row>
    <row r="85" spans="1:23" ht="21.75" customHeight="1" thickBot="1" x14ac:dyDescent="0.25">
      <c r="D85" s="33" t="s">
        <v>186</v>
      </c>
      <c r="G85" s="13"/>
      <c r="H85" s="6" t="s">
        <v>163</v>
      </c>
      <c r="J85" s="59"/>
      <c r="K85" s="55"/>
      <c r="L85" s="55"/>
    </row>
    <row r="86" spans="1:23" ht="9.75" customHeight="1" thickBot="1" x14ac:dyDescent="0.25">
      <c r="J86" s="59"/>
      <c r="K86" s="55"/>
      <c r="L86" s="55"/>
    </row>
    <row r="87" spans="1:23" ht="21.75" customHeight="1" thickBot="1" x14ac:dyDescent="0.25">
      <c r="A87" s="31"/>
      <c r="D87" s="33" t="s">
        <v>187</v>
      </c>
      <c r="G87" s="13"/>
      <c r="H87" s="6" t="s">
        <v>163</v>
      </c>
      <c r="J87" s="59"/>
      <c r="K87" s="55"/>
      <c r="L87" s="55"/>
      <c r="M87" s="63" t="s">
        <v>191</v>
      </c>
      <c r="N87" s="105">
        <f>G27+G37+G39+O37+O39+G46+G48+G53+G55+G57+G59+O53+O55+G63+G65+G67+G70+G72+G77+G79+G81+G83+G85+G87+O63++O72+O75+O77+O79+O83</f>
        <v>0</v>
      </c>
      <c r="O87" s="105"/>
      <c r="P87" s="105"/>
      <c r="Q87" s="105"/>
      <c r="R87" s="105"/>
      <c r="S87" s="105"/>
    </row>
    <row r="88" spans="1:23" x14ac:dyDescent="0.2">
      <c r="A88" s="31"/>
      <c r="B88" s="64"/>
      <c r="F88" s="22"/>
      <c r="G88" s="22"/>
      <c r="J88" s="59"/>
      <c r="K88" s="55"/>
      <c r="L88" s="55"/>
    </row>
    <row r="89" spans="1:23" ht="3.75" customHeight="1" x14ac:dyDescent="0.2">
      <c r="B89" s="9"/>
    </row>
    <row r="90" spans="1:23" ht="3.75" customHeight="1" x14ac:dyDescent="0.2">
      <c r="B90" s="9"/>
    </row>
    <row r="91" spans="1:23" ht="3.75" customHeight="1" x14ac:dyDescent="0.2">
      <c r="B91" s="9"/>
    </row>
    <row r="92" spans="1:23" ht="22.5" customHeight="1" x14ac:dyDescent="0.2">
      <c r="B92" s="9"/>
      <c r="D92" s="65" t="s">
        <v>194</v>
      </c>
      <c r="E92" s="33"/>
      <c r="P92" s="26"/>
      <c r="Q92" s="26"/>
      <c r="R92" s="26"/>
      <c r="S92" s="26"/>
      <c r="T92" s="26"/>
      <c r="U92" s="26"/>
      <c r="V92" s="26"/>
      <c r="W92" s="26"/>
    </row>
    <row r="93" spans="1:23" ht="4.5" customHeight="1" thickBot="1" x14ac:dyDescent="0.25">
      <c r="B93" s="9"/>
      <c r="D93" s="65"/>
      <c r="E93" s="33"/>
      <c r="P93" s="26"/>
      <c r="Q93" s="26"/>
      <c r="R93" s="26"/>
      <c r="S93" s="26"/>
      <c r="T93" s="26"/>
      <c r="U93" s="26"/>
      <c r="V93" s="26"/>
      <c r="W93" s="26"/>
    </row>
    <row r="94" spans="1:23" ht="106.5" customHeight="1" thickBot="1" x14ac:dyDescent="0.25">
      <c r="B94" s="9"/>
      <c r="D94" s="107"/>
      <c r="E94" s="108"/>
      <c r="F94" s="108"/>
      <c r="G94" s="108"/>
      <c r="H94" s="108"/>
      <c r="I94" s="108"/>
      <c r="J94" s="108"/>
      <c r="K94" s="108"/>
      <c r="L94" s="108"/>
      <c r="M94" s="108"/>
      <c r="N94" s="108"/>
      <c r="O94" s="108"/>
      <c r="P94" s="109"/>
      <c r="Q94" s="26"/>
      <c r="R94" s="26"/>
      <c r="S94" s="26"/>
      <c r="T94" s="26"/>
      <c r="U94" s="26"/>
      <c r="V94" s="26"/>
      <c r="W94" s="26"/>
    </row>
    <row r="95" spans="1:23" x14ac:dyDescent="0.2">
      <c r="B95" s="9"/>
    </row>
    <row r="96" spans="1:23" x14ac:dyDescent="0.2">
      <c r="B96" s="9"/>
      <c r="D96" s="6" t="s">
        <v>188</v>
      </c>
    </row>
    <row r="97" spans="2:17" x14ac:dyDescent="0.2">
      <c r="B97" s="9"/>
      <c r="D97" s="66" t="s">
        <v>189</v>
      </c>
    </row>
    <row r="98" spans="2:17" x14ac:dyDescent="0.2">
      <c r="B98" s="9"/>
      <c r="D98" s="6" t="s">
        <v>190</v>
      </c>
    </row>
    <row r="99" spans="2:17" x14ac:dyDescent="0.2">
      <c r="B99" s="9"/>
    </row>
    <row r="101" spans="2:17" ht="18" x14ac:dyDescent="0.25">
      <c r="E101" s="67"/>
      <c r="F101" s="67"/>
      <c r="G101" s="67"/>
      <c r="H101" s="67"/>
      <c r="I101" s="67"/>
      <c r="J101" s="67"/>
      <c r="K101" s="67"/>
      <c r="L101" s="67"/>
      <c r="M101" s="67"/>
      <c r="N101" s="67"/>
      <c r="O101" s="67"/>
      <c r="P101" s="67"/>
      <c r="Q101" s="67"/>
    </row>
  </sheetData>
  <sheetProtection selectLockedCells="1"/>
  <mergeCells count="64">
    <mergeCell ref="F4:G4"/>
    <mergeCell ref="N6:O6"/>
    <mergeCell ref="F12:G12"/>
    <mergeCell ref="N8:O8"/>
    <mergeCell ref="D94:P94"/>
    <mergeCell ref="F6:G6"/>
    <mergeCell ref="N87:S87"/>
    <mergeCell ref="L43:P48"/>
    <mergeCell ref="F8:G8"/>
    <mergeCell ref="N4:O4"/>
    <mergeCell ref="AA4:AA6"/>
    <mergeCell ref="AD4:AD6"/>
    <mergeCell ref="AC4:AC6"/>
    <mergeCell ref="AE4:AE6"/>
    <mergeCell ref="AF4:AF6"/>
    <mergeCell ref="AB4:AB6"/>
    <mergeCell ref="AH4:AH6"/>
    <mergeCell ref="AG4:AG6"/>
    <mergeCell ref="AJ4:AJ6"/>
    <mergeCell ref="AK4:AK6"/>
    <mergeCell ref="AL4:AL6"/>
    <mergeCell ref="AI4:AI6"/>
    <mergeCell ref="BT5:BT6"/>
    <mergeCell ref="BU5:BU6"/>
    <mergeCell ref="BV5:BV6"/>
    <mergeCell ref="AM4:AM6"/>
    <mergeCell ref="AN4:AN6"/>
    <mergeCell ref="AO4:AO6"/>
    <mergeCell ref="AQ4:BD4"/>
    <mergeCell ref="AQ5:AU5"/>
    <mergeCell ref="AV5:AZ5"/>
    <mergeCell ref="BA5:BD5"/>
    <mergeCell ref="AP4:AP6"/>
    <mergeCell ref="BO5:BO6"/>
    <mergeCell ref="BP5:BP6"/>
    <mergeCell ref="BQ5:BQ6"/>
    <mergeCell ref="BR5:BR6"/>
    <mergeCell ref="BS5:BS6"/>
    <mergeCell ref="BK4:BN4"/>
    <mergeCell ref="BO4:BP4"/>
    <mergeCell ref="BQ4:BW4"/>
    <mergeCell ref="BI4:BJ4"/>
    <mergeCell ref="BE5:BE6"/>
    <mergeCell ref="BF5:BF6"/>
    <mergeCell ref="BG5:BG6"/>
    <mergeCell ref="BH5:BH6"/>
    <mergeCell ref="BE4:BH4"/>
    <mergeCell ref="BW5:BW6"/>
    <mergeCell ref="BI5:BI6"/>
    <mergeCell ref="BJ5:BJ6"/>
    <mergeCell ref="BK5:BK6"/>
    <mergeCell ref="BL5:BL6"/>
    <mergeCell ref="BM5:BM6"/>
    <mergeCell ref="BN5:BN6"/>
    <mergeCell ref="BX5:BX6"/>
    <mergeCell ref="BY5:BY6"/>
    <mergeCell ref="BZ5:BZ6"/>
    <mergeCell ref="CF4:CF6"/>
    <mergeCell ref="CE4:CE6"/>
    <mergeCell ref="CB4:CB6"/>
    <mergeCell ref="CC4:CC6"/>
    <mergeCell ref="CD4:CD6"/>
    <mergeCell ref="CA4:CA6"/>
    <mergeCell ref="BX4:BZ4"/>
  </mergeCells>
  <dataValidations count="5">
    <dataValidation type="list" allowBlank="1" showInputMessage="1" showErrorMessage="1" errorTitle="พิมพ์ผิด" error="ใช้วิธีเลือกจาก List" promptTitle="ห้ามพิมพ์" prompt="ใช้วิธีเลือกจาก List" sqref="O65">
      <formula1>"รถตู้,รถเก๋ง,รถบัส"</formula1>
    </dataValidation>
    <dataValidation type="list" allowBlank="1" showErrorMessage="1" errorTitle="พิมพ์ผิด" error="ใช้วิธีเลือกจาก List" promptTitle="ห้ามพิมพ์" prompt="ใช้วิธีเลือกจาก List" sqref="G21">
      <formula1>"เป็นเจ้าภาพ,ไม่เป็นเจ้าภาพ"</formula1>
    </dataValidation>
    <dataValidation type="list" allowBlank="1" showErrorMessage="1" errorTitle="พิมพ์ผิด" error="ใช้วิธีเลือกจาก List" promptTitle="ห้ามพิมพ์" prompt="ใช้วิธีเลือกจาก List" sqref="G23">
      <formula1>เดือน</formula1>
    </dataValidation>
    <dataValidation type="list" allowBlank="1" showErrorMessage="1" errorTitle="เลือกรายการจาก List" error="ท่านพิมพ์ผิด &quot;พิมพ์ใหม่หรือเลือกรายการจาก List&quot;" sqref="F4:G4">
      <formula1>ประจำปี</formula1>
    </dataValidation>
    <dataValidation type="whole" allowBlank="1" showInputMessage="1" showErrorMessage="1" errorTitle="ท่านพิมพ์ผิด" error="ห้ามใส่อักขระใดๆ_x000a_ใส่ได้เฉพาะตัวเลขจำนวนเต็ม" sqref="G25 G27 G31 G33 G39 O31 O33 O39 G42 G48 G53 G55 G57 G59 O53 O55 G63 G65 G67 G70 G72 G75 G77 G79 G81 G83 G85 G87 O63 O67 O72 O75 O77 O79 O83 G44 G35 O35">
      <formula1>1</formula1>
      <formula2>1000000</formula2>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5123" r:id="rId4" name="CommandButton1">
          <controlPr autoLine="0" r:id="rId5">
            <anchor moveWithCells="1">
              <from>
                <xdr:col>9</xdr:col>
                <xdr:colOff>0</xdr:colOff>
                <xdr:row>11</xdr:row>
                <xdr:rowOff>0</xdr:rowOff>
              </from>
              <to>
                <xdr:col>12</xdr:col>
                <xdr:colOff>923925</xdr:colOff>
                <xdr:row>12</xdr:row>
                <xdr:rowOff>0</xdr:rowOff>
              </to>
            </anchor>
          </controlPr>
        </control>
      </mc:Choice>
      <mc:Fallback>
        <control shapeId="5123" r:id="rId4" name="CommandButton1"/>
      </mc:Fallback>
    </mc:AlternateContent>
    <mc:AlternateContent xmlns:mc="http://schemas.openxmlformats.org/markup-compatibility/2006">
      <mc:Choice Requires="x14">
        <control shapeId="5124" r:id="rId6" name="CommandButton2">
          <controlPr autoLine="0" r:id="rId7">
            <anchor moveWithCells="1">
              <from>
                <xdr:col>13</xdr:col>
                <xdr:colOff>523875</xdr:colOff>
                <xdr:row>11</xdr:row>
                <xdr:rowOff>0</xdr:rowOff>
              </from>
              <to>
                <xdr:col>14</xdr:col>
                <xdr:colOff>1228725</xdr:colOff>
                <xdr:row>12</xdr:row>
                <xdr:rowOff>0</xdr:rowOff>
              </to>
            </anchor>
          </controlPr>
        </control>
      </mc:Choice>
      <mc:Fallback>
        <control shapeId="5124" r:id="rId6" name="CommandButton2"/>
      </mc:Fallback>
    </mc:AlternateContent>
  </controls>
  <extLst>
    <ext xmlns:x14="http://schemas.microsoft.com/office/spreadsheetml/2009/9/main" uri="{CCE6A557-97BC-4b89-ADB6-D9C93CAAB3DF}">
      <x14:dataValidations xmlns:xm="http://schemas.microsoft.com/office/excel/2006/main" count="2">
        <x14:dataValidation type="list" allowBlank="1" showErrorMessage="1" errorTitle="เลือกรายการจาก List" error="ท่านพิมพ์ผิด &quot;พิมพ์ใหม่หรือเลือกรายการจาก List&quot;">
          <x14:formula1>
            <xm:f>OFFSET(variable1!$D$5,1,MATCH($F$6,variable1!$D$5:$E$5,)-1,COUNTA(INDEX(variable1!$D$6:$E$97,,MATCH($F$6,variable1!$D$5:$E$5,))))</xm:f>
          </x14:formula1>
          <xm:sqref>F8:G8</xm:sqref>
        </x14:dataValidation>
        <x14:dataValidation type="list" allowBlank="1" showErrorMessage="1" errorTitle="เลือกรายการจาก List" error="ท่านพิมพ์ผิด &quot;พิมพ์ใหม่หรือเลือกรายการจาก List&quot;">
          <x14:formula1>
            <xm:f>variable1!$D$5:$E$5</xm:f>
          </x14:formula1>
          <xm:sqref>F6:G6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เวิร์กชีต</vt:lpstr>
      </vt:variant>
      <vt:variant>
        <vt:i4>5</vt:i4>
      </vt:variant>
      <vt:variant>
        <vt:lpstr>ช่วงที่มีชื่อ</vt:lpstr>
      </vt:variant>
      <vt:variant>
        <vt:i4>5</vt:i4>
      </vt:variant>
    </vt:vector>
  </HeadingPairs>
  <TitlesOfParts>
    <vt:vector size="10" baseType="lpstr">
      <vt:lpstr>Edit_budget</vt:lpstr>
      <vt:lpstr>data_budget</vt:lpstr>
      <vt:lpstr>Home</vt:lpstr>
      <vt:lpstr>variable1</vt:lpstr>
      <vt:lpstr>Set_budget</vt:lpstr>
      <vt:lpstr>Edit_budget!เดือน</vt:lpstr>
      <vt:lpstr>เดือน</vt:lpstr>
      <vt:lpstr>Edit_budget!ประจำปี</vt:lpstr>
      <vt:lpstr>ประจำปี</vt:lpstr>
      <vt:lpstr>รหัสเก็บข้อมูล_D_BG</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8473T</dc:creator>
  <cp:lastModifiedBy>554251</cp:lastModifiedBy>
  <cp:lastPrinted>2019-10-31T16:31:36Z</cp:lastPrinted>
  <dcterms:created xsi:type="dcterms:W3CDTF">2019-10-27T14:13:57Z</dcterms:created>
  <dcterms:modified xsi:type="dcterms:W3CDTF">2019-11-01T10:44:33Z</dcterms:modified>
</cp:coreProperties>
</file>