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6005506\Desktop\"/>
    </mc:Choice>
  </mc:AlternateContent>
  <bookViews>
    <workbookView xWindow="360" yWindow="150" windowWidth="11265" windowHeight="5580" tabRatio="818" firstSheet="3" activeTab="4"/>
  </bookViews>
  <sheets>
    <sheet name="T" sheetId="1" state="hidden" r:id="rId1"/>
    <sheet name="Data" sheetId="22" state="hidden" r:id="rId2"/>
    <sheet name="Module1" sheetId="13" state="veryHidden" r:id=""/>
    <sheet name="นม.1" sheetId="26" r:id="rId3"/>
    <sheet name="RAW" sheetId="29" r:id="rId4"/>
    <sheet name="nm4-1" sheetId="19" r:id="rId5"/>
    <sheet name="nm4-2" sheetId="30" r:id="rId6"/>
    <sheet name="nm4-3" sheetId="34" r:id="rId7"/>
    <sheet name="nm4-4" sheetId="36" r:id="rId8"/>
    <sheet name="nm4-5" sheetId="38" r:id="rId9"/>
    <sheet name="nm8-1" sheetId="27" r:id="rId10"/>
    <sheet name="nm8-2" sheetId="31" r:id="rId11"/>
    <sheet name="nm8-3" sheetId="35" r:id="rId12"/>
    <sheet name="nm8-4" sheetId="37" r:id="rId13"/>
    <sheet name="nm8-5" sheetId="39" r:id="rId14"/>
  </sheets>
  <functionGroups builtInGroupCount="18"/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1Ta" localSheetId="10">'[1]60D352'!#REF!</definedName>
    <definedName name="_2Ta" localSheetId="11">'[1]60D352'!#REF!</definedName>
    <definedName name="_3Ta" localSheetId="12">'[1]60D352'!#REF!</definedName>
    <definedName name="_4Ta" localSheetId="13">'[1]60D352'!#REF!</definedName>
    <definedName name="_5Ta" localSheetId="14">'[1]60D352'!#REF!</definedName>
    <definedName name="_6Ta">'[1]60D352'!#REF!</definedName>
    <definedName name="D_2_5_1">'[2]นม 2'!$C$20</definedName>
    <definedName name="D_2_5_2">'[2]นม 2'!$D$20</definedName>
    <definedName name="DA_1">#REF!</definedName>
    <definedName name="DA_2">#REF!</definedName>
    <definedName name="DA_2_5_1">'[2]นม 2'!$C$8</definedName>
    <definedName name="DA_2_5_2">'[2]นม 2'!$D$8</definedName>
    <definedName name="DEN_1">#REF!</definedName>
    <definedName name="DEN_10">#REF!</definedName>
    <definedName name="DEN_2">#REF!</definedName>
    <definedName name="DEN_3">#REF!</definedName>
    <definedName name="DEN_4">#REF!</definedName>
    <definedName name="DEN_5">#REF!</definedName>
    <definedName name="DEN_6">#REF!</definedName>
    <definedName name="DEN_7">#REF!</definedName>
    <definedName name="DEN_8">#REF!</definedName>
    <definedName name="DEN_9">#REF!</definedName>
    <definedName name="df">'[1]60D352'!#REF!</definedName>
    <definedName name="DV_0">#REF!</definedName>
    <definedName name="DV_1">#REF!</definedName>
    <definedName name="HSPD.XLS" localSheetId="10">'[1]60D352'!#REF!</definedName>
    <definedName name="HSPD.XLS" localSheetId="11">'[1]60D352'!#REF!</definedName>
    <definedName name="HSPD.XLS" localSheetId="12">'[1]60D352'!#REF!</definedName>
    <definedName name="HSPD.XLS" localSheetId="13">'[1]60D352'!#REF!</definedName>
    <definedName name="HSPD.XLS" localSheetId="14">'[1]60D352'!#REF!</definedName>
    <definedName name="HSPD.XLS">'[1]60D352'!#REF!</definedName>
    <definedName name="L_1">#REF!</definedName>
    <definedName name="L_2">#REF!</definedName>
    <definedName name="Lev_2_5_1">'[2]นม 2'!$C$10</definedName>
    <definedName name="Lev_2_5_2">'[2]นม 2'!$D$10</definedName>
    <definedName name="llllllll">'[1]60D352'!#REF!</definedName>
    <definedName name="Lt_0" localSheetId="10">#REF!</definedName>
    <definedName name="Lt_0" localSheetId="11">#REF!</definedName>
    <definedName name="Lt_0" localSheetId="12">#REF!</definedName>
    <definedName name="Lt_0" localSheetId="13">#REF!</definedName>
    <definedName name="Lt_0" localSheetId="14">#REF!</definedName>
    <definedName name="Lt_0" localSheetId="3">#REF!</definedName>
    <definedName name="LT_0">#REF!</definedName>
    <definedName name="Lt_03">#REF!</definedName>
    <definedName name="Lt_1" localSheetId="10">#REF!</definedName>
    <definedName name="Lt_1" localSheetId="11">#REF!</definedName>
    <definedName name="Lt_1" localSheetId="12">#REF!</definedName>
    <definedName name="Lt_1" localSheetId="13">#REF!</definedName>
    <definedName name="Lt_1" localSheetId="14">#REF!</definedName>
    <definedName name="Lt_1" localSheetId="3">#REF!</definedName>
    <definedName name="LT_1">#REF!</definedName>
    <definedName name="Lt_13">#REF!</definedName>
    <definedName name="Lt_2">#REF!</definedName>
    <definedName name="Lt_23">#REF!</definedName>
    <definedName name="Lt_3">#REF!</definedName>
    <definedName name="Lt_33">#REF!</definedName>
    <definedName name="Lt_4">#REF!</definedName>
    <definedName name="Lt_43">#REF!</definedName>
    <definedName name="Lt_5">#REF!</definedName>
    <definedName name="Lt_53">#REF!</definedName>
    <definedName name="Lt_6">#REF!</definedName>
    <definedName name="Lt_63">#REF!</definedName>
    <definedName name="Ltr_mm" localSheetId="10">'[1]60D352'!#REF!</definedName>
    <definedName name="Ltr_mm" localSheetId="11">'[1]60D352'!#REF!</definedName>
    <definedName name="Ltr_mm" localSheetId="12">'[1]60D352'!#REF!</definedName>
    <definedName name="Ltr_mm" localSheetId="13">'[1]60D352'!#REF!</definedName>
    <definedName name="Ltr_mm" localSheetId="14">'[1]60D352'!#REF!</definedName>
    <definedName name="Ltr_mm">'[1]60D352'!#REF!</definedName>
    <definedName name="mm">'[1]60D352'!#REF!</definedName>
    <definedName name="mmm">'[1]60D352'!#REF!</definedName>
    <definedName name="mmmmmmm">'[1]60D352'!#REF!</definedName>
    <definedName name="naphtha.xls" localSheetId="10">'[1]60D352'!#REF!</definedName>
    <definedName name="naphtha.xls" localSheetId="11">'[1]60D352'!#REF!</definedName>
    <definedName name="naphtha.xls" localSheetId="12">'[1]60D352'!#REF!</definedName>
    <definedName name="naphtha.xls" localSheetId="13">'[1]60D352'!#REF!</definedName>
    <definedName name="naphtha.xls" localSheetId="14">'[1]60D352'!#REF!</definedName>
    <definedName name="naphtha.xls">'[1]60D352'!#REF!</definedName>
    <definedName name="ok" localSheetId="10">'[3]60D352'!#REF!</definedName>
    <definedName name="ok" localSheetId="11">'[3]60D352'!#REF!</definedName>
    <definedName name="ok" localSheetId="12">'[3]60D352'!#REF!</definedName>
    <definedName name="ok" localSheetId="13">'[3]60D352'!#REF!</definedName>
    <definedName name="ok" localSheetId="14">'[3]60D352'!#REF!</definedName>
    <definedName name="ok">'[3]60D352'!#REF!</definedName>
    <definedName name="oo" localSheetId="10">'[1]60D352'!#REF!</definedName>
    <definedName name="oo" localSheetId="11">'[1]60D352'!#REF!</definedName>
    <definedName name="oo" localSheetId="12">'[1]60D352'!#REF!</definedName>
    <definedName name="oo" localSheetId="13">'[1]60D352'!#REF!</definedName>
    <definedName name="oo" localSheetId="14">'[1]60D352'!#REF!</definedName>
    <definedName name="oo">'[1]60D352'!#REF!</definedName>
    <definedName name="ook" localSheetId="10">'[3]60D352'!#REF!</definedName>
    <definedName name="ook" localSheetId="11">'[3]60D352'!#REF!</definedName>
    <definedName name="ook" localSheetId="12">'[3]60D352'!#REF!</definedName>
    <definedName name="ook" localSheetId="13">'[3]60D352'!#REF!</definedName>
    <definedName name="ook" localSheetId="14">'[3]60D352'!#REF!</definedName>
    <definedName name="ook">'[3]60D352'!#REF!</definedName>
    <definedName name="_xlnm.Print_Area" localSheetId="5">'nm4-1'!$A$1:$AC$21</definedName>
    <definedName name="_xlnm.Print_Area" localSheetId="10">'nm8-1'!$A$1:$L$19</definedName>
    <definedName name="_xlnm.Print_Area" localSheetId="11">'nm8-2'!$A$1:$L$19</definedName>
    <definedName name="_xlnm.Print_Area" localSheetId="12">'nm8-3'!$A$1:$L$19</definedName>
    <definedName name="_xlnm.Print_Area" localSheetId="13">'nm8-4'!$A$1:$L$19</definedName>
    <definedName name="_xlnm.Print_Area" localSheetId="14">'nm8-5'!$A$1:$L$19</definedName>
    <definedName name="ssssss">'[4]นม 2'!$D$12</definedName>
    <definedName name="T_0">#REF!</definedName>
    <definedName name="T_1">#REF!</definedName>
    <definedName name="T_2_5_1">'[2]นม 2'!$C$12</definedName>
    <definedName name="T_2_5_2">'[2]นม 2'!$D$12</definedName>
    <definedName name="Tab_0">#REF!</definedName>
    <definedName name="Tab_1">#REF!</definedName>
    <definedName name="Tab_2">#REF!</definedName>
    <definedName name="Tab_3">#REF!</definedName>
    <definedName name="Tab_4">#REF!</definedName>
    <definedName name="Tab_5">#REF!</definedName>
    <definedName name="Tab_6">#REF!</definedName>
    <definedName name="Table" localSheetId="10">'[3]60D352'!#REF!</definedName>
    <definedName name="Table" localSheetId="11">'[3]60D352'!#REF!</definedName>
    <definedName name="Table" localSheetId="12">'[3]60D352'!#REF!</definedName>
    <definedName name="Table" localSheetId="13">'[3]60D352'!#REF!</definedName>
    <definedName name="Table" localSheetId="14">'[3]60D352'!#REF!</definedName>
    <definedName name="Table">'[3]60D352'!#REF!</definedName>
    <definedName name="Table_0">#REF!</definedName>
    <definedName name="Table_1">#REF!</definedName>
    <definedName name="Table_2">#REF!</definedName>
    <definedName name="Table_3">#REF!</definedName>
    <definedName name="Table_4">#REF!</definedName>
    <definedName name="Table_5">#REF!</definedName>
    <definedName name="Table_6">#REF!</definedName>
    <definedName name="Table_d0">#REF!</definedName>
    <definedName name="Table_d03">#REF!</definedName>
    <definedName name="Table_d1">#REF!</definedName>
    <definedName name="Table_d13">#REF!</definedName>
    <definedName name="Table_d2">#REF!</definedName>
    <definedName name="Table_d23">#REF!</definedName>
    <definedName name="Table_d3">#REF!</definedName>
    <definedName name="Table_d33">#REF!</definedName>
    <definedName name="Table_d4">#REF!</definedName>
    <definedName name="Table_d43">#REF!</definedName>
    <definedName name="Table_d5">#REF!</definedName>
    <definedName name="Table_d53">#REF!</definedName>
    <definedName name="Table_d6">#REF!</definedName>
    <definedName name="Table_d63">#REF!</definedName>
    <definedName name="TANK" localSheetId="10">'[2]นม 2'!$D$4</definedName>
    <definedName name="TANK" localSheetId="11">'[2]นม 2'!$D$4</definedName>
    <definedName name="TANK" localSheetId="12">'[4]นม 2'!$D$4</definedName>
    <definedName name="TANK" localSheetId="13">'[2]นม 2'!$D$4</definedName>
    <definedName name="TANK" localSheetId="14">'[2]นม 2'!$D$4</definedName>
    <definedName name="TANK" localSheetId="3">'[2]นม 2'!$D$4</definedName>
    <definedName name="Tank">[5]caltk1!$A$2:$A$33</definedName>
    <definedName name="Td_0">#REF!</definedName>
    <definedName name="Td_1">#REF!</definedName>
    <definedName name="test">#REF!</definedName>
    <definedName name="TI_1">#REF!</definedName>
    <definedName name="TI_2">#REF!</definedName>
    <definedName name="TI_2_5_1">'[2]นม 2'!$C$9</definedName>
    <definedName name="TL_1">[6]Report1!$E$11</definedName>
    <definedName name="TL_2">[6]Report1!$H$11</definedName>
    <definedName name="Type_2_5">'[2]นม 2'!$D$5</definedName>
    <definedName name="กกก">'[1]60D352'!#REF!</definedName>
    <definedName name="กกกกก">'[3]60D352'!#REF!</definedName>
    <definedName name="นนนนน">'[1]60D352'!#REF!</definedName>
    <definedName name="ยยยย">'[3]60D352'!#REF!</definedName>
    <definedName name="ยยยยยย">'[1]60D352'!#REF!</definedName>
    <definedName name="ยยยยยยยยยยย">'[1]60D352'!#REF!</definedName>
    <definedName name="ลลลล">'[1]60D352'!#REF!</definedName>
    <definedName name="สสส">'[1]60D352'!#REF!</definedName>
    <definedName name="สสสสสสส">'[3]60D352'!#REF!</definedName>
    <definedName name="สสสสสสสส">'[3]60D352'!#REF!</definedName>
  </definedNames>
  <calcPr calcId="171027"/>
</workbook>
</file>

<file path=xl/calcChain.xml><?xml version="1.0" encoding="utf-8"?>
<calcChain xmlns="http://schemas.openxmlformats.org/spreadsheetml/2006/main">
  <c r="O4" i="38" l="1"/>
  <c r="C23" i="38" s="1"/>
  <c r="M23" i="38" s="1"/>
  <c r="A4" i="37"/>
  <c r="A4" i="39" s="1"/>
  <c r="K15" i="39"/>
  <c r="K11" i="39"/>
  <c r="D10" i="39"/>
  <c r="Y10" i="38"/>
  <c r="R10" i="38"/>
  <c r="J10" i="38"/>
  <c r="H10" i="38"/>
  <c r="F10" i="38"/>
  <c r="M5" i="38"/>
  <c r="O4" i="36"/>
  <c r="C23" i="36" s="1"/>
  <c r="V23" i="36" s="1"/>
  <c r="K15" i="37"/>
  <c r="K16" i="37" s="1"/>
  <c r="K17" i="37" s="1"/>
  <c r="K11" i="37"/>
  <c r="D10" i="37"/>
  <c r="E9" i="37"/>
  <c r="Y10" i="36"/>
  <c r="R10" i="36"/>
  <c r="J10" i="36"/>
  <c r="H10" i="36"/>
  <c r="F10" i="36"/>
  <c r="B10" i="36"/>
  <c r="M5" i="36"/>
  <c r="O4" i="34"/>
  <c r="A4" i="35" s="1"/>
  <c r="K16" i="35"/>
  <c r="K15" i="35"/>
  <c r="K17" i="35" s="1"/>
  <c r="K11" i="35"/>
  <c r="D10" i="35"/>
  <c r="Y10" i="34"/>
  <c r="R10" i="34"/>
  <c r="J10" i="34"/>
  <c r="H10" i="34"/>
  <c r="F10" i="34"/>
  <c r="M5" i="34"/>
  <c r="A4" i="31"/>
  <c r="K15" i="31"/>
  <c r="K16" i="31" s="1"/>
  <c r="K11" i="31"/>
  <c r="D10" i="31"/>
  <c r="C21" i="19"/>
  <c r="M21" i="19" s="1"/>
  <c r="O4" i="30"/>
  <c r="C21" i="30" s="1"/>
  <c r="Y10" i="30"/>
  <c r="R10" i="30"/>
  <c r="J10" i="30"/>
  <c r="H10" i="30"/>
  <c r="F10" i="30"/>
  <c r="M5" i="30"/>
  <c r="AI4" i="27"/>
  <c r="AI4" i="19"/>
  <c r="A4" i="27"/>
  <c r="N7" i="26"/>
  <c r="C7" i="26"/>
  <c r="R10" i="19"/>
  <c r="Y10" i="19"/>
  <c r="J10" i="19"/>
  <c r="K15" i="27"/>
  <c r="K16" i="27" s="1"/>
  <c r="K17" i="27" s="1"/>
  <c r="M5" i="19"/>
  <c r="D10" i="27"/>
  <c r="K11" i="27"/>
  <c r="Q14" i="26"/>
  <c r="L10" i="26"/>
  <c r="H10" i="19"/>
  <c r="F10" i="19"/>
  <c r="C6" i="22"/>
  <c r="B3" i="1"/>
  <c r="B4" i="1" s="1"/>
  <c r="D2" i="1"/>
  <c r="B2" i="1"/>
  <c r="D3" i="1"/>
  <c r="D4" i="1" s="1"/>
  <c r="C6" i="1" s="1"/>
  <c r="K16" i="39"/>
  <c r="K17" i="31" l="1"/>
  <c r="F2" i="1"/>
  <c r="I2" i="1" s="1"/>
  <c r="L10" i="30"/>
  <c r="K17" i="39"/>
  <c r="G2" i="1"/>
  <c r="C5" i="1" s="1"/>
  <c r="V21" i="19"/>
  <c r="M23" i="36"/>
  <c r="C23" i="34"/>
  <c r="V23" i="34" s="1"/>
  <c r="M21" i="30"/>
  <c r="V21" i="30"/>
  <c r="V23" i="38"/>
  <c r="M23" i="34"/>
  <c r="C7" i="1"/>
  <c r="F7" i="1" l="1"/>
  <c r="C8" i="1"/>
  <c r="C9" i="1" s="1"/>
  <c r="F8" i="1" s="1"/>
  <c r="O10" i="19"/>
  <c r="L10" i="19"/>
  <c r="L10" i="36"/>
  <c r="O10" i="34"/>
  <c r="O10" i="38"/>
  <c r="O10" i="36"/>
  <c r="L10" i="34"/>
  <c r="O10" i="30"/>
  <c r="AA10" i="30" s="1"/>
  <c r="F9" i="31" s="1"/>
  <c r="L10" i="38"/>
  <c r="AA10" i="34" l="1"/>
  <c r="F9" i="35" s="1"/>
  <c r="AA10" i="36"/>
  <c r="F9" i="37" s="1"/>
  <c r="AA10" i="38"/>
  <c r="F9" i="39" s="1"/>
  <c r="AA10" i="19"/>
  <c r="F9" i="27" s="1"/>
</calcChain>
</file>

<file path=xl/sharedStrings.xml><?xml version="1.0" encoding="utf-8"?>
<sst xmlns="http://schemas.openxmlformats.org/spreadsheetml/2006/main" count="580" uniqueCount="165">
  <si>
    <t>AUTO TIME</t>
  </si>
  <si>
    <t>DATE START</t>
  </si>
  <si>
    <t>DATE FINISH</t>
  </si>
  <si>
    <t>TOTAL DATE</t>
  </si>
  <si>
    <t>MID.</t>
  </si>
  <si>
    <t>TIME START</t>
  </si>
  <si>
    <t>TIME FINISH</t>
  </si>
  <si>
    <t>CONSUMPTION 1.</t>
  </si>
  <si>
    <t>CONSUMPTION 2.</t>
  </si>
  <si>
    <t>CONSUMPTION 3.</t>
  </si>
  <si>
    <t>ใช้ได้ในกรณีที่ไม่เกิน 60 นาที</t>
  </si>
  <si>
    <t>CONSUMPTION 4.</t>
  </si>
  <si>
    <t>CONSUMPTION 5.</t>
  </si>
  <si>
    <t>ใช้ได้ในกรณีที่ Comsumption 3. เกิน 0.60 นาทีไปแล้ว</t>
  </si>
  <si>
    <t>วันที่</t>
  </si>
  <si>
    <t>ท่อ</t>
  </si>
  <si>
    <t>กรมสรรพสามิต</t>
  </si>
  <si>
    <t>เที่ยวที่</t>
  </si>
  <si>
    <t>รายการ</t>
  </si>
  <si>
    <t>เดือน</t>
  </si>
  <si>
    <t>ขอแสดงความนับถือ</t>
  </si>
  <si>
    <t>ผู้ประกอบอุตสาหกรรม</t>
  </si>
  <si>
    <t>Meter no.</t>
  </si>
  <si>
    <t>ถังหมายเลข</t>
  </si>
  <si>
    <t>คำสั่ง</t>
  </si>
  <si>
    <t>พ.ศ.</t>
  </si>
  <si>
    <t>บริษัท พีทีที โกลบอล เคมิคอล จำกัด (มหาชน)</t>
  </si>
  <si>
    <t>-</t>
  </si>
  <si>
    <t>ลำดับที่</t>
  </si>
  <si>
    <t>ชนิดน้ำมันและผลิตภัณฑ์น้ำมัน</t>
  </si>
  <si>
    <t>หมายเลขมาตรวัด TAG NO.</t>
  </si>
  <si>
    <t>METER FACTOR</t>
  </si>
  <si>
    <t xml:space="preserve">ค่าตัวเลขมาตรวัดที่อ่านได้ </t>
  </si>
  <si>
    <t>ปริมาณ</t>
  </si>
  <si>
    <t>ตัวคูณ กก./ลิตร</t>
  </si>
  <si>
    <t>หมายเหตุ</t>
  </si>
  <si>
    <t>ก่อน</t>
  </si>
  <si>
    <t>หลัง</t>
  </si>
  <si>
    <t>ลิตรที่</t>
  </si>
  <si>
    <t>รับ/จ่าย</t>
  </si>
  <si>
    <r>
      <t xml:space="preserve">15 </t>
    </r>
    <r>
      <rPr>
        <vertAlign val="superscript"/>
        <sz val="16"/>
        <color indexed="8"/>
        <rFont val="TH SarabunPSK"/>
        <family val="2"/>
      </rPr>
      <t>o</t>
    </r>
    <r>
      <rPr>
        <sz val="16"/>
        <color indexed="8"/>
        <rFont val="TH SarabunPSK"/>
        <family val="2"/>
      </rPr>
      <t>C/60</t>
    </r>
    <r>
      <rPr>
        <vertAlign val="superscript"/>
        <sz val="16"/>
        <color indexed="8"/>
        <rFont val="TH SarabunPSK"/>
        <family val="2"/>
      </rPr>
      <t>o</t>
    </r>
    <r>
      <rPr>
        <sz val="16"/>
        <color indexed="8"/>
        <rFont val="TH SarabunPSK"/>
        <family val="2"/>
      </rPr>
      <t>F</t>
    </r>
  </si>
  <si>
    <r>
      <t xml:space="preserve">30 </t>
    </r>
    <r>
      <rPr>
        <vertAlign val="superscript"/>
        <sz val="16"/>
        <color indexed="8"/>
        <rFont val="TH SarabunPSK"/>
        <family val="2"/>
      </rPr>
      <t>o</t>
    </r>
    <r>
      <rPr>
        <sz val="16"/>
        <color indexed="8"/>
        <rFont val="TH SarabunPSK"/>
        <family val="2"/>
      </rPr>
      <t>C/86</t>
    </r>
    <r>
      <rPr>
        <vertAlign val="superscript"/>
        <sz val="16"/>
        <color indexed="8"/>
        <rFont val="TH SarabunPSK"/>
        <family val="2"/>
      </rPr>
      <t>o</t>
    </r>
    <r>
      <rPr>
        <sz val="16"/>
        <color indexed="8"/>
        <rFont val="TH SarabunPSK"/>
        <family val="2"/>
      </rPr>
      <t>F</t>
    </r>
  </si>
  <si>
    <t>แบบ น.ม. 4</t>
  </si>
  <si>
    <t>Cumu. Before</t>
  </si>
  <si>
    <t>Cumu. After</t>
  </si>
  <si>
    <t>Tank no.</t>
  </si>
  <si>
    <t>แบบรายการคำนวณปริมาณน้ำมันและผลิตภัณฑ์น้ำมันที่รับ-จ่ายผ่านมาตรวัด</t>
  </si>
  <si>
    <r>
      <t xml:space="preserve">ค่าความหนาแน่นที่ 15 </t>
    </r>
    <r>
      <rPr>
        <vertAlign val="superscript"/>
        <sz val="16"/>
        <color indexed="8"/>
        <rFont val="TH SarabunPSK"/>
        <family val="2"/>
      </rPr>
      <t>o</t>
    </r>
    <r>
      <rPr>
        <sz val="16"/>
        <color indexed="8"/>
        <rFont val="TH SarabunPSK"/>
        <family val="2"/>
      </rPr>
      <t>C/60</t>
    </r>
    <r>
      <rPr>
        <vertAlign val="superscript"/>
        <sz val="16"/>
        <color indexed="8"/>
        <rFont val="TH SarabunPSK"/>
        <family val="2"/>
      </rPr>
      <t>o</t>
    </r>
    <r>
      <rPr>
        <sz val="16"/>
        <color indexed="8"/>
        <rFont val="TH SarabunPSK"/>
        <family val="2"/>
      </rPr>
      <t>F</t>
    </r>
  </si>
  <si>
    <t>น้ำหนักก๊าซ (กก.)</t>
  </si>
  <si>
    <t>ลงชื่อ…………………………………………………..ผู้คำนวณ</t>
  </si>
  <si>
    <t>ลงชื่อ……………………...……………………..ผู้ตรวจสอบ</t>
  </si>
  <si>
    <t>ปริมาณรวม</t>
  </si>
  <si>
    <t>อัตราภาษีสรรพสามิต</t>
  </si>
  <si>
    <t>จำนวนภาษี</t>
  </si>
  <si>
    <t>ตามมูลค่า</t>
  </si>
  <si>
    <t>ตามปริมาณ</t>
  </si>
  <si>
    <t>สรรพสามิต</t>
  </si>
  <si>
    <t>ร้อยละ</t>
  </si>
  <si>
    <t>หน่วย</t>
  </si>
  <si>
    <t>บาท/หน่วย</t>
  </si>
  <si>
    <t>(บาท)</t>
  </si>
  <si>
    <t>ลงวันที่</t>
  </si>
  <si>
    <t>รวมภาษีสรรพสามิต</t>
  </si>
  <si>
    <t>รวมทั้งสิ้น</t>
  </si>
  <si>
    <t>โดยทาง ท่อ  ส่งให้</t>
  </si>
  <si>
    <t>ให้</t>
  </si>
  <si>
    <t xml:space="preserve">ให้             </t>
  </si>
  <si>
    <t>เป็น เจ้าหน้าที่ควบคุมการตรวจวัดและคำนวณ</t>
  </si>
  <si>
    <t>ผู้ควบคุมโรงอุตสาหกรรม</t>
  </si>
  <si>
    <t>Batch no.</t>
  </si>
  <si>
    <t>Date ขอ</t>
  </si>
  <si>
    <t>Date</t>
  </si>
  <si>
    <t>เดือน ขอ</t>
  </si>
  <si>
    <t>ROC</t>
  </si>
  <si>
    <t>Density @ 15</t>
  </si>
  <si>
    <t>VCF 15 (ตัวคูณ)</t>
  </si>
  <si>
    <t>Meter Factor</t>
  </si>
  <si>
    <t>เปลี่ยนต่อเมื่อมีการ prove meter</t>
  </si>
  <si>
    <t>เลขที่ 05-10</t>
  </si>
  <si>
    <t>( นายพิศิษฐ รู้กิจอารยะ )</t>
  </si>
  <si>
    <t>Ethylene to BPE</t>
  </si>
  <si>
    <t>เอทิลีน</t>
  </si>
  <si>
    <t>บริษัท พีทีที โกลบอล เคมิคอล จำกัด (มหาชน) ( สาขา 12)</t>
  </si>
  <si>
    <t>แบบ น.ม. 1</t>
  </si>
  <si>
    <t>ใบแจ้งการ รับ-จ่าย น้ำมันและผลิตภัณฑ์น้ำมัน</t>
  </si>
  <si>
    <t>ข้าพเจ้าจะดำเนินการ รับ/จ่าย น้ำมันและผลิตภัณฑ์น้ำมัน ชนิด</t>
  </si>
  <si>
    <t>ปริมาณ PO</t>
  </si>
  <si>
    <t>จำนวนประมาณ</t>
  </si>
  <si>
    <t>ลิตร/กก.</t>
  </si>
  <si>
    <t>โดยจะ</t>
  </si>
  <si>
    <t>จ่ายออกจากถังเลขที่</t>
  </si>
  <si>
    <t>ส่งให้</t>
  </si>
  <si>
    <t>โดยทาง</t>
  </si>
  <si>
    <t>รับเข้าถังเลขที่</t>
  </si>
  <si>
    <t>รับจาก</t>
  </si>
  <si>
    <t>ผ่านมาตรวัดหมายเลข</t>
  </si>
  <si>
    <t xml:space="preserve">ในวันที่ </t>
  </si>
  <si>
    <t>ตั้งแต่เวลา</t>
  </si>
  <si>
    <t>ก่อนการ รับ/จ่าย</t>
  </si>
  <si>
    <t>เป็น เจ้าหน้าที่ตรวจวัดถังก่อนจ่าย</t>
  </si>
  <si>
    <t>เป็น เจ้าหน้าที่ตรวจวัดถัง/เรือก่อนรับ/ควบคุมมาตรวัด</t>
  </si>
  <si>
    <t>(นายพิศิษฐ  รู้กิจอารยะ)</t>
  </si>
  <si>
    <t>................/.............../............  เวลา................... น.</t>
  </si>
  <si>
    <t xml:space="preserve">   ทราบ............................................</t>
  </si>
  <si>
    <t>............../............../................</t>
  </si>
  <si>
    <t>............../............../...............</t>
  </si>
  <si>
    <t>.............../................/................</t>
  </si>
  <si>
    <t>หลังการ รับ/จ่าย</t>
  </si>
  <si>
    <t>เป็น เจ้าหน้าที่ตรวจวัดถังหลังจ่าย</t>
  </si>
  <si>
    <t>เป็น เจ้าหน้าที่ตรวจวัดถัง/เรือรับ/ควบคุมมาตรวัด</t>
  </si>
  <si>
    <t>นม.8</t>
  </si>
  <si>
    <t>ลำ</t>
  </si>
  <si>
    <t>ราคาที่ถือเป็นเป็นเกณฑ์</t>
  </si>
  <si>
    <t>ดับ</t>
  </si>
  <si>
    <t>ถังเลขที่</t>
  </si>
  <si>
    <t>ขนส่ง</t>
  </si>
  <si>
    <t>ในการคำนวณภาษี</t>
  </si>
  <si>
    <t>ที่</t>
  </si>
  <si>
    <t>ทาง</t>
  </si>
  <si>
    <t>ลิตร</t>
  </si>
  <si>
    <t xml:space="preserve">คำนวณภาษีทางมาตรวัดเสียภาษีในอัตราศูนย์ตามกฎกระทรวง กำหนดพิกัดอัตราภาษีสรรพสามิต 
พ.ศ 2560 
ลงวันที่ 15 กันยายน 2560
</t>
  </si>
  <si>
    <t xml:space="preserve">   </t>
  </si>
  <si>
    <t>ภาษีเก็บเพิ่มเพื่อราชการส่วนท้องถิ่น  ร้อยละ 10</t>
  </si>
  <si>
    <t>ลงชื่อ.....................................................................ผู้ควบคุมโรงงาน</t>
  </si>
  <si>
    <t>กิโลกรัม</t>
  </si>
  <si>
    <t>พิกัดประเภทที่ 01.09 (2)</t>
  </si>
  <si>
    <t>ลงชื่อ……………………………………..ผู้ควบคุมโรงอุตสาหกรรม</t>
  </si>
  <si>
    <t>เรียน ผู้ควบคุมโรงกลั่นน้ำมัน บริษัท พีทีที โกลบอล เคมิคอล จำกัด (มหาชน) (สาขา 3)</t>
  </si>
  <si>
    <t>M-14</t>
  </si>
  <si>
    <t xml:space="preserve">      รายการค่าภาษีน้ำมันและผลิตภัณฑ์น้ำมันที่นำออกจากโรงอุตสาหกรรม บริษัท พีทีที โกลบอล เคมิคอล จำกัด (มหาชน) สาขา 3</t>
  </si>
  <si>
    <t>สำนักงานสรรพสามิตบริษัท พีทีที โกลบอล เคมิคอล จำกัด (มหาชน) (สาขา 3)  วันที่</t>
  </si>
  <si>
    <t>มีนาคม</t>
  </si>
  <si>
    <t>(นายเดชา หมีกุละ)</t>
  </si>
  <si>
    <t>เมษายน</t>
  </si>
  <si>
    <t>(นางปาริฉัตร  เสริมสุนทรศิลป์)</t>
  </si>
  <si>
    <t>1-31</t>
  </si>
  <si>
    <t>พฤษภาคม</t>
  </si>
  <si>
    <t>115/2563</t>
  </si>
  <si>
    <t>FC.BPE-47FQI013_CumuMass.PV</t>
  </si>
  <si>
    <t>FC.TOCGC-M09_CumuMass.PV</t>
  </si>
  <si>
    <t>FC.BPE-M14_CumuMass.PV</t>
  </si>
  <si>
    <t>FC.BPE-M12_CumuMass.PV</t>
  </si>
  <si>
    <t>FC.TOCGC-M08_CumuMass.PV</t>
  </si>
  <si>
    <r>
      <t xml:space="preserve"> เที่ยวที่ </t>
    </r>
    <r>
      <rPr>
        <sz val="16"/>
        <color indexed="10"/>
        <rFont val="AngsanaUPC"/>
        <family val="1"/>
      </rPr>
      <t xml:space="preserve"> </t>
    </r>
    <r>
      <rPr>
        <sz val="16"/>
        <rFont val="AngsanaUPC"/>
        <family val="1"/>
      </rPr>
      <t xml:space="preserve">  โดยทางท่อ ส่งบริษัท พีทีที โกลบอล เคมิคอล จำกัด (มหาชน) ( สาขา 12)</t>
    </r>
  </si>
  <si>
    <t>สำนักงานสรรพสามิตบริษัท พีทีที โกลบอล เคมิคอล จำกัด (มหาชน) (สาขา 3) วันที่</t>
  </si>
  <si>
    <t>ลงชื่อ……………………………………..ผู้ควบคุมโรงงานอุตสาหกรรม</t>
  </si>
  <si>
    <t>มีเทน</t>
  </si>
  <si>
    <t>พิกัดประเภทที่ 01.10 (3)</t>
  </si>
  <si>
    <t>นักวิชาการสรรพสามิตชำนาญการ</t>
  </si>
  <si>
    <r>
      <t xml:space="preserve"> เที่ยวที่</t>
    </r>
    <r>
      <rPr>
        <sz val="16"/>
        <color indexed="10"/>
        <rFont val="AngsanaUPC"/>
        <family val="1"/>
      </rPr>
      <t xml:space="preserve">  </t>
    </r>
    <r>
      <rPr>
        <sz val="16"/>
        <rFont val="AngsanaUPC"/>
        <family val="1"/>
      </rPr>
      <t xml:space="preserve">  โดยทางท่อ ส่งบริษัท จีซี ไกลคอล จำกัด</t>
    </r>
  </si>
  <si>
    <t xml:space="preserve">      รายการค่าภาษีน้ำมันและผลิตภัณฑ์น้ำมันที่นำออกจากโรงอุตสาหกรรม บริษัท พีทีที โกลบอล เคมิคอล จำกัด (มหาชน) สาขา 2</t>
  </si>
  <si>
    <t>สำนักงานสรรพสามิตบริษัท พีทีที โกลบอล เคมิคอล จำกัด (มหาชน) (สาขา3) วันที่</t>
  </si>
  <si>
    <t>พิกัดประเภทที่ 01.09 (3)</t>
  </si>
  <si>
    <t xml:space="preserve">  โดยทางท่อ ส่งบริษัท จีซี ไกลคอล จำกัด</t>
  </si>
  <si>
    <t>โดยทางท่อ ส่งบริษัท จีซี ไกลคอล จำกัด</t>
  </si>
  <si>
    <t>FC.I1-49FT073_CumuMass.PV</t>
  </si>
  <si>
    <t>FC.I1-49FT079_CumuMass.PV</t>
  </si>
  <si>
    <t>FC.VNT-47FQI016_ClosingMass.PV</t>
  </si>
  <si>
    <t>FC.VNT-M67_ClosingMass.PV</t>
  </si>
  <si>
    <t>FC.PHE-FQI15A_CumuMass.PV</t>
  </si>
  <si>
    <t>FC.SSMC-M36_CumuMass.PV</t>
  </si>
  <si>
    <t>FC.I-4-FIQ4860_CumuMass.PV</t>
  </si>
  <si>
    <t>FC.I-4-M19010_CumuMass.PV</t>
  </si>
  <si>
    <t>FC.TPE-M06_ClosingMass.PV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</si>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</sst>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87" formatCode="0.0000"/>
    <numFmt numFmtId="188" formatCode="ดดดด"/>
    <numFmt numFmtId="189" formatCode="[$-107041E]d\ mmmm\ yyyy;@"/>
    <numFmt numFmtId="190" formatCode="d\ "/>
    <numFmt numFmtId="191" formatCode="d"/>
    <numFmt numFmtId="192" formatCode="0.000"/>
    <numFmt numFmtId="193" formatCode="&quot; วันที่ &quot;\ \ d\ \ &quot; เดือน &quot;\ \ด\ด\ด\ด\ \ &quot; พ.ศ. &quot;\ \ \b\b\b\b"/>
    <numFmt numFmtId="194" formatCode="[$-1070000]d/m/yy;@"/>
    <numFmt numFmtId="195" formatCode="dd\-mmm\-yy\ hh:mm:ss"/>
  </numFmts>
  <fonts count="88" x14ac:knownFonts="1">
    <font>
      <sz val="16"/>
      <name val="DilleniaUPC"/>
    </font>
    <font>
      <sz val="16"/>
      <name val="DilleniaUPC"/>
      <family val="1"/>
    </font>
    <font>
      <sz val="16"/>
      <name val="DilleniaUPC"/>
      <family val="1"/>
      <charset val="222"/>
    </font>
    <font>
      <b/>
      <i/>
      <sz val="22"/>
      <name val="DilleniaUPC"/>
      <family val="1"/>
    </font>
    <font>
      <sz val="16"/>
      <color indexed="12"/>
      <name val="DilleniaUPC"/>
      <family val="1"/>
      <charset val="222"/>
    </font>
    <font>
      <sz val="16"/>
      <color indexed="50"/>
      <name val="DilleniaUPC"/>
      <family val="1"/>
      <charset val="222"/>
    </font>
    <font>
      <b/>
      <sz val="22"/>
      <color indexed="14"/>
      <name val="DilleniaUPC"/>
      <family val="1"/>
      <charset val="222"/>
    </font>
    <font>
      <sz val="16"/>
      <color indexed="10"/>
      <name val="DilleniaUPC"/>
      <family val="1"/>
      <charset val="222"/>
    </font>
    <font>
      <sz val="16"/>
      <color indexed="61"/>
      <name val="DilleniaUPC"/>
      <family val="1"/>
      <charset val="222"/>
    </font>
    <font>
      <b/>
      <sz val="22"/>
      <color indexed="10"/>
      <name val="DilleniaUPC"/>
      <family val="1"/>
      <charset val="222"/>
    </font>
    <font>
      <sz val="14"/>
      <name val="CordiaUPC"/>
      <family val="2"/>
    </font>
    <font>
      <sz val="16"/>
      <color indexed="8"/>
      <name val="TH SarabunPSK"/>
      <family val="2"/>
    </font>
    <font>
      <vertAlign val="superscript"/>
      <sz val="16"/>
      <color indexed="8"/>
      <name val="TH SarabunPSK"/>
      <family val="2"/>
    </font>
    <font>
      <sz val="16"/>
      <name val="DilleniaUPC"/>
      <family val="1"/>
    </font>
    <font>
      <sz val="20"/>
      <name val="TH SarabunPSK"/>
      <family val="2"/>
    </font>
    <font>
      <sz val="10"/>
      <name val="Arial"/>
      <family val="2"/>
    </font>
    <font>
      <sz val="20"/>
      <name val="AngsanaUPC"/>
      <family val="1"/>
    </font>
    <font>
      <b/>
      <sz val="16"/>
      <name val="AngsanaUPC"/>
      <family val="1"/>
    </font>
    <font>
      <sz val="14"/>
      <name val="AngsanaUPC"/>
      <family val="1"/>
    </font>
    <font>
      <sz val="10"/>
      <name val="Arial"/>
      <family val="2"/>
    </font>
    <font>
      <sz val="16"/>
      <name val="AngsanaUPC"/>
      <family val="1"/>
    </font>
    <font>
      <sz val="16"/>
      <color indexed="10"/>
      <name val="AngsanaUPC"/>
      <family val="1"/>
    </font>
    <font>
      <sz val="14"/>
      <color indexed="12"/>
      <name val="AngsanaUPC"/>
      <family val="1"/>
    </font>
    <font>
      <sz val="14"/>
      <color indexed="14"/>
      <name val="AngsanaUPC"/>
      <family val="1"/>
    </font>
    <font>
      <sz val="14"/>
      <color indexed="10"/>
      <name val="AngsanaUPC"/>
      <family val="1"/>
    </font>
    <font>
      <sz val="12"/>
      <name val="AngsanaUPC"/>
      <family val="1"/>
    </font>
    <font>
      <b/>
      <sz val="14"/>
      <name val="AngsanaUPC"/>
      <family val="1"/>
      <charset val="222"/>
    </font>
    <font>
      <sz val="14"/>
      <color indexed="8"/>
      <name val="AngsanaUPC"/>
      <family val="1"/>
    </font>
    <font>
      <b/>
      <sz val="12"/>
      <name val="AngsanaUPC"/>
      <family val="1"/>
      <charset val="222"/>
    </font>
    <font>
      <sz val="14"/>
      <name val="AngsanaUPC"/>
      <family val="1"/>
      <charset val="222"/>
    </font>
    <font>
      <b/>
      <sz val="14"/>
      <color indexed="8"/>
      <name val="AngsanaUPC"/>
      <family val="1"/>
    </font>
    <font>
      <b/>
      <sz val="14"/>
      <color indexed="8"/>
      <name val="AngsanaUPC"/>
      <family val="1"/>
      <charset val="222"/>
    </font>
    <font>
      <b/>
      <sz val="12"/>
      <name val="AngsanaUPC"/>
      <family val="1"/>
    </font>
    <font>
      <b/>
      <sz val="10"/>
      <name val="Angsana New"/>
      <family val="1"/>
    </font>
    <font>
      <b/>
      <sz val="12"/>
      <name val="Angsana New"/>
      <family val="1"/>
    </font>
    <font>
      <b/>
      <sz val="14"/>
      <color indexed="10"/>
      <name val="AngsanaUPC"/>
      <family val="1"/>
      <charset val="222"/>
    </font>
    <font>
      <b/>
      <sz val="18"/>
      <name val="AngsanaUPC"/>
      <family val="1"/>
      <charset val="222"/>
    </font>
    <font>
      <b/>
      <sz val="11"/>
      <color indexed="14"/>
      <name val="Arial"/>
      <family val="2"/>
    </font>
    <font>
      <b/>
      <sz val="11"/>
      <color indexed="16"/>
      <name val="Arial"/>
      <family val="2"/>
    </font>
    <font>
      <b/>
      <sz val="11"/>
      <color indexed="8"/>
      <name val="Arial"/>
      <family val="2"/>
    </font>
    <font>
      <sz val="12"/>
      <name val="Angsana New"/>
      <family val="1"/>
    </font>
    <font>
      <b/>
      <sz val="10"/>
      <color indexed="10"/>
      <name val="Arial"/>
      <family val="2"/>
      <charset val="222"/>
    </font>
    <font>
      <b/>
      <sz val="12"/>
      <color indexed="16"/>
      <name val="Arial"/>
      <family val="2"/>
    </font>
    <font>
      <b/>
      <sz val="12"/>
      <color indexed="14"/>
      <name val="Arial"/>
      <family val="2"/>
    </font>
    <font>
      <b/>
      <sz val="18"/>
      <color indexed="16"/>
      <name val="AngsanaUPC"/>
      <family val="1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sz val="16"/>
      <name val="AngsanaUPC"/>
      <family val="1"/>
      <charset val="222"/>
    </font>
    <font>
      <b/>
      <sz val="12"/>
      <color indexed="17"/>
      <name val="Arial"/>
      <family val="2"/>
    </font>
    <font>
      <sz val="14"/>
      <color indexed="12"/>
      <name val="AngsanaUPC"/>
      <family val="1"/>
      <charset val="222"/>
    </font>
    <font>
      <b/>
      <sz val="14"/>
      <color indexed="16"/>
      <name val="AngsanaUPC"/>
      <family val="1"/>
      <charset val="222"/>
    </font>
    <font>
      <b/>
      <sz val="12"/>
      <color indexed="8"/>
      <name val="Arial"/>
      <family val="2"/>
    </font>
    <font>
      <sz val="14"/>
      <color indexed="16"/>
      <name val="AngsanaUPC"/>
      <family val="1"/>
    </font>
    <font>
      <sz val="12"/>
      <color indexed="16"/>
      <name val="Arial"/>
      <family val="2"/>
    </font>
    <font>
      <b/>
      <sz val="12"/>
      <color indexed="18"/>
      <name val="Arial"/>
      <family val="2"/>
    </font>
    <font>
      <b/>
      <sz val="12"/>
      <color indexed="16"/>
      <name val="AngsanaUPC"/>
      <family val="1"/>
      <charset val="222"/>
    </font>
    <font>
      <sz val="12"/>
      <color indexed="16"/>
      <name val="AngsanaUPC"/>
      <family val="1"/>
    </font>
    <font>
      <b/>
      <sz val="12"/>
      <color indexed="10"/>
      <name val="Arial"/>
      <family val="2"/>
    </font>
    <font>
      <b/>
      <sz val="12"/>
      <color indexed="12"/>
      <name val="AngsanaUPC"/>
      <family val="1"/>
      <charset val="222"/>
    </font>
    <font>
      <sz val="12"/>
      <color indexed="14"/>
      <name val="AngsanaUPC"/>
      <family val="1"/>
    </font>
    <font>
      <sz val="12"/>
      <name val="Arial"/>
      <family val="2"/>
    </font>
    <font>
      <b/>
      <sz val="11"/>
      <color indexed="17"/>
      <name val="Arial"/>
      <family val="2"/>
    </font>
    <font>
      <b/>
      <sz val="14"/>
      <name val="AngsanaUPC"/>
      <family val="1"/>
    </font>
    <font>
      <b/>
      <sz val="11"/>
      <color indexed="12"/>
      <name val="Arial"/>
      <family val="2"/>
    </font>
    <font>
      <b/>
      <sz val="14"/>
      <color indexed="12"/>
      <name val="AngsanaUPC"/>
      <family val="1"/>
    </font>
    <font>
      <b/>
      <sz val="14"/>
      <color indexed="12"/>
      <name val="AngsanaUPC"/>
      <family val="1"/>
      <charset val="222"/>
    </font>
    <font>
      <sz val="10"/>
      <name val="AngsanaUPC"/>
      <family val="1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20"/>
      <color theme="1"/>
      <name val="TH SarabunPSK"/>
      <family val="2"/>
    </font>
    <font>
      <sz val="20"/>
      <color rgb="FFFF0000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rgb="FFFF0000"/>
      <name val="TH SarabunPSK"/>
      <family val="2"/>
    </font>
    <font>
      <b/>
      <u/>
      <sz val="15"/>
      <color theme="1"/>
      <name val="TH SarabunPSK"/>
      <family val="2"/>
    </font>
    <font>
      <sz val="16"/>
      <color rgb="FF0070C0"/>
      <name val="AngsanaUPC"/>
      <family val="1"/>
    </font>
    <font>
      <b/>
      <sz val="11"/>
      <color theme="6" tint="-0.499984740745262"/>
      <name val="Arial"/>
      <family val="2"/>
    </font>
    <font>
      <b/>
      <sz val="16"/>
      <color theme="3"/>
      <name val="AngsanaUPC"/>
      <family val="1"/>
      <charset val="222"/>
    </font>
    <font>
      <b/>
      <sz val="14"/>
      <color rgb="FFFF0000"/>
      <name val="Angsana New"/>
      <family val="1"/>
    </font>
    <font>
      <b/>
      <sz val="18"/>
      <name val="Tahoma"/>
      <family val="2"/>
      <scheme val="major"/>
    </font>
    <font>
      <sz val="18"/>
      <name val="Tahoma"/>
      <family val="2"/>
      <scheme val="major"/>
    </font>
    <font>
      <b/>
      <sz val="11"/>
      <color rgb="FFFF0000"/>
      <name val="Arial"/>
      <family val="2"/>
      <charset val="222"/>
    </font>
    <font>
      <sz val="22"/>
      <color theme="1"/>
      <name val="TH SarabunPSK"/>
      <family val="2"/>
    </font>
    <font>
      <b/>
      <sz val="20"/>
      <color rgb="FFFF0000"/>
      <name val="TH SarabunPSK"/>
      <family val="2"/>
    </font>
    <font>
      <b/>
      <sz val="18"/>
      <color theme="1"/>
      <name val="TH SarabunPSK"/>
      <family val="2"/>
    </font>
    <font>
      <sz val="13.5"/>
      <color theme="1"/>
      <name val="TH SarabunPSK"/>
      <family val="2"/>
    </font>
    <font>
      <b/>
      <sz val="18"/>
      <color rgb="FFFF0000"/>
      <name val="AngsanaUPC"/>
      <family val="1"/>
      <charset val="222"/>
    </font>
    <font>
      <sz val="16"/>
      <color rgb="FFFF0000"/>
      <name val="AngsanaUPC"/>
      <family val="1"/>
      <charset val="22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3" fontId="15" fillId="0" borderId="0" applyFont="0" applyFill="0" applyBorder="0" applyAlignment="0" applyProtection="0"/>
    <xf numFmtId="0" fontId="10" fillId="0" borderId="0"/>
    <xf numFmtId="0" fontId="18" fillId="0" borderId="0"/>
    <xf numFmtId="0" fontId="1" fillId="0" borderId="0"/>
    <xf numFmtId="0" fontId="1" fillId="0" borderId="0"/>
    <xf numFmtId="0" fontId="19" fillId="0" borderId="0"/>
    <xf numFmtId="0" fontId="15" fillId="0" borderId="0"/>
    <xf numFmtId="0" fontId="15" fillId="0" borderId="0"/>
  </cellStyleXfs>
  <cellXfs count="375">
    <xf numFmtId="0" fontId="0" fillId="0" borderId="0" xfId="0"/>
    <xf numFmtId="0" fontId="3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right"/>
    </xf>
    <xf numFmtId="14" fontId="4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/>
    <xf numFmtId="0" fontId="2" fillId="0" borderId="9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right"/>
      <protection locked="0"/>
    </xf>
    <xf numFmtId="2" fontId="2" fillId="0" borderId="9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2" fillId="0" borderId="10" xfId="0" applyFont="1" applyBorder="1" applyProtection="1"/>
    <xf numFmtId="0" fontId="2" fillId="0" borderId="11" xfId="0" applyFont="1" applyBorder="1" applyAlignment="1" applyProtection="1">
      <alignment horizontal="right"/>
    </xf>
    <xf numFmtId="2" fontId="2" fillId="0" borderId="12" xfId="0" applyNumberFormat="1" applyFont="1" applyBorder="1" applyAlignment="1" applyProtection="1">
      <alignment horizontal="center"/>
      <protection locked="0" hidden="1"/>
    </xf>
    <xf numFmtId="0" fontId="2" fillId="0" borderId="0" xfId="0" applyFont="1" applyBorder="1" applyProtection="1"/>
    <xf numFmtId="0" fontId="2" fillId="0" borderId="13" xfId="0" applyFont="1" applyBorder="1" applyProtection="1"/>
    <xf numFmtId="0" fontId="2" fillId="0" borderId="9" xfId="0" applyFont="1" applyBorder="1" applyAlignment="1" applyProtection="1">
      <alignment horizontal="right"/>
    </xf>
    <xf numFmtId="0" fontId="2" fillId="0" borderId="14" xfId="0" applyFont="1" applyBorder="1" applyAlignment="1" applyProtection="1">
      <alignment horizontal="center"/>
      <protection locked="0" hidden="1"/>
    </xf>
    <xf numFmtId="2" fontId="6" fillId="0" borderId="12" xfId="0" applyNumberFormat="1" applyFont="1" applyBorder="1" applyAlignment="1" applyProtection="1">
      <alignment horizontal="center"/>
      <protection locked="0" hidden="1"/>
    </xf>
    <xf numFmtId="2" fontId="2" fillId="0" borderId="14" xfId="0" applyNumberFormat="1" applyFont="1" applyBorder="1" applyAlignment="1" applyProtection="1">
      <alignment horizontal="center"/>
      <protection locked="0" hidden="1"/>
    </xf>
    <xf numFmtId="0" fontId="8" fillId="0" borderId="0" xfId="0" applyFont="1" applyBorder="1" applyProtection="1"/>
    <xf numFmtId="2" fontId="9" fillId="0" borderId="12" xfId="0" applyNumberFormat="1" applyFont="1" applyBorder="1" applyAlignment="1" applyProtection="1">
      <alignment horizontal="center"/>
      <protection locked="0" hidden="1"/>
    </xf>
    <xf numFmtId="0" fontId="2" fillId="0" borderId="15" xfId="0" applyFont="1" applyBorder="1" applyProtection="1"/>
    <xf numFmtId="0" fontId="2" fillId="0" borderId="1" xfId="0" applyFont="1" applyBorder="1" applyProtection="1"/>
    <xf numFmtId="0" fontId="2" fillId="0" borderId="1" xfId="0" applyFont="1" applyBorder="1"/>
    <xf numFmtId="0" fontId="2" fillId="0" borderId="16" xfId="0" applyFont="1" applyBorder="1"/>
    <xf numFmtId="2" fontId="4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right"/>
    </xf>
    <xf numFmtId="2" fontId="8" fillId="0" borderId="17" xfId="0" applyNumberFormat="1" applyFont="1" applyBorder="1" applyAlignment="1" applyProtection="1">
      <alignment horizontal="left"/>
    </xf>
    <xf numFmtId="0" fontId="2" fillId="0" borderId="11" xfId="0" applyFont="1" applyBorder="1" applyAlignment="1" applyProtection="1">
      <alignment horizontal="left"/>
    </xf>
    <xf numFmtId="2" fontId="8" fillId="0" borderId="18" xfId="0" applyNumberFormat="1" applyFont="1" applyBorder="1" applyAlignment="1" applyProtection="1">
      <alignment horizontal="left"/>
    </xf>
    <xf numFmtId="0" fontId="2" fillId="0" borderId="17" xfId="0" applyFont="1" applyBorder="1" applyAlignment="1" applyProtection="1">
      <alignment horizontal="left"/>
    </xf>
    <xf numFmtId="0" fontId="2" fillId="0" borderId="11" xfId="0" applyFont="1" applyBorder="1" applyProtection="1"/>
    <xf numFmtId="2" fontId="7" fillId="0" borderId="0" xfId="0" applyNumberFormat="1" applyFont="1" applyBorder="1" applyProtection="1"/>
    <xf numFmtId="0" fontId="67" fillId="0" borderId="0" xfId="0" applyFont="1"/>
    <xf numFmtId="0" fontId="67" fillId="0" borderId="19" xfId="0" applyFont="1" applyBorder="1"/>
    <xf numFmtId="0" fontId="67" fillId="0" borderId="20" xfId="0" applyFont="1" applyBorder="1"/>
    <xf numFmtId="0" fontId="67" fillId="0" borderId="21" xfId="0" applyFont="1" applyBorder="1"/>
    <xf numFmtId="0" fontId="67" fillId="0" borderId="22" xfId="0" applyFont="1" applyBorder="1"/>
    <xf numFmtId="0" fontId="67" fillId="0" borderId="0" xfId="0" applyFont="1" applyBorder="1" applyAlignment="1"/>
    <xf numFmtId="0" fontId="68" fillId="0" borderId="0" xfId="0" applyFont="1" applyAlignment="1">
      <alignment horizontal="right"/>
    </xf>
    <xf numFmtId="0" fontId="67" fillId="0" borderId="23" xfId="0" applyFont="1" applyBorder="1" applyAlignment="1">
      <alignment horizontal="center"/>
    </xf>
    <xf numFmtId="0" fontId="67" fillId="0" borderId="24" xfId="0" applyFont="1" applyBorder="1"/>
    <xf numFmtId="0" fontId="67" fillId="0" borderId="25" xfId="0" applyFont="1" applyBorder="1"/>
    <xf numFmtId="0" fontId="67" fillId="0" borderId="23" xfId="0" applyFont="1" applyBorder="1"/>
    <xf numFmtId="0" fontId="67" fillId="0" borderId="0" xfId="0" applyFont="1" applyBorder="1"/>
    <xf numFmtId="0" fontId="67" fillId="0" borderId="14" xfId="0" applyFont="1" applyBorder="1"/>
    <xf numFmtId="0" fontId="67" fillId="0" borderId="26" xfId="0" applyFont="1" applyBorder="1"/>
    <xf numFmtId="0" fontId="67" fillId="0" borderId="27" xfId="0" applyFont="1" applyBorder="1"/>
    <xf numFmtId="0" fontId="67" fillId="0" borderId="9" xfId="0" applyFont="1" applyBorder="1"/>
    <xf numFmtId="0" fontId="68" fillId="0" borderId="0" xfId="0" applyFont="1"/>
    <xf numFmtId="0" fontId="68" fillId="0" borderId="0" xfId="0" applyFont="1" applyAlignment="1"/>
    <xf numFmtId="189" fontId="68" fillId="0" borderId="0" xfId="0" applyNumberFormat="1" applyFont="1" applyAlignment="1"/>
    <xf numFmtId="0" fontId="13" fillId="0" borderId="0" xfId="0" applyFont="1"/>
    <xf numFmtId="0" fontId="67" fillId="0" borderId="27" xfId="0" applyFont="1" applyBorder="1" applyAlignment="1"/>
    <xf numFmtId="0" fontId="69" fillId="0" borderId="0" xfId="0" applyFont="1"/>
    <xf numFmtId="0" fontId="14" fillId="2" borderId="0" xfId="0" applyFont="1" applyFill="1" applyAlignment="1">
      <alignment horizontal="center" vertical="center"/>
    </xf>
    <xf numFmtId="17" fontId="70" fillId="3" borderId="0" xfId="0" quotePrefix="1" applyNumberFormat="1" applyFont="1" applyFill="1" applyAlignment="1">
      <alignment horizontal="center"/>
    </xf>
    <xf numFmtId="0" fontId="69" fillId="4" borderId="0" xfId="0" applyFont="1" applyFill="1"/>
    <xf numFmtId="0" fontId="70" fillId="3" borderId="0" xfId="0" applyFont="1" applyFill="1" applyAlignment="1">
      <alignment horizontal="center"/>
    </xf>
    <xf numFmtId="189" fontId="70" fillId="3" borderId="0" xfId="0" quotePrefix="1" applyNumberFormat="1" applyFont="1" applyFill="1" applyAlignment="1">
      <alignment horizontal="center"/>
    </xf>
    <xf numFmtId="188" fontId="70" fillId="3" borderId="0" xfId="0" applyNumberFormat="1" applyFont="1" applyFill="1" applyAlignment="1">
      <alignment horizontal="center"/>
    </xf>
    <xf numFmtId="1" fontId="70" fillId="3" borderId="0" xfId="0" applyNumberFormat="1" applyFont="1" applyFill="1" applyAlignment="1">
      <alignment horizontal="center"/>
    </xf>
    <xf numFmtId="192" fontId="69" fillId="0" borderId="0" xfId="0" applyNumberFormat="1" applyFont="1"/>
    <xf numFmtId="2" fontId="69" fillId="0" borderId="0" xfId="0" applyNumberFormat="1" applyFont="1"/>
    <xf numFmtId="187" fontId="70" fillId="3" borderId="23" xfId="0" applyNumberFormat="1" applyFont="1" applyFill="1" applyBorder="1" applyAlignment="1">
      <alignment horizontal="center"/>
    </xf>
    <xf numFmtId="0" fontId="69" fillId="2" borderId="0" xfId="0" applyFont="1" applyFill="1" applyAlignment="1">
      <alignment horizontal="center"/>
    </xf>
    <xf numFmtId="189" fontId="70" fillId="3" borderId="0" xfId="0" applyNumberFormat="1" applyFont="1" applyFill="1" applyAlignment="1">
      <alignment horizontal="center"/>
    </xf>
    <xf numFmtId="187" fontId="70" fillId="5" borderId="23" xfId="0" applyNumberFormat="1" applyFont="1" applyFill="1" applyBorder="1" applyAlignment="1">
      <alignment horizontal="center"/>
    </xf>
    <xf numFmtId="0" fontId="70" fillId="0" borderId="0" xfId="0" applyFont="1"/>
    <xf numFmtId="0" fontId="70" fillId="3" borderId="0" xfId="0" quotePrefix="1" applyFont="1" applyFill="1" applyAlignment="1">
      <alignment horizontal="center"/>
    </xf>
    <xf numFmtId="192" fontId="70" fillId="3" borderId="0" xfId="0" quotePrefix="1" applyNumberFormat="1" applyFont="1" applyFill="1" applyAlignment="1">
      <alignment horizontal="center"/>
    </xf>
    <xf numFmtId="0" fontId="71" fillId="0" borderId="0" xfId="5" applyFont="1"/>
    <xf numFmtId="0" fontId="72" fillId="0" borderId="0" xfId="5" applyFont="1" applyAlignment="1">
      <alignment horizontal="center" vertical="center"/>
    </xf>
    <xf numFmtId="0" fontId="72" fillId="0" borderId="0" xfId="5" applyFont="1" applyAlignment="1"/>
    <xf numFmtId="0" fontId="72" fillId="0" borderId="0" xfId="5" applyFont="1" applyAlignment="1">
      <alignment horizontal="center"/>
    </xf>
    <xf numFmtId="191" fontId="72" fillId="0" borderId="28" xfId="5" applyNumberFormat="1" applyFont="1" applyBorder="1" applyAlignment="1">
      <alignment horizontal="center"/>
    </xf>
    <xf numFmtId="0" fontId="72" fillId="0" borderId="28" xfId="5" applyFont="1" applyBorder="1" applyAlignment="1">
      <alignment horizontal="center"/>
    </xf>
    <xf numFmtId="0" fontId="72" fillId="0" borderId="0" xfId="5" applyFont="1"/>
    <xf numFmtId="0" fontId="71" fillId="0" borderId="0" xfId="5" applyFont="1" applyAlignment="1"/>
    <xf numFmtId="0" fontId="73" fillId="0" borderId="0" xfId="5" applyFont="1" applyAlignment="1">
      <alignment horizontal="center"/>
    </xf>
    <xf numFmtId="3" fontId="73" fillId="0" borderId="0" xfId="5" applyNumberFormat="1" applyFont="1"/>
    <xf numFmtId="0" fontId="71" fillId="0" borderId="28" xfId="5" applyFont="1" applyBorder="1" applyAlignment="1">
      <alignment horizontal="center"/>
    </xf>
    <xf numFmtId="190" fontId="71" fillId="0" borderId="28" xfId="5" quotePrefix="1" applyNumberFormat="1" applyFont="1" applyBorder="1" applyAlignment="1">
      <alignment horizontal="center"/>
    </xf>
    <xf numFmtId="188" fontId="71" fillId="0" borderId="28" xfId="5" applyNumberFormat="1" applyFont="1" applyBorder="1" applyAlignment="1">
      <alignment horizontal="center"/>
    </xf>
    <xf numFmtId="0" fontId="71" fillId="0" borderId="28" xfId="5" quotePrefix="1" applyNumberFormat="1" applyFont="1" applyBorder="1" applyAlignment="1">
      <alignment horizontal="center"/>
    </xf>
    <xf numFmtId="20" fontId="71" fillId="0" borderId="29" xfId="5" quotePrefix="1" applyNumberFormat="1" applyFont="1" applyBorder="1" applyAlignment="1">
      <alignment horizontal="center"/>
    </xf>
    <xf numFmtId="0" fontId="74" fillId="0" borderId="0" xfId="5" applyFont="1" applyAlignment="1">
      <alignment horizontal="center"/>
    </xf>
    <xf numFmtId="0" fontId="71" fillId="0" borderId="0" xfId="5" applyFont="1" applyAlignment="1">
      <alignment horizontal="center"/>
    </xf>
    <xf numFmtId="0" fontId="15" fillId="0" borderId="0" xfId="8" applyProtection="1"/>
    <xf numFmtId="0" fontId="16" fillId="0" borderId="0" xfId="8" applyFont="1" applyAlignment="1" applyProtection="1">
      <alignment horizontal="right"/>
    </xf>
    <xf numFmtId="0" fontId="18" fillId="0" borderId="0" xfId="8" applyFont="1" applyProtection="1"/>
    <xf numFmtId="0" fontId="18" fillId="0" borderId="1" xfId="8" applyFont="1" applyBorder="1" applyProtection="1"/>
    <xf numFmtId="0" fontId="22" fillId="0" borderId="1" xfId="8" applyFont="1" applyBorder="1" applyProtection="1"/>
    <xf numFmtId="0" fontId="23" fillId="0" borderId="1" xfId="8" applyFont="1" applyBorder="1" applyProtection="1"/>
    <xf numFmtId="0" fontId="24" fillId="0" borderId="1" xfId="8" applyFont="1" applyBorder="1" applyProtection="1"/>
    <xf numFmtId="0" fontId="25" fillId="0" borderId="0" xfId="8" applyFont="1" applyAlignment="1" applyProtection="1">
      <alignment horizontal="center"/>
    </xf>
    <xf numFmtId="0" fontId="25" fillId="0" borderId="0" xfId="8" applyFont="1" applyProtection="1"/>
    <xf numFmtId="0" fontId="26" fillId="0" borderId="30" xfId="8" applyFont="1" applyBorder="1" applyAlignment="1" applyProtection="1">
      <alignment horizontal="center"/>
    </xf>
    <xf numFmtId="0" fontId="27" fillId="0" borderId="31" xfId="8" applyFont="1" applyBorder="1" applyAlignment="1" applyProtection="1">
      <alignment horizontal="center"/>
    </xf>
    <xf numFmtId="0" fontId="18" fillId="0" borderId="31" xfId="8" applyFont="1" applyBorder="1" applyAlignment="1" applyProtection="1">
      <alignment horizontal="center"/>
    </xf>
    <xf numFmtId="0" fontId="23" fillId="0" borderId="31" xfId="8" applyFont="1" applyBorder="1" applyAlignment="1" applyProtection="1">
      <alignment horizontal="center"/>
    </xf>
    <xf numFmtId="0" fontId="28" fillId="0" borderId="31" xfId="8" quotePrefix="1" applyFont="1" applyBorder="1" applyAlignment="1" applyProtection="1">
      <alignment horizontal="center"/>
    </xf>
    <xf numFmtId="0" fontId="29" fillId="0" borderId="32" xfId="8" applyFont="1" applyBorder="1" applyAlignment="1" applyProtection="1">
      <alignment horizontal="centerContinuous" vertical="center" wrapText="1"/>
    </xf>
    <xf numFmtId="0" fontId="18" fillId="0" borderId="33" xfId="8" applyFont="1" applyBorder="1" applyAlignment="1" applyProtection="1">
      <alignment horizontal="centerContinuous" vertical="center" wrapText="1"/>
    </xf>
    <xf numFmtId="0" fontId="30" fillId="0" borderId="31" xfId="8" applyFont="1" applyBorder="1" applyAlignment="1" applyProtection="1">
      <alignment horizontal="center" wrapText="1"/>
    </xf>
    <xf numFmtId="0" fontId="18" fillId="0" borderId="34" xfId="8" applyFont="1" applyBorder="1" applyAlignment="1" applyProtection="1">
      <alignment horizontal="center"/>
    </xf>
    <xf numFmtId="0" fontId="26" fillId="0" borderId="35" xfId="8" applyFont="1" applyBorder="1" applyAlignment="1" applyProtection="1">
      <alignment horizontal="center"/>
    </xf>
    <xf numFmtId="0" fontId="31" fillId="0" borderId="25" xfId="8" applyFont="1" applyBorder="1" applyAlignment="1" applyProtection="1">
      <alignment horizontal="center"/>
    </xf>
    <xf numFmtId="0" fontId="26" fillId="0" borderId="25" xfId="8" applyFont="1" applyBorder="1" applyAlignment="1" applyProtection="1">
      <alignment horizontal="center"/>
    </xf>
    <xf numFmtId="0" fontId="30" fillId="0" borderId="25" xfId="8" quotePrefix="1" applyFont="1" applyBorder="1" applyAlignment="1" applyProtection="1">
      <alignment horizontal="center"/>
    </xf>
    <xf numFmtId="0" fontId="28" fillId="0" borderId="25" xfId="8" applyFont="1" applyBorder="1" applyAlignment="1" applyProtection="1">
      <alignment horizontal="center"/>
    </xf>
    <xf numFmtId="0" fontId="28" fillId="0" borderId="0" xfId="8" applyFont="1" applyBorder="1" applyAlignment="1" applyProtection="1">
      <alignment horizontal="centerContinuous" vertical="center" wrapText="1"/>
    </xf>
    <xf numFmtId="0" fontId="28" fillId="0" borderId="25" xfId="8" applyFont="1" applyBorder="1" applyAlignment="1" applyProtection="1">
      <alignment horizontal="centerContinuous" vertical="center" wrapText="1"/>
    </xf>
    <xf numFmtId="0" fontId="30" fillId="0" borderId="25" xfId="8" applyFont="1" applyBorder="1" applyAlignment="1" applyProtection="1">
      <alignment horizontal="center"/>
    </xf>
    <xf numFmtId="0" fontId="32" fillId="0" borderId="8" xfId="8" applyFont="1" applyBorder="1" applyAlignment="1" applyProtection="1">
      <alignment horizontal="center"/>
    </xf>
    <xf numFmtId="0" fontId="26" fillId="0" borderId="36" xfId="8" applyFont="1" applyBorder="1" applyAlignment="1" applyProtection="1">
      <alignment horizontal="center"/>
    </xf>
    <xf numFmtId="0" fontId="22" fillId="0" borderId="37" xfId="8" applyFont="1" applyBorder="1" applyAlignment="1" applyProtection="1">
      <alignment horizontal="center"/>
    </xf>
    <xf numFmtId="0" fontId="31" fillId="0" borderId="23" xfId="8" applyFont="1" applyBorder="1" applyAlignment="1" applyProtection="1">
      <alignment horizontal="center"/>
    </xf>
    <xf numFmtId="0" fontId="18" fillId="0" borderId="37" xfId="8" applyFont="1" applyBorder="1" applyAlignment="1" applyProtection="1">
      <alignment horizontal="center"/>
    </xf>
    <xf numFmtId="0" fontId="30" fillId="0" borderId="37" xfId="8" applyFont="1" applyBorder="1" applyAlignment="1" applyProtection="1">
      <alignment horizontal="center"/>
    </xf>
    <xf numFmtId="0" fontId="28" fillId="0" borderId="37" xfId="8" applyFont="1" applyBorder="1" applyAlignment="1" applyProtection="1">
      <alignment horizontal="center"/>
    </xf>
    <xf numFmtId="0" fontId="28" fillId="0" borderId="38" xfId="8" applyFont="1" applyBorder="1" applyAlignment="1" applyProtection="1">
      <alignment horizontal="center"/>
    </xf>
    <xf numFmtId="0" fontId="18" fillId="0" borderId="16" xfId="8" applyFont="1" applyBorder="1" applyAlignment="1" applyProtection="1">
      <alignment horizontal="center"/>
    </xf>
    <xf numFmtId="0" fontId="33" fillId="0" borderId="35" xfId="8" applyFont="1" applyBorder="1" applyAlignment="1" applyProtection="1">
      <alignment horizontal="center" vertical="center"/>
      <protection locked="0"/>
    </xf>
    <xf numFmtId="0" fontId="34" fillId="0" borderId="23" xfId="3" applyFont="1" applyBorder="1" applyAlignment="1" applyProtection="1">
      <alignment horizontal="center" vertical="center"/>
    </xf>
    <xf numFmtId="17" fontId="35" fillId="0" borderId="0" xfId="3" quotePrefix="1" applyNumberFormat="1" applyFont="1" applyBorder="1" applyAlignment="1" applyProtection="1">
      <alignment horizontal="center" vertical="center"/>
    </xf>
    <xf numFmtId="0" fontId="36" fillId="0" borderId="25" xfId="8" applyFont="1" applyBorder="1" applyAlignment="1" applyProtection="1">
      <alignment horizontal="center" vertical="center"/>
      <protection locked="0"/>
    </xf>
    <xf numFmtId="43" fontId="37" fillId="0" borderId="25" xfId="1" applyFont="1" applyBorder="1" applyAlignment="1" applyProtection="1">
      <alignment horizontal="center" vertical="center"/>
    </xf>
    <xf numFmtId="43" fontId="38" fillId="0" borderId="25" xfId="1" applyFont="1" applyBorder="1" applyAlignment="1" applyProtection="1">
      <alignment horizontal="center" vertical="center"/>
      <protection locked="0"/>
    </xf>
    <xf numFmtId="0" fontId="26" fillId="0" borderId="25" xfId="8" applyFont="1" applyBorder="1" applyAlignment="1" applyProtection="1">
      <alignment horizontal="center" vertical="center"/>
    </xf>
    <xf numFmtId="2" fontId="38" fillId="0" borderId="25" xfId="8" applyNumberFormat="1" applyFont="1" applyBorder="1" applyAlignment="1" applyProtection="1">
      <alignment horizontal="center" vertical="center"/>
      <protection locked="0"/>
    </xf>
    <xf numFmtId="40" fontId="39" fillId="0" borderId="25" xfId="8" applyNumberFormat="1" applyFont="1" applyBorder="1" applyAlignment="1" applyProtection="1">
      <alignment vertical="center"/>
    </xf>
    <xf numFmtId="0" fontId="40" fillId="0" borderId="0" xfId="8" applyFont="1" applyProtection="1"/>
    <xf numFmtId="0" fontId="33" fillId="0" borderId="35" xfId="8" applyFont="1" applyBorder="1" applyAlignment="1" applyProtection="1">
      <alignment horizontal="center"/>
      <protection locked="0"/>
    </xf>
    <xf numFmtId="0" fontId="34" fillId="0" borderId="25" xfId="8" applyFont="1" applyBorder="1" applyAlignment="1" applyProtection="1">
      <alignment horizontal="center"/>
      <protection locked="0"/>
    </xf>
    <xf numFmtId="0" fontId="41" fillId="0" borderId="0" xfId="8" applyFont="1" applyBorder="1" applyAlignment="1" applyProtection="1">
      <alignment horizontal="center"/>
      <protection locked="0"/>
    </xf>
    <xf numFmtId="0" fontId="75" fillId="0" borderId="25" xfId="8" applyFont="1" applyBorder="1" applyAlignment="1" applyProtection="1">
      <alignment horizontal="center"/>
      <protection locked="0"/>
    </xf>
    <xf numFmtId="38" fontId="42" fillId="0" borderId="25" xfId="8" applyNumberFormat="1" applyFont="1" applyBorder="1" applyProtection="1">
      <protection locked="0"/>
    </xf>
    <xf numFmtId="0" fontId="43" fillId="0" borderId="25" xfId="8" applyFont="1" applyBorder="1" applyAlignment="1" applyProtection="1">
      <alignment horizontal="center"/>
    </xf>
    <xf numFmtId="0" fontId="44" fillId="0" borderId="25" xfId="8" applyFont="1" applyBorder="1" applyAlignment="1" applyProtection="1">
      <alignment horizontal="center"/>
      <protection locked="0"/>
    </xf>
    <xf numFmtId="0" fontId="18" fillId="0" borderId="25" xfId="8" applyFont="1" applyBorder="1" applyAlignment="1" applyProtection="1">
      <alignment horizontal="center"/>
    </xf>
    <xf numFmtId="0" fontId="38" fillId="0" borderId="25" xfId="8" applyFont="1" applyBorder="1" applyAlignment="1" applyProtection="1">
      <alignment horizontal="center"/>
      <protection locked="0"/>
    </xf>
    <xf numFmtId="40" fontId="39" fillId="0" borderId="25" xfId="8" applyNumberFormat="1" applyFont="1" applyBorder="1" applyProtection="1"/>
    <xf numFmtId="0" fontId="45" fillId="0" borderId="35" xfId="8" applyFont="1" applyBorder="1" applyAlignment="1" applyProtection="1">
      <alignment horizontal="center"/>
      <protection locked="0"/>
    </xf>
    <xf numFmtId="0" fontId="46" fillId="0" borderId="25" xfId="8" applyFont="1" applyBorder="1" applyAlignment="1" applyProtection="1">
      <alignment horizontal="center"/>
      <protection locked="0"/>
    </xf>
    <xf numFmtId="0" fontId="46" fillId="0" borderId="0" xfId="8" applyFont="1" applyBorder="1" applyAlignment="1" applyProtection="1">
      <alignment horizontal="center"/>
      <protection locked="0"/>
    </xf>
    <xf numFmtId="0" fontId="22" fillId="0" borderId="25" xfId="8" applyFont="1" applyBorder="1" applyAlignment="1" applyProtection="1">
      <alignment horizontal="center"/>
      <protection locked="0"/>
    </xf>
    <xf numFmtId="0" fontId="42" fillId="0" borderId="35" xfId="8" applyFont="1" applyBorder="1" applyAlignment="1" applyProtection="1">
      <alignment horizontal="center"/>
      <protection locked="0"/>
    </xf>
    <xf numFmtId="0" fontId="48" fillId="0" borderId="25" xfId="8" applyFont="1" applyBorder="1" applyAlignment="1" applyProtection="1">
      <alignment horizontal="center"/>
      <protection locked="0"/>
    </xf>
    <xf numFmtId="0" fontId="48" fillId="0" borderId="0" xfId="8" applyFont="1" applyBorder="1" applyAlignment="1" applyProtection="1">
      <alignment horizontal="center"/>
      <protection locked="0"/>
    </xf>
    <xf numFmtId="0" fontId="49" fillId="0" borderId="25" xfId="8" applyFont="1" applyBorder="1" applyProtection="1">
      <protection locked="0"/>
    </xf>
    <xf numFmtId="0" fontId="50" fillId="0" borderId="25" xfId="8" applyFont="1" applyBorder="1" applyAlignment="1" applyProtection="1">
      <alignment horizontal="center"/>
      <protection locked="0"/>
    </xf>
    <xf numFmtId="0" fontId="42" fillId="0" borderId="25" xfId="8" applyFont="1" applyBorder="1" applyAlignment="1" applyProtection="1">
      <alignment horizontal="center"/>
      <protection locked="0"/>
    </xf>
    <xf numFmtId="40" fontId="51" fillId="0" borderId="25" xfId="8" applyNumberFormat="1" applyFont="1" applyBorder="1" applyProtection="1"/>
    <xf numFmtId="0" fontId="42" fillId="0" borderId="0" xfId="8" applyFont="1" applyBorder="1" applyAlignment="1" applyProtection="1">
      <alignment horizontal="center"/>
      <protection locked="0"/>
    </xf>
    <xf numFmtId="0" fontId="52" fillId="0" borderId="25" xfId="8" applyFont="1" applyBorder="1" applyProtection="1">
      <protection locked="0"/>
    </xf>
    <xf numFmtId="0" fontId="53" fillId="0" borderId="25" xfId="8" applyFont="1" applyBorder="1" applyAlignment="1" applyProtection="1">
      <alignment horizontal="center"/>
      <protection locked="0"/>
    </xf>
    <xf numFmtId="40" fontId="54" fillId="0" borderId="25" xfId="8" applyNumberFormat="1" applyFont="1" applyBorder="1" applyProtection="1"/>
    <xf numFmtId="0" fontId="55" fillId="0" borderId="36" xfId="8" applyFont="1" applyBorder="1" applyProtection="1">
      <protection locked="0"/>
    </xf>
    <xf numFmtId="0" fontId="55" fillId="0" borderId="37" xfId="8" applyFont="1" applyBorder="1" applyProtection="1">
      <protection locked="0"/>
    </xf>
    <xf numFmtId="0" fontId="55" fillId="0" borderId="1" xfId="8" applyFont="1" applyBorder="1" applyProtection="1">
      <protection locked="0"/>
    </xf>
    <xf numFmtId="0" fontId="56" fillId="0" borderId="37" xfId="8" applyFont="1" applyBorder="1" applyProtection="1">
      <protection locked="0"/>
    </xf>
    <xf numFmtId="38" fontId="42" fillId="0" borderId="37" xfId="8" applyNumberFormat="1" applyFont="1" applyBorder="1" applyProtection="1">
      <protection locked="0"/>
    </xf>
    <xf numFmtId="0" fontId="25" fillId="0" borderId="37" xfId="8" applyFont="1" applyBorder="1" applyProtection="1"/>
    <xf numFmtId="0" fontId="53" fillId="0" borderId="37" xfId="8" applyFont="1" applyBorder="1" applyProtection="1">
      <protection locked="0"/>
    </xf>
    <xf numFmtId="40" fontId="57" fillId="0" borderId="37" xfId="8" applyNumberFormat="1" applyFont="1" applyBorder="1" applyProtection="1"/>
    <xf numFmtId="0" fontId="26" fillId="0" borderId="0" xfId="8" applyFont="1" applyAlignment="1" applyProtection="1">
      <alignment horizontal="left"/>
    </xf>
    <xf numFmtId="0" fontId="58" fillId="0" borderId="0" xfId="8" applyFont="1" applyProtection="1"/>
    <xf numFmtId="0" fontId="59" fillId="0" borderId="25" xfId="8" applyFont="1" applyBorder="1" applyProtection="1"/>
    <xf numFmtId="0" fontId="29" fillId="0" borderId="0" xfId="8" applyFont="1" applyProtection="1"/>
    <xf numFmtId="0" fontId="60" fillId="0" borderId="25" xfId="8" applyFont="1" applyBorder="1" applyProtection="1"/>
    <xf numFmtId="40" fontId="61" fillId="0" borderId="25" xfId="8" applyNumberFormat="1" applyFont="1" applyBorder="1" applyProtection="1"/>
    <xf numFmtId="0" fontId="62" fillId="0" borderId="0" xfId="8" quotePrefix="1" applyFont="1" applyAlignment="1" applyProtection="1">
      <alignment horizontal="left"/>
    </xf>
    <xf numFmtId="40" fontId="76" fillId="0" borderId="37" xfId="8" applyNumberFormat="1" applyFont="1" applyBorder="1" applyProtection="1"/>
    <xf numFmtId="0" fontId="62" fillId="0" borderId="1" xfId="8" applyFont="1" applyBorder="1" applyProtection="1"/>
    <xf numFmtId="0" fontId="25" fillId="0" borderId="1" xfId="8" applyFont="1" applyBorder="1" applyProtection="1"/>
    <xf numFmtId="0" fontId="60" fillId="0" borderId="37" xfId="8" applyFont="1" applyBorder="1" applyProtection="1"/>
    <xf numFmtId="40" fontId="63" fillId="0" borderId="37" xfId="8" applyNumberFormat="1" applyFont="1" applyBorder="1" applyProtection="1"/>
    <xf numFmtId="0" fontId="59" fillId="0" borderId="0" xfId="8" applyFont="1" applyProtection="1"/>
    <xf numFmtId="0" fontId="18" fillId="0" borderId="0" xfId="8" applyFont="1" applyAlignment="1" applyProtection="1">
      <alignment horizontal="left"/>
    </xf>
    <xf numFmtId="0" fontId="18" fillId="0" borderId="0" xfId="8" quotePrefix="1" applyFont="1" applyAlignment="1" applyProtection="1">
      <alignment horizontal="left"/>
    </xf>
    <xf numFmtId="0" fontId="60" fillId="0" borderId="0" xfId="8" applyFont="1" applyProtection="1"/>
    <xf numFmtId="4" fontId="61" fillId="0" borderId="0" xfId="8" applyNumberFormat="1" applyFont="1" applyBorder="1" applyProtection="1"/>
    <xf numFmtId="0" fontId="23" fillId="0" borderId="0" xfId="8" applyFont="1" applyProtection="1"/>
    <xf numFmtId="0" fontId="24" fillId="0" borderId="0" xfId="8" applyFont="1" applyProtection="1"/>
    <xf numFmtId="0" fontId="62" fillId="0" borderId="0" xfId="8" applyFont="1" applyProtection="1"/>
    <xf numFmtId="0" fontId="65" fillId="0" borderId="0" xfId="8" applyFont="1" applyProtection="1"/>
    <xf numFmtId="0" fontId="66" fillId="0" borderId="0" xfId="8" applyFont="1" applyProtection="1"/>
    <xf numFmtId="0" fontId="77" fillId="0" borderId="39" xfId="3" applyFont="1" applyBorder="1" applyAlignment="1" applyProtection="1">
      <alignment horizontal="center" vertical="center"/>
    </xf>
    <xf numFmtId="0" fontId="78" fillId="0" borderId="23" xfId="8" applyFont="1" applyBorder="1" applyAlignment="1" applyProtection="1">
      <alignment horizontal="center"/>
      <protection locked="0"/>
    </xf>
    <xf numFmtId="0" fontId="47" fillId="0" borderId="23" xfId="6" applyFont="1" applyBorder="1" applyAlignment="1">
      <alignment horizontal="center"/>
    </xf>
    <xf numFmtId="0" fontId="29" fillId="0" borderId="23" xfId="6" applyFont="1" applyBorder="1" applyAlignment="1">
      <alignment horizontal="center"/>
    </xf>
    <xf numFmtId="0" fontId="42" fillId="0" borderId="23" xfId="8" applyFont="1" applyBorder="1" applyAlignment="1" applyProtection="1">
      <alignment horizontal="center"/>
      <protection locked="0"/>
    </xf>
    <xf numFmtId="0" fontId="55" fillId="0" borderId="40" xfId="8" applyFont="1" applyBorder="1" applyProtection="1">
      <protection locked="0"/>
    </xf>
    <xf numFmtId="22" fontId="79" fillId="0" borderId="0" xfId="0" applyNumberFormat="1" applyFont="1"/>
    <xf numFmtId="0" fontId="80" fillId="0" borderId="0" xfId="0" applyFont="1"/>
    <xf numFmtId="0" fontId="80" fillId="0" borderId="0" xfId="0" applyNumberFormat="1" applyFont="1"/>
    <xf numFmtId="38" fontId="81" fillId="0" borderId="25" xfId="8" applyNumberFormat="1" applyFont="1" applyBorder="1" applyAlignment="1" applyProtection="1">
      <alignment vertical="center"/>
      <protection locked="0"/>
    </xf>
    <xf numFmtId="189" fontId="80" fillId="0" borderId="0" xfId="0" applyNumberFormat="1" applyFont="1"/>
    <xf numFmtId="0" fontId="82" fillId="0" borderId="0" xfId="0" applyFont="1"/>
    <xf numFmtId="0" fontId="82" fillId="0" borderId="0" xfId="8" applyFont="1" applyProtection="1"/>
    <xf numFmtId="0" fontId="68" fillId="0" borderId="0" xfId="0" applyFont="1" applyAlignment="1">
      <alignment horizontal="center"/>
    </xf>
    <xf numFmtId="14" fontId="18" fillId="0" borderId="0" xfId="8" applyNumberFormat="1" applyFont="1" applyProtection="1"/>
    <xf numFmtId="0" fontId="68" fillId="0" borderId="0" xfId="0" applyFont="1" applyAlignment="1">
      <alignment horizontal="left"/>
    </xf>
    <xf numFmtId="0" fontId="18" fillId="0" borderId="0" xfId="8" applyFont="1" applyAlignment="1" applyProtection="1">
      <alignment horizontal="center"/>
    </xf>
    <xf numFmtId="0" fontId="24" fillId="0" borderId="0" xfId="8" applyFont="1" applyAlignment="1" applyProtection="1">
      <alignment horizontal="left"/>
    </xf>
    <xf numFmtId="194" fontId="67" fillId="0" borderId="0" xfId="0" applyNumberFormat="1" applyFont="1"/>
    <xf numFmtId="194" fontId="25" fillId="0" borderId="0" xfId="8" applyNumberFormat="1" applyFont="1" applyProtection="1"/>
    <xf numFmtId="0" fontId="67" fillId="0" borderId="0" xfId="4" applyFont="1"/>
    <xf numFmtId="0" fontId="68" fillId="0" borderId="0" xfId="4" applyFont="1" applyAlignment="1">
      <alignment horizontal="right"/>
    </xf>
    <xf numFmtId="0" fontId="67" fillId="0" borderId="0" xfId="4" applyFont="1" applyBorder="1" applyAlignment="1"/>
    <xf numFmtId="0" fontId="67" fillId="0" borderId="27" xfId="4" applyFont="1" applyBorder="1" applyAlignment="1"/>
    <xf numFmtId="0" fontId="67" fillId="0" borderId="19" xfId="4" applyFont="1" applyBorder="1"/>
    <xf numFmtId="0" fontId="67" fillId="0" borderId="20" xfId="4" applyFont="1" applyBorder="1"/>
    <xf numFmtId="0" fontId="67" fillId="0" borderId="21" xfId="4" applyFont="1" applyBorder="1"/>
    <xf numFmtId="0" fontId="67" fillId="0" borderId="22" xfId="4" applyFont="1" applyBorder="1"/>
    <xf numFmtId="0" fontId="67" fillId="0" borderId="23" xfId="4" applyFont="1" applyBorder="1" applyAlignment="1">
      <alignment horizontal="center"/>
    </xf>
    <xf numFmtId="0" fontId="67" fillId="0" borderId="23" xfId="4" applyFont="1" applyBorder="1"/>
    <xf numFmtId="0" fontId="67" fillId="0" borderId="24" xfId="4" applyFont="1" applyBorder="1"/>
    <xf numFmtId="0" fontId="67" fillId="0" borderId="0" xfId="4" applyFont="1" applyBorder="1"/>
    <xf numFmtId="0" fontId="67" fillId="0" borderId="25" xfId="4" applyFont="1" applyBorder="1"/>
    <xf numFmtId="0" fontId="67" fillId="0" borderId="14" xfId="4" applyFont="1" applyBorder="1"/>
    <xf numFmtId="0" fontId="67" fillId="0" borderId="26" xfId="4" applyFont="1" applyBorder="1"/>
    <xf numFmtId="0" fontId="67" fillId="0" borderId="27" xfId="4" applyFont="1" applyBorder="1"/>
    <xf numFmtId="0" fontId="67" fillId="0" borderId="9" xfId="4" applyFont="1" applyBorder="1"/>
    <xf numFmtId="0" fontId="68" fillId="0" borderId="0" xfId="4" applyFont="1"/>
    <xf numFmtId="0" fontId="68" fillId="0" borderId="0" xfId="4" applyFont="1" applyAlignment="1"/>
    <xf numFmtId="189" fontId="68" fillId="0" borderId="0" xfId="4" applyNumberFormat="1" applyFont="1" applyAlignment="1"/>
    <xf numFmtId="0" fontId="1" fillId="0" borderId="0" xfId="4" applyFont="1"/>
    <xf numFmtId="0" fontId="68" fillId="0" borderId="0" xfId="4" applyFont="1" applyAlignment="1">
      <alignment horizontal="center"/>
    </xf>
    <xf numFmtId="0" fontId="68" fillId="0" borderId="0" xfId="4" applyFont="1" applyAlignment="1">
      <alignment horizontal="left"/>
    </xf>
    <xf numFmtId="0" fontId="77" fillId="0" borderId="41" xfId="3" applyFont="1" applyBorder="1" applyAlignment="1" applyProtection="1">
      <alignment horizontal="center" vertical="center"/>
    </xf>
    <xf numFmtId="0" fontId="78" fillId="0" borderId="42" xfId="8" applyFont="1" applyBorder="1" applyAlignment="1" applyProtection="1">
      <alignment horizontal="center"/>
      <protection locked="0"/>
    </xf>
    <xf numFmtId="0" fontId="47" fillId="0" borderId="42" xfId="7" applyFont="1" applyBorder="1" applyAlignment="1">
      <alignment horizontal="center"/>
    </xf>
    <xf numFmtId="0" fontId="29" fillId="0" borderId="42" xfId="7" applyFont="1" applyBorder="1" applyAlignment="1">
      <alignment horizontal="center"/>
    </xf>
    <xf numFmtId="0" fontId="42" fillId="0" borderId="42" xfId="8" applyFont="1" applyBorder="1" applyAlignment="1" applyProtection="1">
      <alignment horizontal="center"/>
      <protection locked="0"/>
    </xf>
    <xf numFmtId="0" fontId="55" fillId="0" borderId="43" xfId="8" applyFont="1" applyBorder="1" applyProtection="1">
      <protection locked="0"/>
    </xf>
    <xf numFmtId="0" fontId="47" fillId="0" borderId="23" xfId="7" applyFont="1" applyBorder="1" applyAlignment="1">
      <alignment horizontal="center"/>
    </xf>
    <xf numFmtId="0" fontId="29" fillId="0" borderId="23" xfId="7" applyFont="1" applyBorder="1" applyAlignment="1">
      <alignment horizontal="center"/>
    </xf>
    <xf numFmtId="195" fontId="80" fillId="0" borderId="0" xfId="0" applyNumberFormat="1" applyFont="1"/>
    <xf numFmtId="189" fontId="80" fillId="6" borderId="0" xfId="0" applyNumberFormat="1" applyFont="1" applyFill="1"/>
    <xf numFmtId="0" fontId="80" fillId="6" borderId="0" xfId="0" applyFont="1" applyFill="1"/>
    <xf numFmtId="0" fontId="83" fillId="0" borderId="0" xfId="0" applyFont="1" applyAlignment="1">
      <alignment horizontal="center"/>
    </xf>
    <xf numFmtId="0" fontId="71" fillId="0" borderId="0" xfId="5" applyFont="1" applyAlignment="1">
      <alignment horizontal="center"/>
    </xf>
    <xf numFmtId="0" fontId="71" fillId="0" borderId="28" xfId="5" applyFont="1" applyBorder="1" applyAlignment="1">
      <alignment horizontal="center"/>
    </xf>
    <xf numFmtId="0" fontId="71" fillId="0" borderId="0" xfId="5" applyFont="1" applyAlignment="1">
      <alignment horizontal="center" vertical="center"/>
    </xf>
    <xf numFmtId="3" fontId="71" fillId="0" borderId="28" xfId="5" applyNumberFormat="1" applyFont="1" applyBorder="1" applyAlignment="1">
      <alignment horizontal="center"/>
    </xf>
    <xf numFmtId="0" fontId="71" fillId="0" borderId="29" xfId="5" applyFont="1" applyBorder="1" applyAlignment="1">
      <alignment horizontal="center"/>
    </xf>
    <xf numFmtId="0" fontId="85" fillId="0" borderId="28" xfId="5" applyFont="1" applyBorder="1" applyAlignment="1">
      <alignment horizontal="center"/>
    </xf>
    <xf numFmtId="0" fontId="72" fillId="0" borderId="0" xfId="5" applyFont="1" applyAlignment="1">
      <alignment horizontal="right"/>
    </xf>
    <xf numFmtId="0" fontId="72" fillId="0" borderId="0" xfId="5" applyFont="1" applyAlignment="1">
      <alignment horizontal="center" vertical="center"/>
    </xf>
    <xf numFmtId="17" fontId="84" fillId="0" borderId="28" xfId="5" quotePrefix="1" applyNumberFormat="1" applyFont="1" applyBorder="1" applyAlignment="1">
      <alignment horizontal="center" vertical="center"/>
    </xf>
    <xf numFmtId="17" fontId="84" fillId="0" borderId="28" xfId="5" applyNumberFormat="1" applyFont="1" applyBorder="1" applyAlignment="1">
      <alignment horizontal="center" vertical="center"/>
    </xf>
    <xf numFmtId="188" fontId="72" fillId="0" borderId="28" xfId="5" applyNumberFormat="1" applyFont="1" applyBorder="1" applyAlignment="1">
      <alignment horizontal="center"/>
    </xf>
    <xf numFmtId="0" fontId="71" fillId="0" borderId="0" xfId="5" applyFont="1" applyAlignment="1"/>
    <xf numFmtId="0" fontId="67" fillId="0" borderId="20" xfId="0" applyFont="1" applyBorder="1" applyAlignment="1">
      <alignment horizontal="center"/>
    </xf>
    <xf numFmtId="0" fontId="67" fillId="0" borderId="21" xfId="0" applyFont="1" applyBorder="1" applyAlignment="1">
      <alignment horizontal="center"/>
    </xf>
    <xf numFmtId="0" fontId="67" fillId="0" borderId="22" xfId="0" applyFont="1" applyBorder="1" applyAlignment="1">
      <alignment horizontal="center"/>
    </xf>
    <xf numFmtId="3" fontId="67" fillId="0" borderId="24" xfId="0" applyNumberFormat="1" applyFont="1" applyBorder="1" applyAlignment="1">
      <alignment horizontal="center"/>
    </xf>
    <xf numFmtId="3" fontId="67" fillId="0" borderId="25" xfId="0" applyNumberFormat="1" applyFont="1" applyBorder="1" applyAlignment="1">
      <alignment horizontal="center"/>
    </xf>
    <xf numFmtId="0" fontId="67" fillId="0" borderId="20" xfId="0" applyFont="1" applyBorder="1" applyAlignment="1">
      <alignment horizontal="center" vertical="center" wrapText="1"/>
    </xf>
    <xf numFmtId="0" fontId="67" fillId="0" borderId="22" xfId="0" applyFont="1" applyBorder="1" applyAlignment="1">
      <alignment horizontal="center" vertical="center" wrapText="1"/>
    </xf>
    <xf numFmtId="0" fontId="67" fillId="0" borderId="24" xfId="0" applyFont="1" applyBorder="1" applyAlignment="1">
      <alignment horizontal="center" vertical="center" wrapText="1"/>
    </xf>
    <xf numFmtId="0" fontId="67" fillId="0" borderId="25" xfId="0" applyFont="1" applyBorder="1" applyAlignment="1">
      <alignment horizontal="center" vertical="center" wrapText="1"/>
    </xf>
    <xf numFmtId="0" fontId="67" fillId="0" borderId="26" xfId="0" applyFont="1" applyBorder="1" applyAlignment="1">
      <alignment horizontal="center" vertical="center" wrapText="1"/>
    </xf>
    <xf numFmtId="0" fontId="67" fillId="0" borderId="9" xfId="0" applyFont="1" applyBorder="1" applyAlignment="1">
      <alignment horizontal="center" vertical="center" wrapText="1"/>
    </xf>
    <xf numFmtId="17" fontId="67" fillId="0" borderId="0" xfId="0" applyNumberFormat="1" applyFont="1" applyBorder="1" applyAlignment="1">
      <alignment horizontal="center"/>
    </xf>
    <xf numFmtId="189" fontId="67" fillId="0" borderId="0" xfId="0" applyNumberFormat="1" applyFont="1" applyFill="1" applyBorder="1" applyAlignment="1">
      <alignment horizontal="center"/>
    </xf>
    <xf numFmtId="0" fontId="67" fillId="0" borderId="24" xfId="0" applyFont="1" applyBorder="1" applyAlignment="1">
      <alignment horizontal="center" vertical="center"/>
    </xf>
    <xf numFmtId="0" fontId="67" fillId="0" borderId="25" xfId="0" applyFont="1" applyBorder="1" applyAlignment="1">
      <alignment horizontal="center" vertical="center"/>
    </xf>
    <xf numFmtId="0" fontId="67" fillId="0" borderId="0" xfId="0" applyFont="1" applyBorder="1" applyAlignment="1">
      <alignment horizontal="center" vertical="center"/>
    </xf>
    <xf numFmtId="0" fontId="67" fillId="0" borderId="0" xfId="0" applyFont="1" applyBorder="1" applyAlignment="1">
      <alignment horizontal="center"/>
    </xf>
    <xf numFmtId="187" fontId="67" fillId="0" borderId="24" xfId="0" applyNumberFormat="1" applyFont="1" applyBorder="1" applyAlignment="1">
      <alignment horizontal="center"/>
    </xf>
    <xf numFmtId="187" fontId="67" fillId="0" borderId="25" xfId="0" applyNumberFormat="1" applyFont="1" applyBorder="1" applyAlignment="1">
      <alignment horizontal="center"/>
    </xf>
    <xf numFmtId="0" fontId="67" fillId="0" borderId="26" xfId="0" applyFont="1" applyBorder="1" applyAlignment="1">
      <alignment horizontal="center"/>
    </xf>
    <xf numFmtId="0" fontId="67" fillId="0" borderId="27" xfId="0" applyFont="1" applyBorder="1" applyAlignment="1">
      <alignment horizontal="center"/>
    </xf>
    <xf numFmtId="0" fontId="67" fillId="0" borderId="9" xfId="0" applyFont="1" applyBorder="1" applyAlignment="1">
      <alignment horizontal="center"/>
    </xf>
    <xf numFmtId="0" fontId="67" fillId="0" borderId="26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189" fontId="68" fillId="0" borderId="0" xfId="0" applyNumberFormat="1" applyFont="1" applyAlignment="1">
      <alignment horizontal="center"/>
    </xf>
    <xf numFmtId="0" fontId="67" fillId="0" borderId="24" xfId="0" applyFont="1" applyBorder="1" applyAlignment="1">
      <alignment horizontal="center"/>
    </xf>
    <xf numFmtId="0" fontId="67" fillId="0" borderId="25" xfId="0" applyFont="1" applyBorder="1" applyAlignment="1">
      <alignment horizontal="center"/>
    </xf>
    <xf numFmtId="3" fontId="67" fillId="0" borderId="0" xfId="0" applyNumberFormat="1" applyFont="1" applyBorder="1" applyAlignment="1">
      <alignment horizontal="center"/>
    </xf>
    <xf numFmtId="0" fontId="68" fillId="0" borderId="0" xfId="0" applyFont="1" applyAlignment="1">
      <alignment horizontal="center"/>
    </xf>
    <xf numFmtId="192" fontId="67" fillId="0" borderId="24" xfId="0" applyNumberFormat="1" applyFont="1" applyBorder="1" applyAlignment="1">
      <alignment horizontal="center"/>
    </xf>
    <xf numFmtId="192" fontId="67" fillId="0" borderId="0" xfId="0" applyNumberFormat="1" applyFont="1" applyBorder="1" applyAlignment="1">
      <alignment horizontal="center"/>
    </xf>
    <xf numFmtId="192" fontId="67" fillId="0" borderId="25" xfId="0" applyNumberFormat="1" applyFont="1" applyBorder="1" applyAlignment="1">
      <alignment horizontal="center"/>
    </xf>
    <xf numFmtId="0" fontId="67" fillId="0" borderId="19" xfId="0" applyFont="1" applyBorder="1" applyAlignment="1">
      <alignment horizontal="center" vertical="center" wrapText="1"/>
    </xf>
    <xf numFmtId="0" fontId="67" fillId="0" borderId="23" xfId="0" applyFont="1" applyBorder="1" applyAlignment="1">
      <alignment horizontal="center" vertical="center" wrapText="1"/>
    </xf>
    <xf numFmtId="0" fontId="67" fillId="0" borderId="14" xfId="0" applyFont="1" applyBorder="1" applyAlignment="1">
      <alignment horizontal="center" vertical="center" wrapText="1"/>
    </xf>
    <xf numFmtId="0" fontId="67" fillId="0" borderId="21" xfId="0" applyFont="1" applyBorder="1" applyAlignment="1">
      <alignment horizontal="center" vertical="center" wrapText="1"/>
    </xf>
    <xf numFmtId="0" fontId="67" fillId="0" borderId="0" xfId="0" applyFont="1" applyBorder="1" applyAlignment="1">
      <alignment horizontal="center" vertical="center" wrapText="1"/>
    </xf>
    <xf numFmtId="0" fontId="67" fillId="0" borderId="27" xfId="0" applyFont="1" applyBorder="1" applyAlignment="1">
      <alignment horizontal="center" vertical="center" wrapText="1"/>
    </xf>
    <xf numFmtId="0" fontId="67" fillId="0" borderId="0" xfId="0" applyFont="1" applyAlignment="1">
      <alignment horizontal="center"/>
    </xf>
    <xf numFmtId="0" fontId="67" fillId="0" borderId="20" xfId="0" applyFont="1" applyBorder="1" applyAlignment="1">
      <alignment horizontal="center" vertical="center"/>
    </xf>
    <xf numFmtId="0" fontId="67" fillId="0" borderId="22" xfId="0" applyFont="1" applyBorder="1" applyAlignment="1">
      <alignment horizontal="center" vertical="center"/>
    </xf>
    <xf numFmtId="0" fontId="67" fillId="0" borderId="21" xfId="0" applyFont="1" applyBorder="1" applyAlignment="1">
      <alignment horizontal="center" vertical="center"/>
    </xf>
    <xf numFmtId="0" fontId="67" fillId="0" borderId="18" xfId="0" applyFont="1" applyBorder="1" applyAlignment="1">
      <alignment horizontal="center"/>
    </xf>
    <xf numFmtId="0" fontId="67" fillId="0" borderId="17" xfId="0" applyFont="1" applyBorder="1" applyAlignment="1">
      <alignment horizontal="center"/>
    </xf>
    <xf numFmtId="0" fontId="67" fillId="0" borderId="11" xfId="0" applyFont="1" applyBorder="1" applyAlignment="1">
      <alignment horizontal="center"/>
    </xf>
    <xf numFmtId="0" fontId="67" fillId="0" borderId="27" xfId="0" applyFont="1" applyBorder="1" applyAlignment="1">
      <alignment horizontal="center" vertical="center"/>
    </xf>
    <xf numFmtId="0" fontId="68" fillId="0" borderId="0" xfId="4" applyFont="1" applyAlignment="1">
      <alignment horizontal="center"/>
    </xf>
    <xf numFmtId="0" fontId="67" fillId="0" borderId="0" xfId="4" applyFont="1" applyAlignment="1">
      <alignment horizontal="center"/>
    </xf>
    <xf numFmtId="189" fontId="67" fillId="0" borderId="0" xfId="4" applyNumberFormat="1" applyFont="1" applyBorder="1" applyAlignment="1">
      <alignment horizontal="center"/>
    </xf>
    <xf numFmtId="0" fontId="67" fillId="0" borderId="0" xfId="4" applyFont="1" applyBorder="1" applyAlignment="1">
      <alignment horizontal="center"/>
    </xf>
    <xf numFmtId="17" fontId="67" fillId="0" borderId="0" xfId="4" applyNumberFormat="1" applyFont="1" applyBorder="1" applyAlignment="1">
      <alignment horizontal="center"/>
    </xf>
    <xf numFmtId="0" fontId="67" fillId="0" borderId="19" xfId="4" applyFont="1" applyBorder="1" applyAlignment="1">
      <alignment horizontal="center" vertical="center" wrapText="1"/>
    </xf>
    <xf numFmtId="0" fontId="67" fillId="0" borderId="23" xfId="4" applyFont="1" applyBorder="1" applyAlignment="1">
      <alignment horizontal="center" vertical="center" wrapText="1"/>
    </xf>
    <xf numFmtId="0" fontId="67" fillId="0" borderId="14" xfId="4" applyFont="1" applyBorder="1" applyAlignment="1">
      <alignment horizontal="center" vertical="center" wrapText="1"/>
    </xf>
    <xf numFmtId="0" fontId="67" fillId="0" borderId="20" xfId="4" applyFont="1" applyBorder="1" applyAlignment="1">
      <alignment horizontal="center" vertical="center" wrapText="1"/>
    </xf>
    <xf numFmtId="0" fontId="67" fillId="0" borderId="21" xfId="4" applyFont="1" applyBorder="1" applyAlignment="1">
      <alignment horizontal="center" vertical="center" wrapText="1"/>
    </xf>
    <xf numFmtId="0" fontId="67" fillId="0" borderId="22" xfId="4" applyFont="1" applyBorder="1" applyAlignment="1">
      <alignment horizontal="center" vertical="center" wrapText="1"/>
    </xf>
    <xf numFmtId="0" fontId="67" fillId="0" borderId="24" xfId="4" applyFont="1" applyBorder="1" applyAlignment="1">
      <alignment horizontal="center" vertical="center" wrapText="1"/>
    </xf>
    <xf numFmtId="0" fontId="67" fillId="0" borderId="0" xfId="4" applyFont="1" applyBorder="1" applyAlignment="1">
      <alignment horizontal="center" vertical="center" wrapText="1"/>
    </xf>
    <xf numFmtId="0" fontId="67" fillId="0" borderId="25" xfId="4" applyFont="1" applyBorder="1" applyAlignment="1">
      <alignment horizontal="center" vertical="center" wrapText="1"/>
    </xf>
    <xf numFmtId="0" fontId="67" fillId="0" borderId="26" xfId="4" applyFont="1" applyBorder="1" applyAlignment="1">
      <alignment horizontal="center" vertical="center" wrapText="1"/>
    </xf>
    <xf numFmtId="0" fontId="67" fillId="0" borderId="27" xfId="4" applyFont="1" applyBorder="1" applyAlignment="1">
      <alignment horizontal="center" vertical="center" wrapText="1"/>
    </xf>
    <xf numFmtId="0" fontId="67" fillId="0" borderId="9" xfId="4" applyFont="1" applyBorder="1" applyAlignment="1">
      <alignment horizontal="center" vertical="center" wrapText="1"/>
    </xf>
    <xf numFmtId="0" fontId="67" fillId="0" borderId="20" xfId="4" applyFont="1" applyBorder="1" applyAlignment="1">
      <alignment horizontal="center" vertical="center"/>
    </xf>
    <xf numFmtId="0" fontId="67" fillId="0" borderId="21" xfId="4" applyFont="1" applyBorder="1" applyAlignment="1">
      <alignment horizontal="center" vertical="center"/>
    </xf>
    <xf numFmtId="0" fontId="67" fillId="0" borderId="22" xfId="4" applyFont="1" applyBorder="1" applyAlignment="1">
      <alignment horizontal="center" vertical="center"/>
    </xf>
    <xf numFmtId="0" fontId="67" fillId="0" borderId="20" xfId="4" applyFont="1" applyBorder="1" applyAlignment="1">
      <alignment horizontal="center"/>
    </xf>
    <xf numFmtId="0" fontId="67" fillId="0" borderId="21" xfId="4" applyFont="1" applyBorder="1" applyAlignment="1">
      <alignment horizontal="center"/>
    </xf>
    <xf numFmtId="0" fontId="67" fillId="0" borderId="22" xfId="4" applyFont="1" applyBorder="1" applyAlignment="1">
      <alignment horizontal="center"/>
    </xf>
    <xf numFmtId="0" fontId="67" fillId="0" borderId="24" xfId="4" applyFont="1" applyBorder="1" applyAlignment="1">
      <alignment horizontal="center" vertical="center"/>
    </xf>
    <xf numFmtId="0" fontId="67" fillId="0" borderId="25" xfId="4" applyFont="1" applyBorder="1" applyAlignment="1">
      <alignment horizontal="center" vertical="center"/>
    </xf>
    <xf numFmtId="0" fontId="67" fillId="0" borderId="0" xfId="4" applyFont="1" applyBorder="1" applyAlignment="1">
      <alignment horizontal="center" vertical="center"/>
    </xf>
    <xf numFmtId="0" fontId="67" fillId="0" borderId="26" xfId="4" applyFont="1" applyBorder="1" applyAlignment="1">
      <alignment horizontal="center"/>
    </xf>
    <xf numFmtId="0" fontId="67" fillId="0" borderId="27" xfId="4" applyFont="1" applyBorder="1" applyAlignment="1">
      <alignment horizontal="center"/>
    </xf>
    <xf numFmtId="0" fontId="67" fillId="0" borderId="9" xfId="4" applyFont="1" applyBorder="1" applyAlignment="1">
      <alignment horizontal="center"/>
    </xf>
    <xf numFmtId="0" fontId="67" fillId="0" borderId="18" xfId="4" applyFont="1" applyBorder="1" applyAlignment="1">
      <alignment horizontal="center"/>
    </xf>
    <xf numFmtId="0" fontId="67" fillId="0" borderId="17" xfId="4" applyFont="1" applyBorder="1" applyAlignment="1">
      <alignment horizontal="center"/>
    </xf>
    <xf numFmtId="0" fontId="67" fillId="0" borderId="11" xfId="4" applyFont="1" applyBorder="1" applyAlignment="1">
      <alignment horizontal="center"/>
    </xf>
    <xf numFmtId="3" fontId="67" fillId="0" borderId="24" xfId="4" applyNumberFormat="1" applyFont="1" applyBorder="1" applyAlignment="1">
      <alignment horizontal="center"/>
    </xf>
    <xf numFmtId="3" fontId="67" fillId="0" borderId="25" xfId="4" applyNumberFormat="1" applyFont="1" applyBorder="1" applyAlignment="1">
      <alignment horizontal="center"/>
    </xf>
    <xf numFmtId="0" fontId="67" fillId="0" borderId="26" xfId="4" applyFont="1" applyBorder="1" applyAlignment="1">
      <alignment horizontal="center" vertical="center"/>
    </xf>
    <xf numFmtId="0" fontId="67" fillId="0" borderId="9" xfId="4" applyFont="1" applyBorder="1" applyAlignment="1">
      <alignment horizontal="center" vertical="center"/>
    </xf>
    <xf numFmtId="0" fontId="67" fillId="0" borderId="27" xfId="4" applyFont="1" applyBorder="1" applyAlignment="1">
      <alignment horizontal="center" vertical="center"/>
    </xf>
    <xf numFmtId="0" fontId="67" fillId="0" borderId="24" xfId="4" applyFont="1" applyBorder="1" applyAlignment="1">
      <alignment horizontal="center"/>
    </xf>
    <xf numFmtId="0" fontId="67" fillId="0" borderId="25" xfId="4" applyFont="1" applyBorder="1" applyAlignment="1">
      <alignment horizontal="center"/>
    </xf>
    <xf numFmtId="187" fontId="67" fillId="0" borderId="24" xfId="4" applyNumberFormat="1" applyFont="1" applyBorder="1" applyAlignment="1">
      <alignment horizontal="center"/>
    </xf>
    <xf numFmtId="187" fontId="67" fillId="0" borderId="25" xfId="4" applyNumberFormat="1" applyFont="1" applyBorder="1" applyAlignment="1">
      <alignment horizontal="center"/>
    </xf>
    <xf numFmtId="192" fontId="67" fillId="0" borderId="24" xfId="4" applyNumberFormat="1" applyFont="1" applyBorder="1" applyAlignment="1">
      <alignment horizontal="center"/>
    </xf>
    <xf numFmtId="192" fontId="67" fillId="0" borderId="0" xfId="4" applyNumberFormat="1" applyFont="1" applyBorder="1" applyAlignment="1">
      <alignment horizontal="center"/>
    </xf>
    <xf numFmtId="192" fontId="67" fillId="0" borderId="25" xfId="4" applyNumberFormat="1" applyFont="1" applyBorder="1" applyAlignment="1">
      <alignment horizontal="center"/>
    </xf>
    <xf numFmtId="189" fontId="68" fillId="0" borderId="0" xfId="4" applyNumberFormat="1" applyFont="1" applyAlignment="1">
      <alignment horizontal="center"/>
    </xf>
    <xf numFmtId="3" fontId="67" fillId="0" borderId="0" xfId="4" applyNumberFormat="1" applyFont="1" applyBorder="1" applyAlignment="1">
      <alignment horizontal="center"/>
    </xf>
    <xf numFmtId="1" fontId="67" fillId="0" borderId="24" xfId="4" applyNumberFormat="1" applyFont="1" applyBorder="1" applyAlignment="1">
      <alignment horizontal="center"/>
    </xf>
    <xf numFmtId="1" fontId="67" fillId="0" borderId="0" xfId="4" applyNumberFormat="1" applyFont="1" applyBorder="1" applyAlignment="1">
      <alignment horizontal="center"/>
    </xf>
    <xf numFmtId="1" fontId="67" fillId="0" borderId="25" xfId="4" applyNumberFormat="1" applyFont="1" applyBorder="1" applyAlignment="1">
      <alignment horizontal="center"/>
    </xf>
    <xf numFmtId="0" fontId="65" fillId="0" borderId="0" xfId="8" applyFont="1" applyAlignment="1" applyProtection="1">
      <alignment horizontal="center"/>
    </xf>
    <xf numFmtId="0" fontId="64" fillId="0" borderId="0" xfId="8" applyFont="1" applyAlignment="1" applyProtection="1">
      <alignment horizontal="center"/>
    </xf>
    <xf numFmtId="0" fontId="17" fillId="0" borderId="0" xfId="8" applyFont="1" applyAlignment="1" applyProtection="1">
      <alignment horizontal="center" vertical="center" wrapText="1"/>
    </xf>
    <xf numFmtId="193" fontId="20" fillId="0" borderId="0" xfId="6" applyNumberFormat="1" applyFont="1" applyAlignment="1" applyProtection="1">
      <alignment horizontal="center"/>
      <protection locked="0"/>
    </xf>
    <xf numFmtId="189" fontId="86" fillId="0" borderId="0" xfId="8" applyNumberFormat="1" applyFont="1" applyAlignment="1" applyProtection="1">
      <alignment horizontal="center" vertical="center" wrapText="1"/>
      <protection locked="0"/>
    </xf>
    <xf numFmtId="0" fontId="87" fillId="0" borderId="44" xfId="8" applyFont="1" applyBorder="1" applyAlignment="1" applyProtection="1">
      <alignment horizontal="center" vertical="center" wrapText="1"/>
      <protection locked="0"/>
    </xf>
    <xf numFmtId="0" fontId="87" fillId="0" borderId="45" xfId="8" applyFont="1" applyBorder="1" applyAlignment="1" applyProtection="1">
      <alignment horizontal="center" vertical="center" wrapText="1"/>
      <protection locked="0"/>
    </xf>
    <xf numFmtId="0" fontId="87" fillId="0" borderId="46" xfId="8" applyFont="1" applyBorder="1" applyAlignment="1" applyProtection="1">
      <alignment horizontal="center" vertical="center" wrapText="1"/>
      <protection locked="0"/>
    </xf>
    <xf numFmtId="0" fontId="29" fillId="0" borderId="24" xfId="8" applyFont="1" applyBorder="1" applyAlignment="1" applyProtection="1">
      <alignment horizontal="left"/>
    </xf>
    <xf numFmtId="0" fontId="29" fillId="0" borderId="0" xfId="8" applyFont="1" applyAlignment="1" applyProtection="1">
      <alignment horizontal="left"/>
    </xf>
    <xf numFmtId="0" fontId="29" fillId="0" borderId="25" xfId="8" applyFont="1" applyBorder="1" applyAlignment="1" applyProtection="1">
      <alignment horizontal="left"/>
    </xf>
    <xf numFmtId="0" fontId="29" fillId="0" borderId="0" xfId="8" quotePrefix="1" applyFont="1" applyAlignment="1" applyProtection="1">
      <alignment horizontal="center"/>
    </xf>
    <xf numFmtId="193" fontId="20" fillId="0" borderId="0" xfId="7" applyNumberFormat="1" applyFont="1" applyAlignment="1" applyProtection="1">
      <alignment horizontal="center"/>
      <protection locked="0"/>
    </xf>
  </cellXfs>
  <cellStyles count="9">
    <cellStyle name="Comma 3" xfId="1"/>
    <cellStyle name="Normal" xfId="0" builtinId="0"/>
    <cellStyle name="Normal 2" xfId="2"/>
    <cellStyle name="Normal 2 2" xfId="3"/>
    <cellStyle name="Normal 3" xfId="4"/>
    <cellStyle name="Normal 3 3" xfId="5"/>
    <cellStyle name="Normal 4" xfId="6"/>
    <cellStyle name="Normal 4 2" xfId="7"/>
    <cellStyle name="Normal_Excise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123825</xdr:colOff>
      <xdr:row>0</xdr:row>
      <xdr:rowOff>190500</xdr:rowOff>
    </xdr:from>
    <xdr:to>
      <xdr:col>31</xdr:col>
      <xdr:colOff>533400</xdr:colOff>
      <xdr:row>5</xdr:row>
      <xdr:rowOff>361950</xdr:rowOff>
    </xdr:to>
    <xdr:pic macro="[0]!Picture2_Click">
      <xdr:nvPicPr>
        <xdr:cNvPr id="1065" name="Picture 2" descr="Save Icons - Download 239 Free Save icons here">
          <a:extLst>
            <a:ext uri="{FF2B5EF4-FFF2-40B4-BE49-F238E27FC236}">
              <a16:creationId xmlns:a16="http://schemas.microsoft.com/office/drawing/2014/main" id="{6BFBC0D4-6A6C-44B4-A22E-311A99AC1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8150" y="190500"/>
          <a:ext cx="162877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D35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-CM\08%20GPC%20InterPipeline%20and%20I-4%20TruckLoad%20and%20Ole&amp;Aro%20MatTrans\8.04%20MAT%20(GMM)\8.10.01%20Billing\Olefins\Excise%20Olefins\folder%20lek\Export-Pyg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FUELOI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0005277/Desktop/Export-Pyg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R-MO\08%20Operation%20Aromatics%20Movement\8.05%20Excise\04.%20Pipe%20Line\EXCISE(25-26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PD\09.%20Operations%20-%20Waterfront\9.01%20Calculation%20Tools%20and%20Information\9.1.1%20Tank%20Calculation\9.1.1.2%20Pun\Lpg%20Tan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-CM\08%20GPC%20InterPipeline%20and%20I-4%20TruckLoad%20and%20Ole&amp;Aro%20MatTrans\8.04%20MAT%20(GMM)\8.10.01%20Billing\Olefins\I-1\Job%202019\Feed%20PTT2019\I-1%20Feed%20PTT%20%20Dec%20%202019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-CM\08%20GPC%20InterPipeline%20and%20I-4%20TruckLoad%20and%20Ole&amp;Aro%20MatTrans\8.04%20MAT%20(GMM)\8.10.01%20Billing\Olefins\Excise%20Olefins\folder%20lek\&#3609;&#3617;.%20Ethylene%20to%20(TOCGC%20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-CM\08%20GPC%20InterPipeline%20and%20I-4%20TruckLoad%20and%20Ole&amp;Aro%20MatTrans\8.04%20MAT%20(GMM)\8.10.01%20Billing\Olefins\Excise%20Olefins\folder%20lek\&#3609;&#3617;.%20Ethylene%20to%20BPE%20(I-1%20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-CM\08%20GPC%20InterPipeline%20and%20I-4%20TruckLoad%20and%20Ole&amp;Aro%20MatTrans\8.04%20MAT%20(GMM)\8.10.01%20Billing\Olefins\Excise%20Olefins\folder%20lek\&#3609;&#3617;.%20propylene%20to%20BPE%20(I-4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-CM\08%20GPC%20InterPipeline%20and%20I-4%20TruckLoad%20and%20Ole&amp;Aro%20MatTrans\8.04%20MAT%20(GMM)\8.10.01%20Billing\Olefins\Excise%20Olefins\folder%20lek\&#3609;&#3617;.%20Tail%20Gas%20to%20(TOCGC%2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D352"/>
      <sheetName val="นม 2-5-3"/>
      <sheetName val="นม 2-5"/>
    </sheetNames>
    <sheetDataSet>
      <sheetData sheetId="0" refreshError="1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นม 2"/>
      <sheetName val="นม 3"/>
      <sheetName val="นม 6"/>
      <sheetName val="นม 7"/>
      <sheetName val="นม 7(2)"/>
      <sheetName val="น.ม.10"/>
      <sheetName val="น.ม. 11 คำนวนภาษี(มูลค่า) (2)"/>
      <sheetName val="น.ม. 11 คำนวนภาษี(มูลค่า)"/>
      <sheetName val="น.ม. 11 คำนวนภาษี(ปริมาณ)"/>
      <sheetName val="ค่าทำการ"/>
      <sheetName val="Module1"/>
      <sheetName val="Sheet1"/>
      <sheetName val="Sheet2"/>
    </sheetNames>
    <sheetDataSet>
      <sheetData sheetId="0">
        <row r="4">
          <cell r="D4" t="str">
            <v>T - 0101</v>
          </cell>
        </row>
        <row r="5">
          <cell r="D5" t="str">
            <v>Pyrolysis Gasoline</v>
          </cell>
        </row>
        <row r="8">
          <cell r="C8">
            <v>41932</v>
          </cell>
          <cell r="D8">
            <v>41933</v>
          </cell>
        </row>
        <row r="9">
          <cell r="C9" t="str">
            <v>23.40</v>
          </cell>
        </row>
        <row r="10">
          <cell r="C10">
            <v>12.262</v>
          </cell>
          <cell r="D10">
            <v>1.591</v>
          </cell>
        </row>
        <row r="12">
          <cell r="C12">
            <v>31</v>
          </cell>
          <cell r="D12">
            <v>31.4</v>
          </cell>
        </row>
        <row r="20">
          <cell r="C20">
            <v>0.86019999999999996</v>
          </cell>
          <cell r="D20">
            <v>0.86019999999999996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D352"/>
      <sheetName val="นม 2-5-3"/>
      <sheetName val="นม 2-5"/>
      <sheetName val="NM2-9"/>
      <sheetName val="NM2-6S"/>
      <sheetName val="NM2-5"/>
      <sheetName val="NM2-6"/>
      <sheetName val="log"/>
      <sheetName val="Report"/>
      <sheetName val="60D3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นม 2"/>
      <sheetName val="นม 3"/>
      <sheetName val="นม 6"/>
      <sheetName val="นม 7"/>
      <sheetName val="นม 7(2)"/>
      <sheetName val="น.ม.10"/>
      <sheetName val="น.ม. 11 คำนวนภาษี(มูลค่า) (2)"/>
      <sheetName val="น.ม. 11 คำนวนภาษี(มูลค่า)"/>
      <sheetName val="น.ม. 11 คำนวนภาษี(ปริมาณ)"/>
      <sheetName val="ค่าทำการ"/>
      <sheetName val="Module1"/>
      <sheetName val="Sheet1"/>
      <sheetName val="Sheet2"/>
    </sheetNames>
    <sheetDataSet>
      <sheetData sheetId="0">
        <row r="4">
          <cell r="D4" t="str">
            <v>T - 0101</v>
          </cell>
        </row>
        <row r="12">
          <cell r="D12">
            <v>31.4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 TURN"/>
      <sheetName val="caltk1"/>
      <sheetName val="TANK1"/>
      <sheetName val="Code"/>
      <sheetName val="Tabulated"/>
    </sheetNames>
    <sheetDataSet>
      <sheetData sheetId="0" refreshError="1"/>
      <sheetData sheetId="1" refreshError="1">
        <row r="2">
          <cell r="A2" t="str">
            <v>945-TK6A</v>
          </cell>
        </row>
        <row r="3">
          <cell r="A3" t="str">
            <v>945-TK6B</v>
          </cell>
        </row>
        <row r="4">
          <cell r="A4" t="str">
            <v>945-TK7A</v>
          </cell>
        </row>
        <row r="5">
          <cell r="A5" t="str">
            <v>945-TK7B</v>
          </cell>
        </row>
        <row r="6">
          <cell r="A6" t="str">
            <v>945-TK8A</v>
          </cell>
        </row>
        <row r="7">
          <cell r="A7" t="str">
            <v>945-TK8B</v>
          </cell>
        </row>
        <row r="8">
          <cell r="A8" t="str">
            <v>945-TK9A</v>
          </cell>
        </row>
        <row r="9">
          <cell r="A9" t="str">
            <v>945-TK9B</v>
          </cell>
        </row>
        <row r="10">
          <cell r="A10" t="str">
            <v>945-TK10A</v>
          </cell>
        </row>
        <row r="11">
          <cell r="A11" t="str">
            <v>945-TK10B</v>
          </cell>
        </row>
        <row r="12">
          <cell r="A12" t="str">
            <v>945-TK11A</v>
          </cell>
        </row>
        <row r="13">
          <cell r="A13" t="str">
            <v>945-TK11B</v>
          </cell>
        </row>
        <row r="14">
          <cell r="A14" t="str">
            <v>945-TK12A</v>
          </cell>
        </row>
        <row r="15">
          <cell r="A15" t="str">
            <v>945-TK12B</v>
          </cell>
        </row>
        <row r="16">
          <cell r="A16" t="str">
            <v>945-TK13A</v>
          </cell>
        </row>
        <row r="17">
          <cell r="A17" t="str">
            <v>945-TK13B</v>
          </cell>
        </row>
        <row r="18">
          <cell r="A18" t="str">
            <v>945-TK15A</v>
          </cell>
        </row>
        <row r="19">
          <cell r="A19" t="str">
            <v>945-TK15B</v>
          </cell>
        </row>
        <row r="20">
          <cell r="A20" t="str">
            <v>945-TK16A</v>
          </cell>
        </row>
        <row r="21">
          <cell r="A21" t="str">
            <v>945-TK16B</v>
          </cell>
        </row>
        <row r="22">
          <cell r="A22" t="str">
            <v>945-TK17A</v>
          </cell>
        </row>
        <row r="23">
          <cell r="A23" t="str">
            <v>945-TK17B</v>
          </cell>
        </row>
        <row r="24">
          <cell r="A24" t="str">
            <v>945-TK18A</v>
          </cell>
        </row>
        <row r="25">
          <cell r="A25" t="str">
            <v>945-TK18B</v>
          </cell>
        </row>
        <row r="26">
          <cell r="A26" t="str">
            <v>945-TK19A</v>
          </cell>
        </row>
        <row r="27">
          <cell r="A27" t="str">
            <v>945-TK19B</v>
          </cell>
        </row>
        <row r="28">
          <cell r="A28" t="str">
            <v>945-TK19C</v>
          </cell>
        </row>
        <row r="29">
          <cell r="A29" t="str">
            <v>945-TK20A</v>
          </cell>
        </row>
        <row r="30">
          <cell r="A30" t="str">
            <v>945-TK20B</v>
          </cell>
        </row>
        <row r="31">
          <cell r="A31" t="str">
            <v>945-TK20C</v>
          </cell>
        </row>
        <row r="32">
          <cell r="A32" t="str">
            <v>945-TK21A</v>
          </cell>
        </row>
        <row r="33">
          <cell r="A33" t="str">
            <v>945-TK21B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1"/>
      <sheetName val="VRF"/>
      <sheetName val="Tank Info"/>
    </sheetNames>
    <sheetDataSet>
      <sheetData sheetId="0">
        <row r="11">
          <cell r="E11">
            <v>29.5</v>
          </cell>
          <cell r="H11">
            <v>29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ETHANE"/>
      <sheetName val="Calibration-Ethane"/>
      <sheetName val="LPG  Adjust"/>
      <sheetName val="PROPANE"/>
      <sheetName val="Excise Adj PROPANE"/>
      <sheetName val="Propane Spot"/>
      <sheetName val="LPG"/>
      <sheetName val="LPG Spot "/>
      <sheetName val="Comfirm I-1 "/>
      <sheetName val="Excise-Ethane"/>
      <sheetName val="Module1"/>
      <sheetName val="Excise-Propane"/>
      <sheetName val="Excise-LPG"/>
      <sheetName val="นม.1 Ethane"/>
      <sheetName val="นม.1 Propane"/>
      <sheetName val="นม.1 LPG"/>
      <sheetName val="Dens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0">
          <cell r="L10" t="str">
            <v>00:00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Data"/>
      <sheetName val="Module1"/>
      <sheetName val="นม.1"/>
      <sheetName val="นม.4"/>
      <sheetName val="(นม.8 )"/>
    </sheetNames>
    <sheetDataSet>
      <sheetData sheetId="0"/>
      <sheetData sheetId="1">
        <row r="4">
          <cell r="B4" t="str">
            <v>M-09</v>
          </cell>
        </row>
        <row r="9">
          <cell r="B9">
            <v>1</v>
          </cell>
        </row>
      </sheetData>
      <sheetData sheetId="2" refreshError="1"/>
      <sheetData sheetId="3">
        <row r="8">
          <cell r="G8" t="str">
            <v>บริษัท  จีซี ไกลคอล จำกัด</v>
          </cell>
        </row>
      </sheetData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Data"/>
      <sheetName val="Module1"/>
      <sheetName val="นม.1"/>
      <sheetName val="นม.4"/>
      <sheetName val="(นม.8 )"/>
    </sheetNames>
    <sheetDataSet>
      <sheetData sheetId="0"/>
      <sheetData sheetId="1">
        <row r="4">
          <cell r="B4" t="str">
            <v>47FQI013</v>
          </cell>
        </row>
        <row r="9">
          <cell r="B9">
            <v>1</v>
          </cell>
        </row>
      </sheetData>
      <sheetData sheetId="2" refreshError="1"/>
      <sheetData sheetId="3">
        <row r="8">
          <cell r="G8" t="str">
            <v>บริษัท พีทีที โกลบอล เคมิคอล จำกัด (มหาชน) ( สาขา 12)</v>
          </cell>
        </row>
      </sheetData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Data"/>
      <sheetName val="Module1"/>
      <sheetName val="นม.1"/>
      <sheetName val="นม.4"/>
      <sheetName val="(นม.8 )"/>
    </sheetNames>
    <sheetDataSet>
      <sheetData sheetId="0"/>
      <sheetData sheetId="1">
        <row r="2">
          <cell r="B2" t="str">
            <v>85/2563</v>
          </cell>
        </row>
        <row r="4">
          <cell r="B4" t="str">
            <v>M-12</v>
          </cell>
        </row>
        <row r="9">
          <cell r="B9">
            <v>1</v>
          </cell>
        </row>
      </sheetData>
      <sheetData sheetId="2" refreshError="1"/>
      <sheetData sheetId="3">
        <row r="6">
          <cell r="H6" t="str">
            <v>โพรพิลีน</v>
          </cell>
        </row>
        <row r="8">
          <cell r="G8" t="str">
            <v>บริษัท พีทีที โกลบอล เคมิคอล จำกัด (มหาชน) (สาขา 12)</v>
          </cell>
        </row>
      </sheetData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Data"/>
      <sheetName val="Module1"/>
      <sheetName val="นม.1"/>
      <sheetName val="นม.4"/>
      <sheetName val="(นม.8 )"/>
    </sheetNames>
    <sheetDataSet>
      <sheetData sheetId="0"/>
      <sheetData sheetId="1">
        <row r="2">
          <cell r="B2" t="str">
            <v>98/2563</v>
          </cell>
        </row>
        <row r="4">
          <cell r="B4" t="str">
            <v>M-08</v>
          </cell>
        </row>
        <row r="9">
          <cell r="B9">
            <v>1</v>
          </cell>
        </row>
      </sheetData>
      <sheetData sheetId="2" refreshError="1"/>
      <sheetData sheetId="3">
        <row r="8">
          <cell r="G8" t="str">
            <v>บริษัท  จีซี ไกลคอล จำกัด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workbookViewId="0">
      <selection activeCell="D3" sqref="D3"/>
    </sheetView>
  </sheetViews>
  <sheetFormatPr defaultColWidth="9.140625" defaultRowHeight="23.25" x14ac:dyDescent="0.5"/>
  <cols>
    <col min="1" max="1" width="12.85546875" style="4" customWidth="1"/>
    <col min="2" max="2" width="16" style="4" customWidth="1"/>
    <col min="3" max="3" width="1" style="4" customWidth="1"/>
    <col min="4" max="4" width="15.7109375" style="4" customWidth="1"/>
    <col min="5" max="5" width="13.28515625" style="4" customWidth="1"/>
    <col min="6" max="6" width="18.7109375" style="4" customWidth="1"/>
    <col min="7" max="7" width="8.5703125" style="4" customWidth="1"/>
    <col min="8" max="16384" width="9.140625" style="4"/>
  </cols>
  <sheetData>
    <row r="1" spans="1:9" ht="32.25" thickBot="1" x14ac:dyDescent="0.7">
      <c r="A1" s="1" t="s">
        <v>0</v>
      </c>
      <c r="B1" s="2"/>
      <c r="C1" s="2"/>
      <c r="D1" s="2"/>
      <c r="E1" s="2"/>
      <c r="F1" s="3"/>
      <c r="G1" s="3"/>
      <c r="H1" s="3"/>
      <c r="I1" s="3"/>
    </row>
    <row r="2" spans="1:9" x14ac:dyDescent="0.5">
      <c r="A2" s="5" t="s">
        <v>1</v>
      </c>
      <c r="B2" s="6" t="e">
        <f>#REF!</f>
        <v>#REF!</v>
      </c>
      <c r="C2" s="7" t="s">
        <v>2</v>
      </c>
      <c r="D2" s="6" t="e">
        <f>#REF!</f>
        <v>#REF!</v>
      </c>
      <c r="E2" s="8" t="s">
        <v>3</v>
      </c>
      <c r="F2" s="9" t="e">
        <f>D2-B2</f>
        <v>#REF!</v>
      </c>
      <c r="G2" s="10" t="e">
        <f>F2-1</f>
        <v>#REF!</v>
      </c>
      <c r="H2" s="7" t="s">
        <v>4</v>
      </c>
      <c r="I2" s="11" t="e">
        <f>(B2+F2)-1</f>
        <v>#REF!</v>
      </c>
    </row>
    <row r="3" spans="1:9" x14ac:dyDescent="0.5">
      <c r="A3" s="12" t="s">
        <v>5</v>
      </c>
      <c r="B3" s="37" t="e">
        <f>#REF!</f>
        <v>#REF!</v>
      </c>
      <c r="C3" s="38" t="s">
        <v>6</v>
      </c>
      <c r="D3" s="37" t="e">
        <f>#REF!</f>
        <v>#REF!</v>
      </c>
      <c r="E3" s="13"/>
      <c r="F3" s="14"/>
      <c r="G3" s="15"/>
      <c r="H3" s="16"/>
      <c r="I3" s="17"/>
    </row>
    <row r="4" spans="1:9" x14ac:dyDescent="0.5">
      <c r="A4" s="12" t="s">
        <v>5</v>
      </c>
      <c r="B4" s="18" t="e">
        <f>23.6-B3</f>
        <v>#REF!</v>
      </c>
      <c r="C4" s="19" t="s">
        <v>6</v>
      </c>
      <c r="D4" s="20" t="e">
        <f>D3</f>
        <v>#REF!</v>
      </c>
      <c r="E4" s="21"/>
      <c r="F4" s="21"/>
      <c r="G4" s="16"/>
      <c r="H4" s="16"/>
      <c r="I4" s="17"/>
    </row>
    <row r="5" spans="1:9" x14ac:dyDescent="0.5">
      <c r="A5" s="22"/>
      <c r="B5" s="23" t="s">
        <v>7</v>
      </c>
      <c r="C5" s="24" t="e">
        <f>G2*24</f>
        <v>#REF!</v>
      </c>
      <c r="D5" s="25"/>
      <c r="E5" s="25"/>
      <c r="F5" s="25"/>
      <c r="G5" s="25"/>
      <c r="H5" s="16"/>
      <c r="I5" s="17"/>
    </row>
    <row r="6" spans="1:9" x14ac:dyDescent="0.5">
      <c r="A6" s="26"/>
      <c r="B6" s="27" t="s">
        <v>8</v>
      </c>
      <c r="C6" s="28" t="e">
        <f>D4</f>
        <v>#REF!</v>
      </c>
      <c r="D6" s="25"/>
      <c r="E6" s="25"/>
      <c r="F6" s="25"/>
      <c r="G6" s="25"/>
      <c r="H6" s="16"/>
      <c r="I6" s="17"/>
    </row>
    <row r="7" spans="1:9" ht="31.5" x14ac:dyDescent="0.65">
      <c r="A7" s="26"/>
      <c r="B7" s="27" t="s">
        <v>9</v>
      </c>
      <c r="C7" s="29" t="e">
        <f>B4+C5+C6</f>
        <v>#REF!</v>
      </c>
      <c r="D7" s="39" t="s">
        <v>10</v>
      </c>
      <c r="E7" s="40"/>
      <c r="F7" s="44" t="e">
        <f>C7</f>
        <v>#REF!</v>
      </c>
      <c r="G7" s="25"/>
      <c r="H7" s="16"/>
      <c r="I7" s="17"/>
    </row>
    <row r="8" spans="1:9" x14ac:dyDescent="0.5">
      <c r="A8" s="26"/>
      <c r="B8" s="27" t="s">
        <v>11</v>
      </c>
      <c r="C8" s="30" t="e">
        <f>C7-0.6</f>
        <v>#REF!</v>
      </c>
      <c r="D8" s="31"/>
      <c r="E8" s="25"/>
      <c r="F8" s="44" t="e">
        <f>C9</f>
        <v>#REF!</v>
      </c>
      <c r="G8" s="25"/>
      <c r="H8" s="16"/>
      <c r="I8" s="17"/>
    </row>
    <row r="9" spans="1:9" ht="31.5" x14ac:dyDescent="0.65">
      <c r="A9" s="26"/>
      <c r="B9" s="27" t="s">
        <v>12</v>
      </c>
      <c r="C9" s="32" t="e">
        <f>C8+1</f>
        <v>#REF!</v>
      </c>
      <c r="D9" s="41" t="s">
        <v>13</v>
      </c>
      <c r="E9" s="42"/>
      <c r="F9" s="43"/>
      <c r="G9" s="25"/>
      <c r="H9" s="16"/>
      <c r="I9" s="17"/>
    </row>
    <row r="10" spans="1:9" ht="24" thickBot="1" x14ac:dyDescent="0.55000000000000004">
      <c r="A10" s="33"/>
      <c r="B10" s="34"/>
      <c r="C10" s="34"/>
      <c r="D10" s="34"/>
      <c r="E10" s="34"/>
      <c r="F10" s="34"/>
      <c r="G10" s="34"/>
      <c r="H10" s="35"/>
      <c r="I10" s="36"/>
    </row>
  </sheetData>
  <phoneticPr fontId="0" type="noConversion"/>
  <pageMargins left="0" right="0" top="0" bottom="0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9"/>
  <sheetViews>
    <sheetView workbookViewId="0">
      <selection activeCell="I7" sqref="I7"/>
    </sheetView>
  </sheetViews>
  <sheetFormatPr defaultColWidth="9.140625" defaultRowHeight="26.25" x14ac:dyDescent="0.4"/>
  <cols>
    <col min="1" max="1" width="21.140625" style="66" customWidth="1"/>
    <col min="2" max="2" width="25" style="66" customWidth="1"/>
    <col min="3" max="3" width="13.28515625" style="66" customWidth="1"/>
    <col min="4" max="4" width="15.85546875" style="66" customWidth="1"/>
    <col min="5" max="5" width="23.140625" style="66" customWidth="1"/>
    <col min="6" max="6" width="9.140625" style="66"/>
    <col min="7" max="7" width="14.7109375" style="66" bestFit="1" customWidth="1"/>
    <col min="8" max="16384" width="9.140625" style="66"/>
  </cols>
  <sheetData>
    <row r="1" spans="1:7" x14ac:dyDescent="0.4">
      <c r="A1" s="254" t="s">
        <v>80</v>
      </c>
      <c r="B1" s="254"/>
    </row>
    <row r="2" spans="1:7" x14ac:dyDescent="0.4">
      <c r="A2" s="67" t="s">
        <v>69</v>
      </c>
      <c r="B2" s="68" t="s">
        <v>137</v>
      </c>
      <c r="D2" s="69" t="s">
        <v>70</v>
      </c>
      <c r="E2" s="70">
        <v>31</v>
      </c>
    </row>
    <row r="3" spans="1:7" x14ac:dyDescent="0.4">
      <c r="A3" s="67" t="s">
        <v>71</v>
      </c>
      <c r="B3" s="71">
        <v>43971</v>
      </c>
      <c r="D3" s="69" t="s">
        <v>72</v>
      </c>
      <c r="E3" s="72" t="s">
        <v>131</v>
      </c>
    </row>
    <row r="4" spans="1:7" x14ac:dyDescent="0.4">
      <c r="A4" s="67" t="s">
        <v>22</v>
      </c>
      <c r="B4" s="70" t="s">
        <v>128</v>
      </c>
      <c r="D4" s="67" t="s">
        <v>45</v>
      </c>
      <c r="E4" s="70"/>
    </row>
    <row r="5" spans="1:7" x14ac:dyDescent="0.4">
      <c r="A5" s="67" t="s">
        <v>43</v>
      </c>
      <c r="B5" s="82">
        <v>521603.68</v>
      </c>
      <c r="D5" s="67"/>
      <c r="E5" s="73"/>
    </row>
    <row r="6" spans="1:7" x14ac:dyDescent="0.4">
      <c r="A6" s="67" t="s">
        <v>44</v>
      </c>
      <c r="B6" s="82">
        <v>522482.27</v>
      </c>
      <c r="C6" s="74">
        <f>B6-B5</f>
        <v>878.59000000002561</v>
      </c>
      <c r="D6" s="67" t="s">
        <v>73</v>
      </c>
      <c r="E6" s="73"/>
      <c r="G6" s="75"/>
    </row>
    <row r="7" spans="1:7" x14ac:dyDescent="0.4">
      <c r="A7" s="67" t="s">
        <v>74</v>
      </c>
      <c r="B7" s="76"/>
      <c r="D7" s="77" t="s">
        <v>78</v>
      </c>
      <c r="E7" s="81"/>
    </row>
    <row r="8" spans="1:7" x14ac:dyDescent="0.4">
      <c r="A8" s="67" t="s">
        <v>75</v>
      </c>
      <c r="B8" s="76"/>
      <c r="D8" s="77" t="s">
        <v>61</v>
      </c>
      <c r="E8" s="78"/>
    </row>
    <row r="9" spans="1:7" x14ac:dyDescent="0.4">
      <c r="A9" s="67" t="s">
        <v>76</v>
      </c>
      <c r="B9" s="79">
        <v>1</v>
      </c>
      <c r="C9" s="80" t="s">
        <v>77</v>
      </c>
      <c r="D9" s="80"/>
      <c r="E9" s="80"/>
      <c r="F9" s="80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40"/>
  <sheetViews>
    <sheetView workbookViewId="0">
      <selection activeCell="N13" sqref="N13"/>
    </sheetView>
  </sheetViews>
  <sheetFormatPr defaultColWidth="10.42578125" defaultRowHeight="19.5" x14ac:dyDescent="0.3"/>
  <cols>
    <col min="1" max="5" width="9" style="83" customWidth="1"/>
    <col min="6" max="6" width="8.5703125" style="83" customWidth="1"/>
    <col min="7" max="7" width="10.85546875" style="83" customWidth="1"/>
    <col min="8" max="8" width="11.7109375" style="83" customWidth="1"/>
    <col min="9" max="9" width="9" style="83" customWidth="1"/>
    <col min="10" max="10" width="10.5703125" style="83" customWidth="1"/>
    <col min="11" max="12" width="9" style="83" customWidth="1"/>
    <col min="13" max="13" width="8.140625" style="83" customWidth="1"/>
    <col min="14" max="14" width="23.7109375" style="83" customWidth="1"/>
    <col min="15" max="19" width="8.140625" style="83" customWidth="1"/>
    <col min="20" max="16384" width="10.42578125" style="83"/>
  </cols>
  <sheetData>
    <row r="1" spans="1:17" x14ac:dyDescent="0.3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</row>
    <row r="2" spans="1:17" x14ac:dyDescent="0.3">
      <c r="A2" s="262" t="s">
        <v>84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</row>
    <row r="3" spans="1:17" ht="23.25" x14ac:dyDescent="0.3">
      <c r="A3" s="84"/>
      <c r="B3" s="84"/>
      <c r="C3" s="84"/>
      <c r="D3" s="84"/>
      <c r="E3" s="84"/>
      <c r="F3" s="84"/>
      <c r="G3" s="84"/>
      <c r="H3" s="84"/>
      <c r="I3" s="84"/>
      <c r="J3" s="84" t="s">
        <v>17</v>
      </c>
      <c r="K3" s="263"/>
      <c r="L3" s="264"/>
    </row>
    <row r="4" spans="1:17" x14ac:dyDescent="0.3">
      <c r="A4" s="85"/>
      <c r="B4" s="85"/>
      <c r="E4" s="86" t="s">
        <v>14</v>
      </c>
      <c r="F4" s="87">
        <v>30</v>
      </c>
      <c r="G4" s="86" t="s">
        <v>19</v>
      </c>
      <c r="H4" s="265" t="s">
        <v>133</v>
      </c>
      <c r="I4" s="265"/>
      <c r="J4" s="86" t="s">
        <v>25</v>
      </c>
      <c r="K4" s="88">
        <v>2563</v>
      </c>
      <c r="L4" s="89"/>
    </row>
    <row r="5" spans="1:17" x14ac:dyDescent="0.3">
      <c r="A5" s="266" t="s">
        <v>127</v>
      </c>
      <c r="B5" s="266"/>
      <c r="C5" s="266"/>
      <c r="D5" s="266"/>
      <c r="E5" s="266"/>
      <c r="F5" s="266"/>
      <c r="G5" s="266"/>
      <c r="H5" s="266"/>
      <c r="I5" s="266"/>
    </row>
    <row r="6" spans="1:17" x14ac:dyDescent="0.3">
      <c r="A6" s="90"/>
      <c r="B6" s="90" t="s">
        <v>85</v>
      </c>
      <c r="C6" s="90"/>
      <c r="D6" s="90"/>
      <c r="E6" s="90"/>
      <c r="F6" s="90"/>
      <c r="G6" s="90"/>
      <c r="H6" s="256" t="s">
        <v>81</v>
      </c>
      <c r="I6" s="256"/>
      <c r="J6" s="256"/>
      <c r="K6" s="256"/>
      <c r="L6" s="256"/>
      <c r="N6" s="91" t="s">
        <v>86</v>
      </c>
    </row>
    <row r="7" spans="1:17" x14ac:dyDescent="0.3">
      <c r="A7" s="83" t="s">
        <v>87</v>
      </c>
      <c r="C7" s="258">
        <f>+N7</f>
        <v>11001000</v>
      </c>
      <c r="D7" s="258"/>
      <c r="E7" s="258"/>
      <c r="F7" s="83" t="s">
        <v>88</v>
      </c>
      <c r="H7" s="83" t="s">
        <v>89</v>
      </c>
      <c r="N7" s="92">
        <f>11000000+1000</f>
        <v>11001000</v>
      </c>
    </row>
    <row r="8" spans="1:17" x14ac:dyDescent="0.3">
      <c r="A8" s="90"/>
      <c r="B8" s="83" t="s">
        <v>90</v>
      </c>
      <c r="D8" s="259" t="s">
        <v>27</v>
      </c>
      <c r="E8" s="259"/>
      <c r="F8" s="83" t="s">
        <v>91</v>
      </c>
      <c r="G8" s="260" t="s">
        <v>82</v>
      </c>
      <c r="H8" s="260"/>
      <c r="I8" s="260"/>
      <c r="J8" s="260"/>
      <c r="K8" s="83" t="s">
        <v>92</v>
      </c>
      <c r="L8" s="93" t="s">
        <v>27</v>
      </c>
    </row>
    <row r="9" spans="1:17" x14ac:dyDescent="0.3">
      <c r="A9" s="90"/>
      <c r="B9" s="83" t="s">
        <v>93</v>
      </c>
      <c r="D9" s="259" t="s">
        <v>27</v>
      </c>
      <c r="E9" s="259"/>
      <c r="F9" s="83" t="s">
        <v>94</v>
      </c>
      <c r="G9" s="259" t="s">
        <v>27</v>
      </c>
      <c r="H9" s="259"/>
      <c r="I9" s="259"/>
      <c r="J9" s="259"/>
      <c r="K9" s="83" t="s">
        <v>92</v>
      </c>
      <c r="L9" s="93" t="s">
        <v>15</v>
      </c>
    </row>
    <row r="10" spans="1:17" x14ac:dyDescent="0.3">
      <c r="A10" s="90" t="s">
        <v>95</v>
      </c>
      <c r="C10" s="256" t="s">
        <v>128</v>
      </c>
      <c r="D10" s="256"/>
      <c r="E10" s="83" t="s">
        <v>96</v>
      </c>
      <c r="F10" s="94" t="s">
        <v>135</v>
      </c>
      <c r="G10" s="83" t="s">
        <v>19</v>
      </c>
      <c r="H10" s="95" t="s">
        <v>136</v>
      </c>
      <c r="I10" s="83" t="s">
        <v>25</v>
      </c>
      <c r="J10" s="96">
        <v>2563</v>
      </c>
      <c r="K10" s="83" t="s">
        <v>97</v>
      </c>
      <c r="L10" s="97" t="str">
        <f>+'[7]นม.1 Ethane'!L10</f>
        <v>00:00</v>
      </c>
    </row>
    <row r="11" spans="1:17" x14ac:dyDescent="0.3">
      <c r="E11" s="255" t="s">
        <v>20</v>
      </c>
      <c r="F11" s="255"/>
      <c r="G11" s="255"/>
      <c r="H11" s="255"/>
      <c r="I11" s="90"/>
      <c r="J11" s="90"/>
      <c r="K11" s="90"/>
    </row>
    <row r="13" spans="1:17" x14ac:dyDescent="0.3">
      <c r="E13" s="255" t="s">
        <v>132</v>
      </c>
      <c r="F13" s="255"/>
      <c r="G13" s="255"/>
      <c r="H13" s="255"/>
      <c r="I13" s="90"/>
      <c r="J13" s="90"/>
      <c r="K13" s="90"/>
    </row>
    <row r="14" spans="1:17" x14ac:dyDescent="0.3">
      <c r="E14" s="255" t="s">
        <v>21</v>
      </c>
      <c r="F14" s="255"/>
      <c r="G14" s="255"/>
      <c r="H14" s="255"/>
      <c r="I14" s="90"/>
      <c r="J14" s="90"/>
      <c r="K14" s="90"/>
      <c r="Q14" s="83">
        <f>16000*20%</f>
        <v>3200</v>
      </c>
    </row>
    <row r="15" spans="1:17" x14ac:dyDescent="0.3">
      <c r="E15" s="255" t="s">
        <v>26</v>
      </c>
      <c r="F15" s="255"/>
      <c r="G15" s="255"/>
      <c r="H15" s="255"/>
      <c r="I15" s="90"/>
      <c r="J15" s="90"/>
      <c r="K15" s="90"/>
    </row>
    <row r="17" spans="1:10" x14ac:dyDescent="0.3">
      <c r="A17" s="98" t="s">
        <v>24</v>
      </c>
      <c r="B17" s="255" t="s">
        <v>98</v>
      </c>
      <c r="C17" s="255"/>
    </row>
    <row r="18" spans="1:10" x14ac:dyDescent="0.3">
      <c r="A18" s="90" t="s">
        <v>66</v>
      </c>
      <c r="B18" s="256" t="s">
        <v>134</v>
      </c>
      <c r="C18" s="256"/>
      <c r="D18" s="256"/>
      <c r="E18" s="90" t="s">
        <v>99</v>
      </c>
      <c r="G18" s="90"/>
      <c r="H18" s="90"/>
    </row>
    <row r="19" spans="1:10" x14ac:dyDescent="0.3">
      <c r="A19" s="90" t="s">
        <v>65</v>
      </c>
      <c r="B19" s="256" t="s">
        <v>134</v>
      </c>
      <c r="C19" s="256"/>
      <c r="D19" s="256"/>
      <c r="E19" s="90" t="s">
        <v>100</v>
      </c>
      <c r="F19" s="90"/>
      <c r="G19" s="90"/>
      <c r="H19" s="90"/>
    </row>
    <row r="20" spans="1:10" x14ac:dyDescent="0.3">
      <c r="A20" s="90" t="s">
        <v>65</v>
      </c>
      <c r="B20" s="256" t="s">
        <v>134</v>
      </c>
      <c r="C20" s="256"/>
      <c r="D20" s="256"/>
      <c r="E20" s="90" t="s">
        <v>67</v>
      </c>
      <c r="F20" s="90"/>
      <c r="G20" s="90"/>
      <c r="H20" s="90"/>
    </row>
    <row r="22" spans="1:10" x14ac:dyDescent="0.3">
      <c r="E22" s="255"/>
      <c r="F22" s="255"/>
      <c r="G22" s="255"/>
      <c r="H22" s="255"/>
    </row>
    <row r="23" spans="1:10" x14ac:dyDescent="0.3">
      <c r="E23" s="255" t="s">
        <v>101</v>
      </c>
      <c r="F23" s="255"/>
      <c r="G23" s="255"/>
      <c r="H23" s="255"/>
    </row>
    <row r="24" spans="1:10" x14ac:dyDescent="0.3">
      <c r="E24" s="257" t="s">
        <v>68</v>
      </c>
      <c r="F24" s="257"/>
      <c r="G24" s="257"/>
      <c r="H24" s="257"/>
    </row>
    <row r="25" spans="1:10" x14ac:dyDescent="0.3">
      <c r="E25" s="255" t="s">
        <v>102</v>
      </c>
      <c r="F25" s="255"/>
      <c r="G25" s="255"/>
      <c r="H25" s="255"/>
      <c r="I25" s="90"/>
    </row>
    <row r="26" spans="1:10" x14ac:dyDescent="0.3">
      <c r="A26" s="255" t="s">
        <v>103</v>
      </c>
      <c r="B26" s="255"/>
      <c r="C26" s="255"/>
      <c r="D26" s="255" t="s">
        <v>103</v>
      </c>
      <c r="E26" s="255"/>
      <c r="F26" s="255"/>
      <c r="G26" s="255"/>
      <c r="H26" s="90" t="s">
        <v>103</v>
      </c>
      <c r="I26" s="90"/>
      <c r="J26" s="90"/>
    </row>
    <row r="27" spans="1:10" x14ac:dyDescent="0.3">
      <c r="A27" s="255" t="s">
        <v>104</v>
      </c>
      <c r="B27" s="255"/>
      <c r="C27" s="255"/>
      <c r="D27" s="255" t="s">
        <v>105</v>
      </c>
      <c r="E27" s="255"/>
      <c r="F27" s="255"/>
      <c r="G27" s="255"/>
      <c r="H27" s="90" t="s">
        <v>106</v>
      </c>
      <c r="I27" s="90"/>
      <c r="J27" s="90"/>
    </row>
    <row r="28" spans="1:10" x14ac:dyDescent="0.3">
      <c r="A28" s="99"/>
      <c r="B28" s="99"/>
      <c r="C28" s="99"/>
      <c r="D28" s="99"/>
      <c r="E28" s="99"/>
      <c r="F28" s="99"/>
      <c r="G28" s="99"/>
      <c r="H28" s="99"/>
      <c r="I28" s="99"/>
    </row>
    <row r="29" spans="1:10" x14ac:dyDescent="0.3">
      <c r="A29" s="98" t="s">
        <v>24</v>
      </c>
      <c r="B29" s="255" t="s">
        <v>107</v>
      </c>
      <c r="C29" s="255"/>
    </row>
    <row r="30" spans="1:10" x14ac:dyDescent="0.3">
      <c r="A30" s="90" t="s">
        <v>66</v>
      </c>
      <c r="B30" s="256" t="s">
        <v>134</v>
      </c>
      <c r="C30" s="256"/>
      <c r="D30" s="256"/>
      <c r="E30" s="90" t="s">
        <v>108</v>
      </c>
      <c r="G30" s="90"/>
      <c r="H30" s="90"/>
    </row>
    <row r="31" spans="1:10" x14ac:dyDescent="0.3">
      <c r="A31" s="90" t="s">
        <v>65</v>
      </c>
      <c r="B31" s="256" t="s">
        <v>134</v>
      </c>
      <c r="C31" s="256"/>
      <c r="D31" s="256"/>
      <c r="E31" s="90" t="s">
        <v>109</v>
      </c>
      <c r="F31" s="90"/>
      <c r="G31" s="90"/>
      <c r="H31" s="90"/>
    </row>
    <row r="32" spans="1:10" x14ac:dyDescent="0.3">
      <c r="A32" s="90" t="s">
        <v>65</v>
      </c>
      <c r="B32" s="256" t="s">
        <v>134</v>
      </c>
      <c r="C32" s="256"/>
      <c r="D32" s="256"/>
      <c r="E32" s="90" t="s">
        <v>67</v>
      </c>
      <c r="F32" s="90"/>
      <c r="G32" s="90"/>
      <c r="H32" s="90"/>
    </row>
    <row r="34" spans="1:10" x14ac:dyDescent="0.3">
      <c r="E34" s="255"/>
      <c r="F34" s="255"/>
      <c r="G34" s="255"/>
      <c r="H34" s="255"/>
    </row>
    <row r="35" spans="1:10" x14ac:dyDescent="0.3">
      <c r="E35" s="255" t="s">
        <v>101</v>
      </c>
      <c r="F35" s="255"/>
      <c r="G35" s="255"/>
      <c r="H35" s="255"/>
    </row>
    <row r="36" spans="1:10" x14ac:dyDescent="0.3">
      <c r="E36" s="257" t="s">
        <v>68</v>
      </c>
      <c r="F36" s="257"/>
      <c r="G36" s="257"/>
      <c r="H36" s="257"/>
    </row>
    <row r="37" spans="1:10" x14ac:dyDescent="0.3">
      <c r="E37" s="255" t="s">
        <v>102</v>
      </c>
      <c r="F37" s="255"/>
      <c r="G37" s="255"/>
      <c r="H37" s="255"/>
      <c r="I37" s="90"/>
    </row>
    <row r="39" spans="1:10" x14ac:dyDescent="0.3">
      <c r="A39" s="255" t="s">
        <v>103</v>
      </c>
      <c r="B39" s="255"/>
      <c r="C39" s="255"/>
      <c r="D39" s="255" t="s">
        <v>103</v>
      </c>
      <c r="E39" s="255"/>
      <c r="F39" s="255"/>
      <c r="G39" s="255"/>
      <c r="H39" s="90" t="s">
        <v>103</v>
      </c>
      <c r="I39" s="90"/>
      <c r="J39" s="90"/>
    </row>
    <row r="40" spans="1:10" x14ac:dyDescent="0.3">
      <c r="A40" s="255" t="s">
        <v>104</v>
      </c>
      <c r="B40" s="255"/>
      <c r="C40" s="255"/>
      <c r="D40" s="255" t="s">
        <v>105</v>
      </c>
      <c r="E40" s="255"/>
      <c r="F40" s="255"/>
      <c r="G40" s="255"/>
      <c r="H40" s="90" t="s">
        <v>106</v>
      </c>
      <c r="I40" s="90"/>
      <c r="J40" s="90"/>
    </row>
  </sheetData>
  <mergeCells count="40">
    <mergeCell ref="A1:L1"/>
    <mergeCell ref="A2:L2"/>
    <mergeCell ref="K3:L3"/>
    <mergeCell ref="H4:I4"/>
    <mergeCell ref="A5:I5"/>
    <mergeCell ref="H6:L6"/>
    <mergeCell ref="C7:E7"/>
    <mergeCell ref="D8:E8"/>
    <mergeCell ref="G8:J8"/>
    <mergeCell ref="D9:E9"/>
    <mergeCell ref="G9:J9"/>
    <mergeCell ref="C10:D10"/>
    <mergeCell ref="E11:H11"/>
    <mergeCell ref="E13:H13"/>
    <mergeCell ref="E14:H14"/>
    <mergeCell ref="E15:H15"/>
    <mergeCell ref="B17:C17"/>
    <mergeCell ref="B18:D18"/>
    <mergeCell ref="B19:D19"/>
    <mergeCell ref="B20:D20"/>
    <mergeCell ref="E22:H22"/>
    <mergeCell ref="E23:H23"/>
    <mergeCell ref="E24:H24"/>
    <mergeCell ref="E25:H25"/>
    <mergeCell ref="A26:C26"/>
    <mergeCell ref="D26:G26"/>
    <mergeCell ref="A27:C27"/>
    <mergeCell ref="D27:G27"/>
    <mergeCell ref="B29:C29"/>
    <mergeCell ref="B30:D30"/>
    <mergeCell ref="A39:C39"/>
    <mergeCell ref="D39:G39"/>
    <mergeCell ref="A40:C40"/>
    <mergeCell ref="D40:G40"/>
    <mergeCell ref="B31:D31"/>
    <mergeCell ref="B32:D32"/>
    <mergeCell ref="E34:H34"/>
    <mergeCell ref="E35:H35"/>
    <mergeCell ref="E36:H36"/>
    <mergeCell ref="E37:H37"/>
  </mergeCells>
  <pageMargins left="0.19" right="0.16" top="0.21" bottom="0.16" header="0.25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-0.249977111117893"/>
  </sheetPr>
  <dimension ref="A1:P34"/>
  <sheetViews>
    <sheetView tabSelected="1" zoomScale="55" zoomScaleNormal="55" workbookViewId="0">
      <selection activeCell="B3" sqref="B3"/>
    </sheetView>
  </sheetViews>
  <sheetFormatPr defaultColWidth="9.140625" defaultRowHeight="22.5" x14ac:dyDescent="0.3"/>
  <cols>
    <col min="1" max="1" width="39.5703125" style="207" bestFit="1" customWidth="1"/>
    <col min="2" max="2" width="35.5703125" style="210" bestFit="1" customWidth="1"/>
    <col min="3" max="3" width="52.85546875" style="207" bestFit="1" customWidth="1"/>
    <col min="4" max="4" width="50" style="207" bestFit="1" customWidth="1"/>
    <col min="5" max="6" width="44.28515625" style="207" bestFit="1" customWidth="1"/>
    <col min="7" max="7" width="50" style="207" bestFit="1" customWidth="1"/>
    <col min="8" max="9" width="48.7109375" style="207" bestFit="1" customWidth="1"/>
    <col min="10" max="10" width="56" style="207" bestFit="1" customWidth="1"/>
    <col min="11" max="11" width="47.42578125" style="207" bestFit="1" customWidth="1"/>
    <col min="12" max="12" width="49.7109375" style="207" bestFit="1" customWidth="1"/>
    <col min="13" max="13" width="48" style="207" bestFit="1" customWidth="1"/>
    <col min="14" max="14" width="49.7109375" style="207" bestFit="1" customWidth="1"/>
    <col min="15" max="15" width="48.7109375" style="207" bestFit="1" customWidth="1"/>
    <col min="16" max="16" width="46.85546875" style="207" bestFit="1" customWidth="1"/>
    <col min="17" max="16384" width="9.140625" style="207"/>
  </cols>
  <sheetData>
    <row r="1" spans="1:16" ht="60.75" customHeight="1" x14ac:dyDescent="0.3">
      <c r="A1" s="206">
        <v>43952</v>
      </c>
      <c r="B1" s="252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</row>
    <row r="2" spans="1:16" ht="65.25" customHeight="1" x14ac:dyDescent="0.3">
      <c r="A2" s="206">
        <v>43983</v>
      </c>
      <c r="B2" s="252"/>
      <c r="C2" s="253" t="s">
        <v>138</v>
      </c>
      <c r="D2" s="253" t="s">
        <v>139</v>
      </c>
      <c r="E2" s="253" t="s">
        <v>140</v>
      </c>
      <c r="F2" s="253" t="s">
        <v>141</v>
      </c>
      <c r="G2" s="253" t="s">
        <v>142</v>
      </c>
      <c r="H2" s="253" t="s">
        <v>155</v>
      </c>
      <c r="I2" s="253" t="s">
        <v>156</v>
      </c>
      <c r="J2" s="253" t="s">
        <v>157</v>
      </c>
      <c r="K2" s="253" t="s">
        <v>158</v>
      </c>
      <c r="L2" s="253" t="s">
        <v>159</v>
      </c>
      <c r="M2" s="253" t="s">
        <v>160</v>
      </c>
      <c r="N2" s="253" t="s">
        <v>161</v>
      </c>
      <c r="O2" s="253" t="s">
        <v>162</v>
      </c>
      <c r="P2" s="253" t="s">
        <v>163</v>
      </c>
    </row>
    <row r="3" spans="1:16" x14ac:dyDescent="0.3">
      <c r="B3" s="251">
        <v>43952</v>
      </c>
      <c r="C3" s="208">
        <v>394111.68900000001</v>
      </c>
      <c r="D3" s="208">
        <v>667058.56299999997</v>
      </c>
      <c r="E3" s="208">
        <v>503782.47700000001</v>
      </c>
      <c r="F3" s="208">
        <v>12939.944</v>
      </c>
      <c r="G3" s="208">
        <v>16819178</v>
      </c>
      <c r="H3" s="208">
        <v>809091.15599999996</v>
      </c>
      <c r="I3" s="208">
        <v>171280.83100000001</v>
      </c>
      <c r="J3" s="208">
        <v>70750523</v>
      </c>
      <c r="K3" s="208">
        <v>720459.08400000003</v>
      </c>
      <c r="L3" s="208">
        <v>762005.34199999995</v>
      </c>
      <c r="M3" s="208">
        <v>785075.77500000002</v>
      </c>
      <c r="N3" s="208">
        <v>51344.607000000004</v>
      </c>
      <c r="O3" s="208">
        <v>38537.936000000002</v>
      </c>
      <c r="P3" s="208">
        <v>312012.304</v>
      </c>
    </row>
    <row r="4" spans="1:16" x14ac:dyDescent="0.3">
      <c r="B4" s="251">
        <v>43953</v>
      </c>
      <c r="C4" s="208">
        <v>394845.34299999999</v>
      </c>
      <c r="D4" s="208">
        <v>667832.66099999996</v>
      </c>
      <c r="E4" s="208">
        <v>504724.54599999997</v>
      </c>
      <c r="F4" s="208">
        <v>12943.749</v>
      </c>
      <c r="G4" s="208">
        <v>16820395</v>
      </c>
      <c r="H4" s="208">
        <v>809091.15599999996</v>
      </c>
      <c r="I4" s="208">
        <v>171701.821</v>
      </c>
      <c r="J4" s="208">
        <v>70971742</v>
      </c>
      <c r="K4" s="208">
        <v>720664.96200000006</v>
      </c>
      <c r="L4" s="208">
        <v>762742.10699999996</v>
      </c>
      <c r="M4" s="208">
        <v>785075.78500000003</v>
      </c>
      <c r="N4" s="208">
        <v>51344.607000000004</v>
      </c>
      <c r="O4" s="208">
        <v>38537.936000000002</v>
      </c>
      <c r="P4" s="208">
        <v>312012.304</v>
      </c>
    </row>
    <row r="5" spans="1:16" x14ac:dyDescent="0.3">
      <c r="B5" s="251">
        <v>43954</v>
      </c>
      <c r="C5" s="208">
        <v>395558.57299999997</v>
      </c>
      <c r="D5" s="208">
        <v>668613.70799999998</v>
      </c>
      <c r="E5" s="208">
        <v>505661.32299999997</v>
      </c>
      <c r="F5" s="208">
        <v>12955.842000000001</v>
      </c>
      <c r="G5" s="208">
        <v>16821973</v>
      </c>
      <c r="H5" s="208">
        <v>809091.15599999996</v>
      </c>
      <c r="I5" s="208">
        <v>172130.78400000001</v>
      </c>
      <c r="J5" s="208">
        <v>71188050</v>
      </c>
      <c r="K5" s="208">
        <v>720883.56499999994</v>
      </c>
      <c r="L5" s="208">
        <v>763482.83799999999</v>
      </c>
      <c r="M5" s="208">
        <v>785075.80900000001</v>
      </c>
      <c r="N5" s="208">
        <v>51344.607000000004</v>
      </c>
      <c r="O5" s="208">
        <v>38537.936000000002</v>
      </c>
      <c r="P5" s="208">
        <v>312012.304</v>
      </c>
    </row>
    <row r="6" spans="1:16" x14ac:dyDescent="0.3">
      <c r="B6" s="251">
        <v>43955</v>
      </c>
      <c r="C6" s="208">
        <v>396279.83</v>
      </c>
      <c r="D6" s="208">
        <v>669398.13800000004</v>
      </c>
      <c r="E6" s="208">
        <v>506602.89299999998</v>
      </c>
      <c r="F6" s="208">
        <v>12970.669</v>
      </c>
      <c r="G6" s="208">
        <v>16823705</v>
      </c>
      <c r="H6" s="208">
        <v>809091.15599999996</v>
      </c>
      <c r="I6" s="208">
        <v>172560.34599999999</v>
      </c>
      <c r="J6" s="208">
        <v>71404348</v>
      </c>
      <c r="K6" s="208">
        <v>721111.71699999995</v>
      </c>
      <c r="L6" s="208">
        <v>764224.46900000004</v>
      </c>
      <c r="M6" s="208">
        <v>785075.83499999996</v>
      </c>
      <c r="N6" s="208">
        <v>51344.607000000004</v>
      </c>
      <c r="O6" s="208">
        <v>38537.936000000002</v>
      </c>
      <c r="P6" s="208">
        <v>312012.304</v>
      </c>
    </row>
    <row r="7" spans="1:16" x14ac:dyDescent="0.3">
      <c r="B7" s="251">
        <v>43956</v>
      </c>
      <c r="C7" s="208">
        <v>397004.88099999999</v>
      </c>
      <c r="D7" s="208">
        <v>670183.10600000003</v>
      </c>
      <c r="E7" s="208">
        <v>507544.61700000003</v>
      </c>
      <c r="F7" s="208">
        <v>12985.695</v>
      </c>
      <c r="G7" s="208">
        <v>16825578</v>
      </c>
      <c r="H7" s="208">
        <v>809091.15599999996</v>
      </c>
      <c r="I7" s="208">
        <v>172990.23199999999</v>
      </c>
      <c r="J7" s="208">
        <v>71620650</v>
      </c>
      <c r="K7" s="208">
        <v>721335.87600000005</v>
      </c>
      <c r="L7" s="208">
        <v>764968.70900000003</v>
      </c>
      <c r="M7" s="208">
        <v>785075.848</v>
      </c>
      <c r="N7" s="208">
        <v>51344.607000000004</v>
      </c>
      <c r="O7" s="208">
        <v>38537.936000000002</v>
      </c>
      <c r="P7" s="208">
        <v>312012.304</v>
      </c>
    </row>
    <row r="8" spans="1:16" x14ac:dyDescent="0.3">
      <c r="B8" s="251">
        <v>43957</v>
      </c>
      <c r="C8" s="208">
        <v>397729.41600000003</v>
      </c>
      <c r="D8" s="208">
        <v>670967.87199999997</v>
      </c>
      <c r="E8" s="208">
        <v>508486.24</v>
      </c>
      <c r="F8" s="208">
        <v>13001.078</v>
      </c>
      <c r="G8" s="208">
        <v>16827303</v>
      </c>
      <c r="H8" s="208">
        <v>809091.15599999996</v>
      </c>
      <c r="I8" s="208">
        <v>173418.027</v>
      </c>
      <c r="J8" s="208">
        <v>71837147</v>
      </c>
      <c r="K8" s="208">
        <v>721561.02599999995</v>
      </c>
      <c r="L8" s="208">
        <v>765710.49699999997</v>
      </c>
      <c r="M8" s="208">
        <v>785075.853</v>
      </c>
      <c r="N8" s="208">
        <v>51344.607000000004</v>
      </c>
      <c r="O8" s="208">
        <v>38537.936000000002</v>
      </c>
      <c r="P8" s="208">
        <v>312012.304</v>
      </c>
    </row>
    <row r="9" spans="1:16" x14ac:dyDescent="0.3">
      <c r="B9" s="251">
        <v>43958</v>
      </c>
      <c r="C9" s="208">
        <v>398453.788</v>
      </c>
      <c r="D9" s="208">
        <v>671752.60600000003</v>
      </c>
      <c r="E9" s="208">
        <v>509405.65399999998</v>
      </c>
      <c r="F9" s="208">
        <v>13005.137000000001</v>
      </c>
      <c r="G9" s="208">
        <v>16828952</v>
      </c>
      <c r="H9" s="208">
        <v>809091.15599999996</v>
      </c>
      <c r="I9" s="208">
        <v>173842.37</v>
      </c>
      <c r="J9" s="208">
        <v>72053572</v>
      </c>
      <c r="K9" s="208">
        <v>721782.28500000003</v>
      </c>
      <c r="L9" s="208">
        <v>766451.19200000004</v>
      </c>
      <c r="M9" s="208">
        <v>785075.853</v>
      </c>
      <c r="N9" s="208">
        <v>51344.607000000004</v>
      </c>
      <c r="O9" s="208">
        <v>38537.936000000002</v>
      </c>
      <c r="P9" s="208">
        <v>312012.304</v>
      </c>
    </row>
    <row r="10" spans="1:16" x14ac:dyDescent="0.3">
      <c r="B10" s="251">
        <v>43959</v>
      </c>
      <c r="C10" s="208">
        <v>399147.408</v>
      </c>
      <c r="D10" s="208">
        <v>672537.35400000005</v>
      </c>
      <c r="E10" s="208">
        <v>510329.30099999998</v>
      </c>
      <c r="F10" s="208">
        <v>13006.549000000001</v>
      </c>
      <c r="G10" s="208">
        <v>16830287</v>
      </c>
      <c r="H10" s="208">
        <v>809091.15599999996</v>
      </c>
      <c r="I10" s="208">
        <v>174263.32800000001</v>
      </c>
      <c r="J10" s="208">
        <v>72271645</v>
      </c>
      <c r="K10" s="208">
        <v>722004.75300000003</v>
      </c>
      <c r="L10" s="208">
        <v>767191.01899999997</v>
      </c>
      <c r="M10" s="208">
        <v>785075.853</v>
      </c>
      <c r="N10" s="208">
        <v>51344.607000000004</v>
      </c>
      <c r="O10" s="208">
        <v>38537.936000000002</v>
      </c>
      <c r="P10" s="208">
        <v>312012.304</v>
      </c>
    </row>
    <row r="11" spans="1:16" x14ac:dyDescent="0.3">
      <c r="B11" s="251">
        <v>43960</v>
      </c>
      <c r="C11" s="208">
        <v>399849.02799999999</v>
      </c>
      <c r="D11" s="208">
        <v>673322.25699999998</v>
      </c>
      <c r="E11" s="208">
        <v>511271.08100000001</v>
      </c>
      <c r="F11" s="208">
        <v>13006.549000000001</v>
      </c>
      <c r="G11" s="208">
        <v>16831426</v>
      </c>
      <c r="H11" s="208">
        <v>809091.15599999996</v>
      </c>
      <c r="I11" s="208">
        <v>174692.58300000001</v>
      </c>
      <c r="J11" s="208">
        <v>72490362</v>
      </c>
      <c r="K11" s="208">
        <v>722234.55299999996</v>
      </c>
      <c r="L11" s="208">
        <v>767930.24300000002</v>
      </c>
      <c r="M11" s="208">
        <v>785075.853</v>
      </c>
      <c r="N11" s="208">
        <v>51344.607000000004</v>
      </c>
      <c r="O11" s="208">
        <v>38537.955000000002</v>
      </c>
      <c r="P11" s="208">
        <v>312012.304</v>
      </c>
    </row>
    <row r="12" spans="1:16" x14ac:dyDescent="0.3">
      <c r="B12" s="251">
        <v>43961</v>
      </c>
      <c r="C12" s="208">
        <v>400568.76500000001</v>
      </c>
      <c r="D12" s="208">
        <v>674116.027</v>
      </c>
      <c r="E12" s="208">
        <v>512213.125</v>
      </c>
      <c r="F12" s="208">
        <v>13006.549000000001</v>
      </c>
      <c r="G12" s="208">
        <v>16833289</v>
      </c>
      <c r="H12" s="208">
        <v>809091.15599999996</v>
      </c>
      <c r="I12" s="208">
        <v>175116.33600000001</v>
      </c>
      <c r="J12" s="208">
        <v>72709030</v>
      </c>
      <c r="K12" s="208">
        <v>722474.97499999998</v>
      </c>
      <c r="L12" s="208">
        <v>768665.22699999996</v>
      </c>
      <c r="M12" s="208">
        <v>785075.853</v>
      </c>
      <c r="N12" s="208">
        <v>51344.607000000004</v>
      </c>
      <c r="O12" s="208">
        <v>38537.955000000002</v>
      </c>
      <c r="P12" s="208">
        <v>312012.304</v>
      </c>
    </row>
    <row r="13" spans="1:16" x14ac:dyDescent="0.3">
      <c r="B13" s="251">
        <v>43962</v>
      </c>
      <c r="C13" s="208">
        <v>401285.22</v>
      </c>
      <c r="D13" s="208">
        <v>674861.66599999997</v>
      </c>
      <c r="E13" s="208">
        <v>513154.86</v>
      </c>
      <c r="F13" s="208">
        <v>13006.549000000001</v>
      </c>
      <c r="G13" s="208">
        <v>16834051</v>
      </c>
      <c r="H13" s="208">
        <v>809091.15599999996</v>
      </c>
      <c r="I13" s="208">
        <v>175545.40299999999</v>
      </c>
      <c r="J13" s="208">
        <v>72927677</v>
      </c>
      <c r="K13" s="208">
        <v>722717.33799999999</v>
      </c>
      <c r="L13" s="208">
        <v>769401.06</v>
      </c>
      <c r="M13" s="208">
        <v>785075.853</v>
      </c>
      <c r="N13" s="208">
        <v>51344.607000000004</v>
      </c>
      <c r="O13" s="208">
        <v>38537.955000000002</v>
      </c>
      <c r="P13" s="208">
        <v>312012.304</v>
      </c>
    </row>
    <row r="14" spans="1:16" x14ac:dyDescent="0.3">
      <c r="B14" s="251">
        <v>43963</v>
      </c>
      <c r="C14" s="208">
        <v>401956.41200000001</v>
      </c>
      <c r="D14" s="208">
        <v>675612.84900000005</v>
      </c>
      <c r="E14" s="208">
        <v>514096.72</v>
      </c>
      <c r="F14" s="208">
        <v>13006.549000000001</v>
      </c>
      <c r="G14" s="208">
        <v>16835552</v>
      </c>
      <c r="H14" s="208">
        <v>809091.15700000001</v>
      </c>
      <c r="I14" s="208">
        <v>175972.70600000001</v>
      </c>
      <c r="J14" s="208">
        <v>73146274</v>
      </c>
      <c r="K14" s="208">
        <v>722957.55200000003</v>
      </c>
      <c r="L14" s="208">
        <v>770139.44299999997</v>
      </c>
      <c r="M14" s="208">
        <v>785075.853</v>
      </c>
      <c r="N14" s="208">
        <v>51344.607000000004</v>
      </c>
      <c r="O14" s="208">
        <v>38537.955000000002</v>
      </c>
      <c r="P14" s="208">
        <v>312012.304</v>
      </c>
    </row>
    <row r="15" spans="1:16" x14ac:dyDescent="0.3">
      <c r="B15" s="251">
        <v>43964</v>
      </c>
      <c r="C15" s="208">
        <v>402511.62699999998</v>
      </c>
      <c r="D15" s="208">
        <v>676424.11300000001</v>
      </c>
      <c r="E15" s="208">
        <v>515038.82400000002</v>
      </c>
      <c r="F15" s="208">
        <v>13009.241</v>
      </c>
      <c r="G15" s="208">
        <v>16837129</v>
      </c>
      <c r="H15" s="208">
        <v>809091.15700000001</v>
      </c>
      <c r="I15" s="208">
        <v>176402.024</v>
      </c>
      <c r="J15" s="208">
        <v>73364947</v>
      </c>
      <c r="K15" s="208">
        <v>723196.39599999995</v>
      </c>
      <c r="L15" s="208">
        <v>770871.32799999998</v>
      </c>
      <c r="M15" s="208">
        <v>785075.853</v>
      </c>
      <c r="N15" s="208">
        <v>51344.607000000004</v>
      </c>
      <c r="O15" s="208">
        <v>38537.955000000002</v>
      </c>
      <c r="P15" s="208">
        <v>312012.304</v>
      </c>
    </row>
    <row r="16" spans="1:16" x14ac:dyDescent="0.3">
      <c r="B16" s="251">
        <v>43965</v>
      </c>
      <c r="C16" s="208">
        <v>403226.37099999998</v>
      </c>
      <c r="D16" s="208">
        <v>677258.63500000001</v>
      </c>
      <c r="E16" s="208">
        <v>515980.59299999999</v>
      </c>
      <c r="F16" s="208">
        <v>13015.944</v>
      </c>
      <c r="G16" s="208">
        <v>16838694</v>
      </c>
      <c r="H16" s="208">
        <v>809322.63399999996</v>
      </c>
      <c r="I16" s="208">
        <v>176599.05499999999</v>
      </c>
      <c r="J16" s="208">
        <v>73583517</v>
      </c>
      <c r="K16" s="208">
        <v>723434.58100000001</v>
      </c>
      <c r="L16" s="208">
        <v>771609.62100000004</v>
      </c>
      <c r="M16" s="208">
        <v>785075.853</v>
      </c>
      <c r="N16" s="208">
        <v>51344.607000000004</v>
      </c>
      <c r="O16" s="208">
        <v>38537.955000000002</v>
      </c>
      <c r="P16" s="208">
        <v>312012.304</v>
      </c>
    </row>
    <row r="17" spans="2:16" x14ac:dyDescent="0.3">
      <c r="B17" s="251">
        <v>43966</v>
      </c>
      <c r="C17" s="208">
        <v>403946.06599999999</v>
      </c>
      <c r="D17" s="208">
        <v>678096.76699999999</v>
      </c>
      <c r="E17" s="208">
        <v>516922.63699999999</v>
      </c>
      <c r="F17" s="208">
        <v>13022.624</v>
      </c>
      <c r="G17" s="208">
        <v>16839961</v>
      </c>
      <c r="H17" s="208">
        <v>809753.049</v>
      </c>
      <c r="I17" s="208">
        <v>176599.05499999999</v>
      </c>
      <c r="J17" s="208">
        <v>73802063</v>
      </c>
      <c r="K17" s="208">
        <v>723674.23199999996</v>
      </c>
      <c r="L17" s="208">
        <v>772354.82700000005</v>
      </c>
      <c r="M17" s="208">
        <v>785075.853</v>
      </c>
      <c r="N17" s="208">
        <v>51347.042999999998</v>
      </c>
      <c r="O17" s="208">
        <v>38537.955000000002</v>
      </c>
      <c r="P17" s="208">
        <v>312012.304</v>
      </c>
    </row>
    <row r="18" spans="2:16" x14ac:dyDescent="0.3">
      <c r="B18" s="251">
        <v>43967</v>
      </c>
      <c r="C18" s="208">
        <v>404665.772</v>
      </c>
      <c r="D18" s="208">
        <v>678933.88699999999</v>
      </c>
      <c r="E18" s="208">
        <v>517864.63400000002</v>
      </c>
      <c r="F18" s="208">
        <v>13029.302</v>
      </c>
      <c r="G18" s="208">
        <v>16841042</v>
      </c>
      <c r="H18" s="208">
        <v>810178.44200000004</v>
      </c>
      <c r="I18" s="208">
        <v>176599.12400000001</v>
      </c>
      <c r="J18" s="208">
        <v>74020640</v>
      </c>
      <c r="K18" s="208">
        <v>723910.054</v>
      </c>
      <c r="L18" s="208">
        <v>773092.23600000003</v>
      </c>
      <c r="M18" s="208">
        <v>785075.853</v>
      </c>
      <c r="N18" s="208">
        <v>51347.042999999998</v>
      </c>
      <c r="O18" s="208">
        <v>38537.955000000002</v>
      </c>
      <c r="P18" s="208">
        <v>312012.304</v>
      </c>
    </row>
    <row r="19" spans="2:16" x14ac:dyDescent="0.3">
      <c r="B19" s="251">
        <v>43968</v>
      </c>
      <c r="C19" s="208">
        <v>405387.43099999998</v>
      </c>
      <c r="D19" s="208">
        <v>679778.27399999998</v>
      </c>
      <c r="E19" s="208">
        <v>518806.56699999998</v>
      </c>
      <c r="F19" s="208">
        <v>13036.011</v>
      </c>
      <c r="G19" s="208">
        <v>16842378</v>
      </c>
      <c r="H19" s="208">
        <v>810472.48400000005</v>
      </c>
      <c r="I19" s="208">
        <v>176599.12400000001</v>
      </c>
      <c r="J19" s="208">
        <v>74239249</v>
      </c>
      <c r="K19" s="208">
        <v>724152.08900000004</v>
      </c>
      <c r="L19" s="208">
        <v>773831.76100000006</v>
      </c>
      <c r="M19" s="208">
        <v>785075.853</v>
      </c>
      <c r="N19" s="208">
        <v>51347.042999999998</v>
      </c>
      <c r="O19" s="208">
        <v>38537.955000000002</v>
      </c>
      <c r="P19" s="208">
        <v>312012.304</v>
      </c>
    </row>
    <row r="20" spans="2:16" x14ac:dyDescent="0.3">
      <c r="B20" s="251">
        <v>43969</v>
      </c>
      <c r="C20" s="208">
        <v>406111.81599999999</v>
      </c>
      <c r="D20" s="208">
        <v>680627.73600000003</v>
      </c>
      <c r="E20" s="208">
        <v>519748.42200000002</v>
      </c>
      <c r="F20" s="208">
        <v>13042.746999999999</v>
      </c>
      <c r="G20" s="208">
        <v>16843571</v>
      </c>
      <c r="H20" s="208">
        <v>810711.58700000006</v>
      </c>
      <c r="I20" s="208">
        <v>176599.12400000001</v>
      </c>
      <c r="J20" s="208">
        <v>74412597</v>
      </c>
      <c r="K20" s="208">
        <v>724315.43099999998</v>
      </c>
      <c r="L20" s="208">
        <v>774569.31099999999</v>
      </c>
      <c r="M20" s="208">
        <v>785075.853</v>
      </c>
      <c r="N20" s="208">
        <v>51407.285000000003</v>
      </c>
      <c r="O20" s="208">
        <v>38537.955000000002</v>
      </c>
      <c r="P20" s="208">
        <v>312012.304</v>
      </c>
    </row>
    <row r="21" spans="2:16" x14ac:dyDescent="0.3">
      <c r="B21" s="251">
        <v>43970</v>
      </c>
      <c r="C21" s="208">
        <v>406836.54200000002</v>
      </c>
      <c r="D21" s="208">
        <v>681476.84</v>
      </c>
      <c r="E21" s="208">
        <v>520690.2</v>
      </c>
      <c r="F21" s="208">
        <v>13042.868</v>
      </c>
      <c r="G21" s="208">
        <v>16844939</v>
      </c>
      <c r="H21" s="208">
        <v>810950.78</v>
      </c>
      <c r="I21" s="208">
        <v>176599.12400000001</v>
      </c>
      <c r="J21" s="208">
        <v>74544932</v>
      </c>
      <c r="K21" s="208">
        <v>724490.13899999997</v>
      </c>
      <c r="L21" s="208">
        <v>775304.12100000004</v>
      </c>
      <c r="M21" s="208">
        <v>785075.853</v>
      </c>
      <c r="N21" s="208">
        <v>51504.428</v>
      </c>
      <c r="O21" s="208">
        <v>38537.955000000002</v>
      </c>
      <c r="P21" s="208">
        <v>312012.304</v>
      </c>
    </row>
    <row r="22" spans="2:16" x14ac:dyDescent="0.3">
      <c r="B22" s="251">
        <v>43971</v>
      </c>
      <c r="C22" s="208">
        <v>407595.02500000002</v>
      </c>
      <c r="D22" s="208">
        <v>682325.46799999999</v>
      </c>
      <c r="E22" s="208">
        <v>521603.68</v>
      </c>
      <c r="F22" s="208">
        <v>13042.868</v>
      </c>
      <c r="G22" s="208">
        <v>16845154</v>
      </c>
      <c r="H22" s="208">
        <v>811189.97499999998</v>
      </c>
      <c r="I22" s="208">
        <v>176599.12400000001</v>
      </c>
      <c r="J22" s="208">
        <v>74687122</v>
      </c>
      <c r="K22" s="208">
        <v>724693.46699999995</v>
      </c>
      <c r="L22" s="208">
        <v>776039.69200000004</v>
      </c>
      <c r="M22" s="208">
        <v>785075.853</v>
      </c>
      <c r="N22" s="208">
        <v>51598.186999999998</v>
      </c>
      <c r="O22" s="208">
        <v>38537.955000000002</v>
      </c>
      <c r="P22" s="208">
        <v>312012.304</v>
      </c>
    </row>
    <row r="23" spans="2:16" x14ac:dyDescent="0.3">
      <c r="B23" s="251">
        <v>43972</v>
      </c>
      <c r="C23" s="208">
        <v>408068.19799999997</v>
      </c>
      <c r="D23" s="208">
        <v>683173.98899999994</v>
      </c>
      <c r="E23" s="208">
        <v>522482.27</v>
      </c>
      <c r="F23" s="208">
        <v>13042.868</v>
      </c>
      <c r="G23" s="208">
        <v>16845154</v>
      </c>
      <c r="H23" s="208">
        <v>811542.89199999999</v>
      </c>
      <c r="I23" s="208">
        <v>176599.12400000001</v>
      </c>
      <c r="J23" s="208">
        <v>74840078</v>
      </c>
      <c r="K23" s="208">
        <v>724847.103</v>
      </c>
      <c r="L23" s="208">
        <v>776784.05700000003</v>
      </c>
      <c r="M23" s="208">
        <v>785075.853</v>
      </c>
      <c r="N23" s="208">
        <v>51695.529000000002</v>
      </c>
      <c r="O23" s="208">
        <v>38537.955000000002</v>
      </c>
      <c r="P23" s="208">
        <v>312012.304</v>
      </c>
    </row>
    <row r="24" spans="2:16" x14ac:dyDescent="0.3">
      <c r="B24" s="251">
        <v>43973</v>
      </c>
      <c r="C24" s="208">
        <v>408453.21899999998</v>
      </c>
      <c r="D24" s="208">
        <v>684022.34499999997</v>
      </c>
      <c r="E24" s="208">
        <v>523352.92300000001</v>
      </c>
      <c r="F24" s="208">
        <v>13042.868</v>
      </c>
      <c r="G24" s="208">
        <v>16845154</v>
      </c>
      <c r="H24" s="208">
        <v>811973.10499999998</v>
      </c>
      <c r="I24" s="208">
        <v>176599.12400000001</v>
      </c>
      <c r="J24" s="208">
        <v>74960548</v>
      </c>
      <c r="K24" s="208">
        <v>724977.38100000005</v>
      </c>
      <c r="L24" s="208">
        <v>777529.76599999995</v>
      </c>
      <c r="M24" s="208">
        <v>785075.853</v>
      </c>
      <c r="N24" s="208">
        <v>51793.031000000003</v>
      </c>
      <c r="O24" s="208">
        <v>38537.955000000002</v>
      </c>
      <c r="P24" s="208">
        <v>312012.304</v>
      </c>
    </row>
    <row r="25" spans="2:16" x14ac:dyDescent="0.3">
      <c r="B25" s="251">
        <v>43974</v>
      </c>
      <c r="C25" s="208">
        <v>409176.50199999998</v>
      </c>
      <c r="D25" s="208">
        <v>684870.62</v>
      </c>
      <c r="E25" s="208">
        <v>524237.08600000001</v>
      </c>
      <c r="F25" s="208">
        <v>13042.868</v>
      </c>
      <c r="G25" s="208">
        <v>16846493</v>
      </c>
      <c r="H25" s="208">
        <v>812336.70499999996</v>
      </c>
      <c r="I25" s="208">
        <v>176599.12400000001</v>
      </c>
      <c r="J25" s="208">
        <v>75080763</v>
      </c>
      <c r="K25" s="208">
        <v>725105.15599999996</v>
      </c>
      <c r="L25" s="208">
        <v>778274.65800000005</v>
      </c>
      <c r="M25" s="208">
        <v>785075.853</v>
      </c>
      <c r="N25" s="208">
        <v>51890.5</v>
      </c>
      <c r="O25" s="208">
        <v>38537.955000000002</v>
      </c>
      <c r="P25" s="208">
        <v>312012.304</v>
      </c>
    </row>
    <row r="26" spans="2:16" x14ac:dyDescent="0.3">
      <c r="B26" s="251">
        <v>43975</v>
      </c>
      <c r="C26" s="208">
        <v>409940.391</v>
      </c>
      <c r="D26" s="208">
        <v>685718.73</v>
      </c>
      <c r="E26" s="208">
        <v>525131.49899999995</v>
      </c>
      <c r="F26" s="208">
        <v>13042.868</v>
      </c>
      <c r="G26" s="208">
        <v>16848858</v>
      </c>
      <c r="H26" s="208">
        <v>812527.83299999998</v>
      </c>
      <c r="I26" s="208">
        <v>176599.12400000001</v>
      </c>
      <c r="J26" s="208">
        <v>75229088</v>
      </c>
      <c r="K26" s="208">
        <v>725255.37199999997</v>
      </c>
      <c r="L26" s="208">
        <v>779006.30200000003</v>
      </c>
      <c r="M26" s="208">
        <v>785075.853</v>
      </c>
      <c r="N26" s="208">
        <v>51988.108</v>
      </c>
      <c r="O26" s="208">
        <v>38537.955000000002</v>
      </c>
      <c r="P26" s="208">
        <v>312012.304</v>
      </c>
    </row>
    <row r="27" spans="2:16" x14ac:dyDescent="0.3">
      <c r="B27" s="251">
        <v>43976</v>
      </c>
      <c r="C27" s="208">
        <v>410701.14399999997</v>
      </c>
      <c r="D27" s="208">
        <v>686566.67599999998</v>
      </c>
      <c r="E27" s="208">
        <v>526025.66200000001</v>
      </c>
      <c r="F27" s="208">
        <v>13042.868</v>
      </c>
      <c r="G27" s="208">
        <v>16851284</v>
      </c>
      <c r="H27" s="208">
        <v>812718.12100000004</v>
      </c>
      <c r="I27" s="208">
        <v>176599.12400000001</v>
      </c>
      <c r="J27" s="208">
        <v>75385427</v>
      </c>
      <c r="K27" s="208">
        <v>725405.13100000005</v>
      </c>
      <c r="L27" s="208">
        <v>779742.16299999994</v>
      </c>
      <c r="M27" s="208">
        <v>785075.853</v>
      </c>
      <c r="N27" s="208">
        <v>52086.023000000001</v>
      </c>
      <c r="O27" s="208">
        <v>38537.955000000002</v>
      </c>
      <c r="P27" s="208">
        <v>312012.304</v>
      </c>
    </row>
    <row r="28" spans="2:16" x14ac:dyDescent="0.3">
      <c r="B28" s="251">
        <v>43977</v>
      </c>
      <c r="C28" s="208">
        <v>411428.47100000002</v>
      </c>
      <c r="D28" s="208">
        <v>687412.84</v>
      </c>
      <c r="E28" s="208">
        <v>526919.53899999999</v>
      </c>
      <c r="F28" s="208">
        <v>13042.868</v>
      </c>
      <c r="G28" s="208">
        <v>16853865</v>
      </c>
      <c r="H28" s="208">
        <v>812909.64899999998</v>
      </c>
      <c r="I28" s="208">
        <v>176599.12400000001</v>
      </c>
      <c r="J28" s="208">
        <v>75542115</v>
      </c>
      <c r="K28" s="208">
        <v>725554.48</v>
      </c>
      <c r="L28" s="208">
        <v>780488.16599999997</v>
      </c>
      <c r="M28" s="208">
        <v>785075.853</v>
      </c>
      <c r="N28" s="208">
        <v>52183.963000000003</v>
      </c>
      <c r="O28" s="208">
        <v>38537.955000000002</v>
      </c>
      <c r="P28" s="208">
        <v>312012.304</v>
      </c>
    </row>
    <row r="29" spans="2:16" x14ac:dyDescent="0.3">
      <c r="B29" s="251">
        <v>43978</v>
      </c>
      <c r="C29" s="208">
        <v>412158.315</v>
      </c>
      <c r="D29" s="208">
        <v>688258.99</v>
      </c>
      <c r="E29" s="208">
        <v>527813.36</v>
      </c>
      <c r="F29" s="208">
        <v>13042.868</v>
      </c>
      <c r="G29" s="208">
        <v>16856661</v>
      </c>
      <c r="H29" s="208">
        <v>813101.28799999994</v>
      </c>
      <c r="I29" s="208">
        <v>176600.11600000001</v>
      </c>
      <c r="J29" s="208">
        <v>75701840</v>
      </c>
      <c r="K29" s="208">
        <v>725716.86300000001</v>
      </c>
      <c r="L29" s="208">
        <v>781231.14300000004</v>
      </c>
      <c r="M29" s="208">
        <v>785075.853</v>
      </c>
      <c r="N29" s="208">
        <v>52281.819000000003</v>
      </c>
      <c r="O29" s="208">
        <v>38537.955000000002</v>
      </c>
      <c r="P29" s="208">
        <v>312012.304</v>
      </c>
    </row>
    <row r="30" spans="2:16" x14ac:dyDescent="0.3">
      <c r="B30" s="251">
        <v>43979</v>
      </c>
      <c r="C30" s="208" t="s">
        <v>164</v>
      </c>
      <c r="D30" s="208" t="s">
        <v>164</v>
      </c>
      <c r="E30" s="208" t="s">
        <v>164</v>
      </c>
      <c r="F30" s="208" t="s">
        <v>164</v>
      </c>
      <c r="G30" s="208" t="s">
        <v>164</v>
      </c>
      <c r="H30" s="208" t="s">
        <v>164</v>
      </c>
      <c r="I30" s="208" t="s">
        <v>164</v>
      </c>
      <c r="J30" s="208" t="s">
        <v>164</v>
      </c>
      <c r="K30" s="208" t="s">
        <v>164</v>
      </c>
      <c r="L30" s="208" t="s">
        <v>164</v>
      </c>
      <c r="M30" s="208" t="s">
        <v>164</v>
      </c>
      <c r="N30" s="208" t="s">
        <v>164</v>
      </c>
      <c r="O30" s="208" t="s">
        <v>164</v>
      </c>
      <c r="P30" s="208" t="s">
        <v>164</v>
      </c>
    </row>
    <row r="31" spans="2:16" x14ac:dyDescent="0.3">
      <c r="B31" s="251">
        <v>43980</v>
      </c>
      <c r="C31" s="208" t="s">
        <v>164</v>
      </c>
      <c r="D31" s="208" t="s">
        <v>164</v>
      </c>
      <c r="E31" s="208" t="s">
        <v>164</v>
      </c>
      <c r="F31" s="208" t="s">
        <v>164</v>
      </c>
      <c r="G31" s="208" t="s">
        <v>164</v>
      </c>
      <c r="H31" s="208" t="s">
        <v>164</v>
      </c>
      <c r="I31" s="208" t="s">
        <v>164</v>
      </c>
      <c r="J31" s="208" t="s">
        <v>164</v>
      </c>
      <c r="K31" s="208" t="s">
        <v>164</v>
      </c>
      <c r="L31" s="208" t="s">
        <v>164</v>
      </c>
      <c r="M31" s="208" t="s">
        <v>164</v>
      </c>
      <c r="N31" s="208" t="s">
        <v>164</v>
      </c>
      <c r="O31" s="208" t="s">
        <v>164</v>
      </c>
      <c r="P31" s="208" t="s">
        <v>164</v>
      </c>
    </row>
    <row r="32" spans="2:16" x14ac:dyDescent="0.3">
      <c r="B32" s="251">
        <v>43981</v>
      </c>
      <c r="C32" s="208" t="s">
        <v>164</v>
      </c>
      <c r="D32" s="208" t="s">
        <v>164</v>
      </c>
      <c r="E32" s="208" t="s">
        <v>164</v>
      </c>
      <c r="F32" s="208" t="s">
        <v>164</v>
      </c>
      <c r="G32" s="208" t="s">
        <v>164</v>
      </c>
      <c r="H32" s="208" t="s">
        <v>164</v>
      </c>
      <c r="I32" s="208" t="s">
        <v>164</v>
      </c>
      <c r="J32" s="208" t="s">
        <v>164</v>
      </c>
      <c r="K32" s="208" t="s">
        <v>164</v>
      </c>
      <c r="L32" s="208" t="s">
        <v>164</v>
      </c>
      <c r="M32" s="208" t="s">
        <v>164</v>
      </c>
      <c r="N32" s="208" t="s">
        <v>164</v>
      </c>
      <c r="O32" s="208" t="s">
        <v>164</v>
      </c>
      <c r="P32" s="208" t="s">
        <v>164</v>
      </c>
    </row>
    <row r="33" spans="2:16" x14ac:dyDescent="0.3">
      <c r="B33" s="251">
        <v>43982</v>
      </c>
      <c r="C33" s="208" t="s">
        <v>164</v>
      </c>
      <c r="D33" s="208" t="s">
        <v>164</v>
      </c>
      <c r="E33" s="208" t="s">
        <v>164</v>
      </c>
      <c r="F33" s="208" t="s">
        <v>164</v>
      </c>
      <c r="G33" s="208" t="s">
        <v>164</v>
      </c>
      <c r="H33" s="208" t="s">
        <v>164</v>
      </c>
      <c r="I33" s="208" t="s">
        <v>164</v>
      </c>
      <c r="J33" s="208" t="s">
        <v>164</v>
      </c>
      <c r="K33" s="208" t="s">
        <v>164</v>
      </c>
      <c r="L33" s="208" t="s">
        <v>164</v>
      </c>
      <c r="M33" s="208" t="s">
        <v>164</v>
      </c>
      <c r="N33" s="208" t="s">
        <v>164</v>
      </c>
      <c r="O33" s="208" t="s">
        <v>164</v>
      </c>
      <c r="P33" s="208" t="s">
        <v>164</v>
      </c>
    </row>
    <row r="34" spans="2:16" x14ac:dyDescent="0.3">
      <c r="B34" s="251">
        <v>43983</v>
      </c>
      <c r="C34" s="208" t="s">
        <v>164</v>
      </c>
      <c r="D34" s="208" t="s">
        <v>164</v>
      </c>
      <c r="E34" s="208" t="s">
        <v>164</v>
      </c>
      <c r="F34" s="208" t="s">
        <v>164</v>
      </c>
      <c r="G34" s="208" t="s">
        <v>164</v>
      </c>
      <c r="H34" s="208" t="s">
        <v>164</v>
      </c>
      <c r="I34" s="208" t="s">
        <v>164</v>
      </c>
      <c r="J34" s="208" t="s">
        <v>164</v>
      </c>
      <c r="K34" s="208" t="s">
        <v>164</v>
      </c>
      <c r="L34" s="208" t="s">
        <v>164</v>
      </c>
      <c r="M34" s="208" t="s">
        <v>164</v>
      </c>
      <c r="N34" s="208" t="s">
        <v>164</v>
      </c>
      <c r="O34" s="208" t="s">
        <v>164</v>
      </c>
      <c r="P34" s="208" t="s">
        <v>164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/>
    <pageSetUpPr fitToPage="1"/>
  </sheetPr>
  <dimension ref="A1:AI23"/>
  <sheetViews>
    <sheetView zoomScale="93" zoomScaleNormal="93" zoomScalePageLayoutView="40" workbookViewId="0">
      <selection activeCell="AD11" sqref="AD11"/>
    </sheetView>
  </sheetViews>
  <sheetFormatPr defaultColWidth="9.140625" defaultRowHeight="23.25" x14ac:dyDescent="0.5"/>
  <cols>
    <col min="1" max="5" width="5.85546875" style="64" customWidth="1"/>
    <col min="6" max="7" width="6.7109375" style="64" customWidth="1"/>
    <col min="8" max="10" width="5.85546875" style="64" customWidth="1"/>
    <col min="11" max="11" width="6.28515625" style="64" customWidth="1"/>
    <col min="12" max="17" width="5.85546875" style="64" customWidth="1"/>
    <col min="18" max="19" width="6.28515625" style="64" customWidth="1"/>
    <col min="20" max="28" width="5.85546875" style="64" customWidth="1"/>
    <col min="29" max="34" width="9.140625" style="64"/>
    <col min="35" max="35" width="17.85546875" style="64" bestFit="1" customWidth="1"/>
    <col min="36" max="16384" width="9.140625" style="64"/>
  </cols>
  <sheetData>
    <row r="1" spans="1:35" s="45" customFormat="1" ht="28.5" x14ac:dyDescent="0.45">
      <c r="AB1" s="51" t="s">
        <v>42</v>
      </c>
      <c r="AD1" s="211"/>
    </row>
    <row r="2" spans="1:35" s="45" customFormat="1" ht="21" x14ac:dyDescent="0.35">
      <c r="A2" s="295" t="s">
        <v>16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</row>
    <row r="3" spans="1:35" s="45" customFormat="1" ht="21" x14ac:dyDescent="0.35">
      <c r="A3" s="295" t="s">
        <v>46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</row>
    <row r="4" spans="1:35" s="45" customFormat="1" ht="23.1" customHeight="1" x14ac:dyDescent="0.35">
      <c r="C4" s="305" t="s">
        <v>130</v>
      </c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279">
        <v>43977</v>
      </c>
      <c r="P4" s="279"/>
      <c r="Q4" s="279"/>
      <c r="R4" s="279"/>
      <c r="S4" s="279"/>
      <c r="T4" s="50"/>
      <c r="U4" s="283" t="s">
        <v>17</v>
      </c>
      <c r="V4" s="283"/>
      <c r="W4" s="278"/>
      <c r="X4" s="278"/>
      <c r="Y4" s="278"/>
      <c r="AI4" s="218">
        <f>O4</f>
        <v>43977</v>
      </c>
    </row>
    <row r="5" spans="1:35" s="45" customFormat="1" ht="21" x14ac:dyDescent="0.35">
      <c r="I5" s="65" t="s">
        <v>64</v>
      </c>
      <c r="K5" s="65"/>
      <c r="L5" s="65"/>
      <c r="M5" s="65" t="str">
        <f>+นม.1!G8</f>
        <v>บริษัท พีทีที โกลบอล เคมิคอล จำกัด (มหาชน) ( สาขา 12)</v>
      </c>
      <c r="N5" s="65"/>
      <c r="O5" s="65"/>
      <c r="P5" s="65"/>
      <c r="Q5" s="65"/>
      <c r="R5" s="65"/>
      <c r="S5" s="65"/>
      <c r="T5" s="65"/>
      <c r="U5" s="65"/>
    </row>
    <row r="6" spans="1:35" s="45" customFormat="1" ht="33" customHeight="1" x14ac:dyDescent="0.5">
      <c r="A6" s="299" t="s">
        <v>28</v>
      </c>
      <c r="B6" s="272" t="s">
        <v>29</v>
      </c>
      <c r="C6" s="302"/>
      <c r="D6" s="302"/>
      <c r="E6" s="273"/>
      <c r="F6" s="272" t="s">
        <v>23</v>
      </c>
      <c r="G6" s="273"/>
      <c r="H6" s="272" t="s">
        <v>30</v>
      </c>
      <c r="I6" s="273"/>
      <c r="J6" s="272" t="s">
        <v>31</v>
      </c>
      <c r="K6" s="273"/>
      <c r="L6" s="309" t="s">
        <v>32</v>
      </c>
      <c r="M6" s="310"/>
      <c r="N6" s="310"/>
      <c r="O6" s="310"/>
      <c r="P6" s="310"/>
      <c r="Q6" s="311"/>
      <c r="R6" s="272" t="s">
        <v>47</v>
      </c>
      <c r="S6" s="273"/>
      <c r="T6" s="306" t="s">
        <v>33</v>
      </c>
      <c r="U6" s="307"/>
      <c r="V6" s="306" t="s">
        <v>33</v>
      </c>
      <c r="W6" s="308"/>
      <c r="X6" s="307"/>
      <c r="Y6" s="272" t="s">
        <v>34</v>
      </c>
      <c r="Z6" s="273"/>
      <c r="AA6" s="272" t="s">
        <v>48</v>
      </c>
      <c r="AB6" s="273"/>
      <c r="AD6"/>
      <c r="AG6"/>
      <c r="AI6" s="218">
        <v>43972</v>
      </c>
    </row>
    <row r="7" spans="1:35" s="45" customFormat="1" ht="33" customHeight="1" x14ac:dyDescent="0.35">
      <c r="A7" s="300"/>
      <c r="B7" s="274"/>
      <c r="C7" s="303"/>
      <c r="D7" s="303"/>
      <c r="E7" s="275"/>
      <c r="F7" s="274"/>
      <c r="G7" s="275"/>
      <c r="H7" s="274"/>
      <c r="I7" s="275"/>
      <c r="J7" s="274"/>
      <c r="K7" s="275"/>
      <c r="L7" s="267" t="s">
        <v>36</v>
      </c>
      <c r="M7" s="268"/>
      <c r="N7" s="269"/>
      <c r="O7" s="267" t="s">
        <v>37</v>
      </c>
      <c r="P7" s="268"/>
      <c r="Q7" s="269"/>
      <c r="R7" s="274"/>
      <c r="S7" s="275"/>
      <c r="T7" s="280" t="s">
        <v>38</v>
      </c>
      <c r="U7" s="281"/>
      <c r="V7" s="280" t="s">
        <v>38</v>
      </c>
      <c r="W7" s="282"/>
      <c r="X7" s="281"/>
      <c r="Y7" s="274"/>
      <c r="Z7" s="275"/>
      <c r="AA7" s="274"/>
      <c r="AB7" s="275"/>
    </row>
    <row r="8" spans="1:35" s="45" customFormat="1" ht="33" customHeight="1" x14ac:dyDescent="0.35">
      <c r="A8" s="301"/>
      <c r="B8" s="276"/>
      <c r="C8" s="304"/>
      <c r="D8" s="304"/>
      <c r="E8" s="277"/>
      <c r="F8" s="276"/>
      <c r="G8" s="277"/>
      <c r="H8" s="276"/>
      <c r="I8" s="277"/>
      <c r="J8" s="276"/>
      <c r="K8" s="277"/>
      <c r="L8" s="286" t="s">
        <v>39</v>
      </c>
      <c r="M8" s="287"/>
      <c r="N8" s="288"/>
      <c r="O8" s="286" t="s">
        <v>39</v>
      </c>
      <c r="P8" s="287"/>
      <c r="Q8" s="288"/>
      <c r="R8" s="276"/>
      <c r="S8" s="277"/>
      <c r="T8" s="289" t="s">
        <v>40</v>
      </c>
      <c r="U8" s="290"/>
      <c r="V8" s="289" t="s">
        <v>41</v>
      </c>
      <c r="W8" s="312"/>
      <c r="X8" s="290"/>
      <c r="Y8" s="276"/>
      <c r="Z8" s="277"/>
      <c r="AA8" s="276"/>
      <c r="AB8" s="277"/>
    </row>
    <row r="9" spans="1:35" s="45" customFormat="1" ht="21" x14ac:dyDescent="0.35">
      <c r="A9" s="46"/>
      <c r="B9" s="47"/>
      <c r="C9" s="48"/>
      <c r="D9" s="48"/>
      <c r="E9" s="49"/>
      <c r="F9" s="47"/>
      <c r="G9" s="49"/>
      <c r="H9" s="47"/>
      <c r="I9" s="49"/>
      <c r="J9" s="47"/>
      <c r="K9" s="49"/>
      <c r="L9" s="47"/>
      <c r="M9" s="48"/>
      <c r="N9" s="49"/>
      <c r="O9" s="47"/>
      <c r="P9" s="48"/>
      <c r="Q9" s="49"/>
      <c r="R9" s="47"/>
      <c r="S9" s="49"/>
      <c r="T9" s="47"/>
      <c r="U9" s="49"/>
      <c r="V9" s="47"/>
      <c r="W9" s="48"/>
      <c r="X9" s="49"/>
      <c r="Y9" s="47"/>
      <c r="Z9" s="49"/>
      <c r="AA9" s="47"/>
      <c r="AB9" s="49"/>
    </row>
    <row r="10" spans="1:35" s="45" customFormat="1" ht="21" x14ac:dyDescent="0.35">
      <c r="A10" s="52">
        <v>1</v>
      </c>
      <c r="B10" s="292" t="s">
        <v>81</v>
      </c>
      <c r="C10" s="283"/>
      <c r="D10" s="283"/>
      <c r="E10" s="293"/>
      <c r="F10" s="292">
        <f>Data!E4</f>
        <v>0</v>
      </c>
      <c r="G10" s="293"/>
      <c r="H10" s="292" t="str">
        <f>Data!B4</f>
        <v>M-14</v>
      </c>
      <c r="I10" s="293"/>
      <c r="J10" s="284">
        <f>+Data!B9</f>
        <v>1</v>
      </c>
      <c r="K10" s="285"/>
      <c r="L10" s="296">
        <f>VLOOKUP(O4,RAW!B3:G34,4,FALSE)</f>
        <v>526919.53899999999</v>
      </c>
      <c r="M10" s="297"/>
      <c r="N10" s="298"/>
      <c r="O10" s="296">
        <f>VLOOKUP(O4+1,RAW!B3:G34,4,FALSE)</f>
        <v>527813.36</v>
      </c>
      <c r="P10" s="297"/>
      <c r="Q10" s="298"/>
      <c r="R10" s="284">
        <f>+Data!B7</f>
        <v>0</v>
      </c>
      <c r="S10" s="285"/>
      <c r="T10" s="292" t="s">
        <v>27</v>
      </c>
      <c r="U10" s="293"/>
      <c r="V10" s="270" t="s">
        <v>27</v>
      </c>
      <c r="W10" s="294"/>
      <c r="X10" s="271"/>
      <c r="Y10" s="284">
        <f>+Data!B8</f>
        <v>0</v>
      </c>
      <c r="Z10" s="285"/>
      <c r="AA10" s="270">
        <f>(O10-L10)*1000</f>
        <v>893820.99999999627</v>
      </c>
      <c r="AB10" s="271"/>
    </row>
    <row r="11" spans="1:35" s="45" customFormat="1" ht="21" x14ac:dyDescent="0.35">
      <c r="A11" s="55"/>
      <c r="B11" s="53"/>
      <c r="C11" s="56"/>
      <c r="D11" s="56"/>
      <c r="E11" s="54"/>
      <c r="F11" s="53"/>
      <c r="G11" s="54"/>
      <c r="H11" s="53"/>
      <c r="I11" s="54"/>
      <c r="J11" s="53"/>
      <c r="K11" s="54"/>
      <c r="L11" s="53"/>
      <c r="M11" s="56"/>
      <c r="N11" s="54"/>
      <c r="O11" s="53"/>
      <c r="P11" s="56"/>
      <c r="Q11" s="54"/>
      <c r="R11" s="53"/>
      <c r="S11" s="54"/>
      <c r="T11" s="53"/>
      <c r="U11" s="54"/>
      <c r="V11" s="53"/>
      <c r="W11" s="56"/>
      <c r="X11" s="54"/>
      <c r="Y11" s="53"/>
      <c r="Z11" s="54"/>
      <c r="AA11" s="53"/>
      <c r="AB11" s="54"/>
    </row>
    <row r="12" spans="1:35" s="45" customFormat="1" ht="21" x14ac:dyDescent="0.35">
      <c r="A12" s="55"/>
      <c r="B12" s="53"/>
      <c r="C12" s="56"/>
      <c r="D12" s="56"/>
      <c r="E12" s="54"/>
      <c r="F12" s="53"/>
      <c r="G12" s="54"/>
      <c r="H12" s="53"/>
      <c r="I12" s="54"/>
      <c r="J12" s="53"/>
      <c r="K12" s="54"/>
      <c r="L12" s="53"/>
      <c r="M12" s="56"/>
      <c r="N12" s="54"/>
      <c r="O12" s="53"/>
      <c r="P12" s="56"/>
      <c r="Q12" s="54"/>
      <c r="R12" s="53"/>
      <c r="S12" s="54"/>
      <c r="T12" s="53"/>
      <c r="U12" s="54"/>
      <c r="V12" s="53"/>
      <c r="W12" s="56"/>
      <c r="X12" s="54"/>
      <c r="Y12" s="53"/>
      <c r="Z12" s="54"/>
      <c r="AA12" s="53"/>
      <c r="AB12" s="54"/>
    </row>
    <row r="13" spans="1:35" s="45" customFormat="1" ht="21" x14ac:dyDescent="0.35">
      <c r="A13" s="55"/>
      <c r="B13" s="53"/>
      <c r="C13" s="56"/>
      <c r="D13" s="56"/>
      <c r="E13" s="54"/>
      <c r="F13" s="53"/>
      <c r="G13" s="54"/>
      <c r="H13" s="53"/>
      <c r="I13" s="54"/>
      <c r="J13" s="53"/>
      <c r="K13" s="54"/>
      <c r="L13" s="53"/>
      <c r="M13" s="56"/>
      <c r="N13" s="54"/>
      <c r="O13" s="53"/>
      <c r="P13" s="56"/>
      <c r="Q13" s="54"/>
      <c r="R13" s="53"/>
      <c r="S13" s="54"/>
      <c r="T13" s="53"/>
      <c r="U13" s="54"/>
      <c r="V13" s="53"/>
      <c r="W13" s="56"/>
      <c r="X13" s="54"/>
      <c r="Y13" s="53"/>
      <c r="Z13" s="54"/>
      <c r="AA13" s="53"/>
      <c r="AB13" s="54"/>
    </row>
    <row r="14" spans="1:35" s="45" customFormat="1" ht="21" x14ac:dyDescent="0.35">
      <c r="A14" s="55"/>
      <c r="B14" s="53"/>
      <c r="C14" s="56"/>
      <c r="D14" s="56"/>
      <c r="E14" s="54"/>
      <c r="F14" s="53"/>
      <c r="G14" s="54"/>
      <c r="H14" s="53"/>
      <c r="I14" s="54"/>
      <c r="J14" s="53"/>
      <c r="K14" s="54"/>
      <c r="L14" s="53"/>
      <c r="M14" s="56"/>
      <c r="N14" s="54"/>
      <c r="O14" s="53"/>
      <c r="P14" s="56"/>
      <c r="Q14" s="54"/>
      <c r="R14" s="53"/>
      <c r="S14" s="54"/>
      <c r="T14" s="53"/>
      <c r="U14" s="54"/>
      <c r="V14" s="53"/>
      <c r="W14" s="56"/>
      <c r="X14" s="54"/>
      <c r="Y14" s="53"/>
      <c r="Z14" s="54"/>
      <c r="AA14" s="53"/>
      <c r="AB14" s="54"/>
    </row>
    <row r="15" spans="1:35" s="45" customFormat="1" ht="21" x14ac:dyDescent="0.35">
      <c r="A15" s="55"/>
      <c r="B15" s="53"/>
      <c r="C15" s="56"/>
      <c r="D15" s="56"/>
      <c r="E15" s="54"/>
      <c r="F15" s="53"/>
      <c r="G15" s="54"/>
      <c r="H15" s="53"/>
      <c r="I15" s="54"/>
      <c r="J15" s="53"/>
      <c r="K15" s="54"/>
      <c r="L15" s="53"/>
      <c r="M15" s="56"/>
      <c r="N15" s="54"/>
      <c r="O15" s="53"/>
      <c r="P15" s="56"/>
      <c r="Q15" s="54"/>
      <c r="R15" s="53"/>
      <c r="S15" s="54"/>
      <c r="T15" s="53"/>
      <c r="U15" s="54"/>
      <c r="V15" s="53"/>
      <c r="W15" s="56"/>
      <c r="X15" s="54"/>
      <c r="Y15" s="53"/>
      <c r="Z15" s="54"/>
      <c r="AA15" s="53"/>
      <c r="AB15" s="54"/>
    </row>
    <row r="16" spans="1:35" s="45" customFormat="1" ht="21" x14ac:dyDescent="0.35">
      <c r="A16" s="55"/>
      <c r="B16" s="53"/>
      <c r="C16" s="56"/>
      <c r="D16" s="56"/>
      <c r="E16" s="54"/>
      <c r="F16" s="53"/>
      <c r="G16" s="54"/>
      <c r="H16" s="53"/>
      <c r="I16" s="54"/>
      <c r="J16" s="53"/>
      <c r="K16" s="54"/>
      <c r="L16" s="53"/>
      <c r="M16" s="56"/>
      <c r="N16" s="54"/>
      <c r="O16" s="53"/>
      <c r="P16" s="56"/>
      <c r="Q16" s="54"/>
      <c r="R16" s="53"/>
      <c r="S16" s="54"/>
      <c r="T16" s="53"/>
      <c r="U16" s="54"/>
      <c r="V16" s="53"/>
      <c r="W16" s="56"/>
      <c r="X16" s="54"/>
      <c r="Y16" s="53"/>
      <c r="Z16" s="54"/>
      <c r="AA16" s="53"/>
      <c r="AB16" s="54"/>
    </row>
    <row r="17" spans="1:28" s="45" customFormat="1" ht="21" x14ac:dyDescent="0.35">
      <c r="A17" s="57"/>
      <c r="B17" s="58"/>
      <c r="C17" s="59"/>
      <c r="D17" s="59"/>
      <c r="E17" s="60"/>
      <c r="F17" s="58"/>
      <c r="G17" s="60"/>
      <c r="H17" s="58"/>
      <c r="I17" s="60"/>
      <c r="J17" s="58"/>
      <c r="K17" s="60"/>
      <c r="L17" s="58"/>
      <c r="M17" s="59"/>
      <c r="N17" s="60"/>
      <c r="O17" s="58"/>
      <c r="P17" s="59"/>
      <c r="Q17" s="60"/>
      <c r="R17" s="58"/>
      <c r="S17" s="60"/>
      <c r="T17" s="58"/>
      <c r="U17" s="60"/>
      <c r="V17" s="58"/>
      <c r="W17" s="59"/>
      <c r="X17" s="60"/>
      <c r="Y17" s="58"/>
      <c r="Z17" s="60"/>
      <c r="AA17" s="58"/>
      <c r="AB17" s="60"/>
    </row>
    <row r="18" spans="1:28" s="45" customFormat="1" ht="21" x14ac:dyDescent="0.35"/>
    <row r="19" spans="1:28" s="45" customFormat="1" ht="21" x14ac:dyDescent="0.35">
      <c r="A19" s="215" t="s">
        <v>49</v>
      </c>
      <c r="B19" s="213"/>
      <c r="C19" s="213"/>
      <c r="D19" s="213"/>
      <c r="E19" s="213"/>
      <c r="F19" s="213"/>
      <c r="G19" s="213"/>
      <c r="H19" s="213"/>
      <c r="I19" s="61"/>
      <c r="J19" s="61"/>
      <c r="K19" s="215" t="s">
        <v>50</v>
      </c>
      <c r="L19" s="213"/>
      <c r="M19" s="213"/>
      <c r="N19" s="213"/>
      <c r="O19" s="213"/>
      <c r="P19" s="213"/>
      <c r="Q19" s="213"/>
      <c r="R19" s="213"/>
      <c r="S19" s="61"/>
      <c r="T19" s="62" t="s">
        <v>126</v>
      </c>
      <c r="U19" s="61"/>
      <c r="V19" s="62"/>
      <c r="W19" s="62"/>
      <c r="X19" s="62"/>
      <c r="Y19" s="62"/>
      <c r="Z19" s="62"/>
      <c r="AA19" s="62"/>
      <c r="AB19" s="61"/>
    </row>
    <row r="20" spans="1:28" s="45" customFormat="1" ht="21" x14ac:dyDescent="0.35">
      <c r="A20" s="295" t="s">
        <v>134</v>
      </c>
      <c r="B20" s="295"/>
      <c r="C20" s="295"/>
      <c r="D20" s="295"/>
      <c r="E20" s="295"/>
      <c r="F20" s="295"/>
      <c r="G20" s="295"/>
      <c r="H20" s="61"/>
      <c r="I20" s="61"/>
      <c r="J20" s="61"/>
      <c r="K20" s="61"/>
      <c r="L20" s="295" t="s">
        <v>79</v>
      </c>
      <c r="M20" s="295"/>
      <c r="N20" s="295"/>
      <c r="O20" s="295"/>
      <c r="P20" s="295"/>
      <c r="Q20" s="62"/>
      <c r="R20" s="61"/>
      <c r="S20" s="61"/>
      <c r="T20" s="295" t="s">
        <v>79</v>
      </c>
      <c r="U20" s="295"/>
      <c r="V20" s="295"/>
      <c r="W20" s="295"/>
      <c r="X20" s="295"/>
      <c r="Y20" s="295"/>
      <c r="Z20" s="62"/>
      <c r="AA20" s="62"/>
      <c r="AB20" s="61"/>
    </row>
    <row r="21" spans="1:28" s="61" customFormat="1" ht="21" x14ac:dyDescent="0.35">
      <c r="B21" s="51" t="s">
        <v>14</v>
      </c>
      <c r="C21" s="291">
        <f>O4</f>
        <v>43977</v>
      </c>
      <c r="D21" s="291"/>
      <c r="E21" s="291"/>
      <c r="F21" s="291"/>
      <c r="G21" s="63"/>
      <c r="L21" s="51" t="s">
        <v>14</v>
      </c>
      <c r="M21" s="291">
        <f>C21</f>
        <v>43977</v>
      </c>
      <c r="N21" s="291"/>
      <c r="O21" s="291"/>
      <c r="P21" s="291"/>
      <c r="Q21" s="63"/>
      <c r="U21" s="51" t="s">
        <v>14</v>
      </c>
      <c r="V21" s="291">
        <f>C21</f>
        <v>43977</v>
      </c>
      <c r="W21" s="291"/>
      <c r="X21" s="291"/>
      <c r="Y21" s="291"/>
      <c r="Z21" s="63"/>
      <c r="AA21" s="63"/>
    </row>
    <row r="22" spans="1:28" s="61" customFormat="1" ht="21" x14ac:dyDescent="0.35"/>
    <row r="23" spans="1:28" s="61" customFormat="1" ht="21" x14ac:dyDescent="0.35"/>
  </sheetData>
  <mergeCells count="42">
    <mergeCell ref="A2:AB2"/>
    <mergeCell ref="A3:AB3"/>
    <mergeCell ref="A6:A8"/>
    <mergeCell ref="B6:E8"/>
    <mergeCell ref="R6:S8"/>
    <mergeCell ref="J6:K8"/>
    <mergeCell ref="Y6:Z8"/>
    <mergeCell ref="L7:N7"/>
    <mergeCell ref="C4:N4"/>
    <mergeCell ref="F6:G8"/>
    <mergeCell ref="T6:U6"/>
    <mergeCell ref="V6:X6"/>
    <mergeCell ref="L8:N8"/>
    <mergeCell ref="H6:I8"/>
    <mergeCell ref="L6:Q6"/>
    <mergeCell ref="V8:X8"/>
    <mergeCell ref="V21:Y21"/>
    <mergeCell ref="C21:F21"/>
    <mergeCell ref="M21:P21"/>
    <mergeCell ref="T10:U10"/>
    <mergeCell ref="V10:X10"/>
    <mergeCell ref="A20:G20"/>
    <mergeCell ref="L20:P20"/>
    <mergeCell ref="T20:Y20"/>
    <mergeCell ref="H10:I10"/>
    <mergeCell ref="J10:K10"/>
    <mergeCell ref="L10:N10"/>
    <mergeCell ref="Y10:Z10"/>
    <mergeCell ref="B10:E10"/>
    <mergeCell ref="F10:G10"/>
    <mergeCell ref="O10:Q10"/>
    <mergeCell ref="O7:Q7"/>
    <mergeCell ref="AA10:AB10"/>
    <mergeCell ref="AA6:AB8"/>
    <mergeCell ref="W4:Y4"/>
    <mergeCell ref="O4:S4"/>
    <mergeCell ref="T7:U7"/>
    <mergeCell ref="V7:X7"/>
    <mergeCell ref="U4:V4"/>
    <mergeCell ref="R10:S10"/>
    <mergeCell ref="O8:Q8"/>
    <mergeCell ref="T8:U8"/>
  </mergeCells>
  <pageMargins left="0.39370078740157483" right="0.39370078740157483" top="0.47244094488188981" bottom="0.39370078740157483" header="0.31496062992125984" footer="0.31496062992125984"/>
  <pageSetup paperSize="9" scale="8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B21"/>
  <sheetViews>
    <sheetView topLeftCell="A3" zoomScale="80" zoomScaleNormal="80" workbookViewId="0">
      <selection activeCell="AD11" sqref="AD11"/>
    </sheetView>
  </sheetViews>
  <sheetFormatPr defaultColWidth="9.140625" defaultRowHeight="23.25" x14ac:dyDescent="0.5"/>
  <cols>
    <col min="1" max="5" width="5.85546875" style="240" customWidth="1"/>
    <col min="6" max="7" width="6.7109375" style="240" customWidth="1"/>
    <col min="8" max="10" width="5.85546875" style="240" customWidth="1"/>
    <col min="11" max="11" width="6.28515625" style="240" customWidth="1"/>
    <col min="12" max="17" width="5.85546875" style="240" customWidth="1"/>
    <col min="18" max="19" width="6.28515625" style="240" customWidth="1"/>
    <col min="20" max="27" width="5.85546875" style="240" customWidth="1"/>
    <col min="28" max="28" width="9.85546875" style="240" customWidth="1"/>
    <col min="29" max="16384" width="9.140625" style="240"/>
  </cols>
  <sheetData>
    <row r="1" spans="1:28" s="220" customFormat="1" ht="21" x14ac:dyDescent="0.35">
      <c r="AB1" s="221" t="s">
        <v>42</v>
      </c>
    </row>
    <row r="2" spans="1:28" s="220" customFormat="1" ht="21" x14ac:dyDescent="0.35">
      <c r="A2" s="313" t="s">
        <v>16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</row>
    <row r="3" spans="1:28" s="220" customFormat="1" ht="21" x14ac:dyDescent="0.35">
      <c r="A3" s="313" t="s">
        <v>46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</row>
    <row r="4" spans="1:28" s="220" customFormat="1" ht="23.1" customHeight="1" x14ac:dyDescent="0.35">
      <c r="C4" s="314" t="s">
        <v>144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5">
        <f>'nm4-1'!O4:S4</f>
        <v>43977</v>
      </c>
      <c r="P4" s="315"/>
      <c r="Q4" s="315"/>
      <c r="R4" s="315"/>
      <c r="S4" s="315"/>
      <c r="T4" s="222"/>
      <c r="U4" s="316" t="s">
        <v>17</v>
      </c>
      <c r="V4" s="316"/>
      <c r="W4" s="317"/>
      <c r="X4" s="317"/>
      <c r="Y4" s="317"/>
    </row>
    <row r="5" spans="1:28" s="220" customFormat="1" ht="21" x14ac:dyDescent="0.35">
      <c r="I5" s="223" t="s">
        <v>64</v>
      </c>
      <c r="K5" s="223"/>
      <c r="L5" s="223"/>
      <c r="M5" s="223" t="str">
        <f>+[8]นม.1!G8</f>
        <v>บริษัท  จีซี ไกลคอล จำกัด</v>
      </c>
      <c r="N5" s="223"/>
      <c r="O5" s="223"/>
      <c r="P5" s="223"/>
      <c r="Q5" s="223"/>
      <c r="R5" s="223"/>
      <c r="S5" s="223"/>
      <c r="T5" s="223"/>
      <c r="U5" s="223"/>
    </row>
    <row r="6" spans="1:28" s="220" customFormat="1" ht="33" customHeight="1" x14ac:dyDescent="0.35">
      <c r="A6" s="318" t="s">
        <v>28</v>
      </c>
      <c r="B6" s="321" t="s">
        <v>29</v>
      </c>
      <c r="C6" s="322"/>
      <c r="D6" s="322"/>
      <c r="E6" s="323"/>
      <c r="F6" s="321" t="s">
        <v>23</v>
      </c>
      <c r="G6" s="323"/>
      <c r="H6" s="321" t="s">
        <v>30</v>
      </c>
      <c r="I6" s="323"/>
      <c r="J6" s="321" t="s">
        <v>31</v>
      </c>
      <c r="K6" s="323"/>
      <c r="L6" s="342" t="s">
        <v>32</v>
      </c>
      <c r="M6" s="343"/>
      <c r="N6" s="343"/>
      <c r="O6" s="343"/>
      <c r="P6" s="343"/>
      <c r="Q6" s="344"/>
      <c r="R6" s="321" t="s">
        <v>47</v>
      </c>
      <c r="S6" s="323"/>
      <c r="T6" s="330" t="s">
        <v>33</v>
      </c>
      <c r="U6" s="332"/>
      <c r="V6" s="330" t="s">
        <v>33</v>
      </c>
      <c r="W6" s="331"/>
      <c r="X6" s="332"/>
      <c r="Y6" s="321" t="s">
        <v>34</v>
      </c>
      <c r="Z6" s="323"/>
      <c r="AA6" s="321" t="s">
        <v>48</v>
      </c>
      <c r="AB6" s="323"/>
    </row>
    <row r="7" spans="1:28" s="220" customFormat="1" ht="33" customHeight="1" x14ac:dyDescent="0.35">
      <c r="A7" s="319"/>
      <c r="B7" s="324"/>
      <c r="C7" s="325"/>
      <c r="D7" s="325"/>
      <c r="E7" s="326"/>
      <c r="F7" s="324"/>
      <c r="G7" s="326"/>
      <c r="H7" s="324"/>
      <c r="I7" s="326"/>
      <c r="J7" s="324"/>
      <c r="K7" s="326"/>
      <c r="L7" s="333" t="s">
        <v>36</v>
      </c>
      <c r="M7" s="334"/>
      <c r="N7" s="335"/>
      <c r="O7" s="333" t="s">
        <v>37</v>
      </c>
      <c r="P7" s="334"/>
      <c r="Q7" s="335"/>
      <c r="R7" s="324"/>
      <c r="S7" s="326"/>
      <c r="T7" s="336" t="s">
        <v>38</v>
      </c>
      <c r="U7" s="337"/>
      <c r="V7" s="336" t="s">
        <v>38</v>
      </c>
      <c r="W7" s="338"/>
      <c r="X7" s="337"/>
      <c r="Y7" s="324"/>
      <c r="Z7" s="326"/>
      <c r="AA7" s="324"/>
      <c r="AB7" s="326"/>
    </row>
    <row r="8" spans="1:28" s="220" customFormat="1" ht="33" customHeight="1" x14ac:dyDescent="0.35">
      <c r="A8" s="320"/>
      <c r="B8" s="327"/>
      <c r="C8" s="328"/>
      <c r="D8" s="328"/>
      <c r="E8" s="329"/>
      <c r="F8" s="327"/>
      <c r="G8" s="329"/>
      <c r="H8" s="327"/>
      <c r="I8" s="329"/>
      <c r="J8" s="327"/>
      <c r="K8" s="329"/>
      <c r="L8" s="339" t="s">
        <v>39</v>
      </c>
      <c r="M8" s="340"/>
      <c r="N8" s="341"/>
      <c r="O8" s="339" t="s">
        <v>39</v>
      </c>
      <c r="P8" s="340"/>
      <c r="Q8" s="341"/>
      <c r="R8" s="327"/>
      <c r="S8" s="329"/>
      <c r="T8" s="347" t="s">
        <v>40</v>
      </c>
      <c r="U8" s="348"/>
      <c r="V8" s="347" t="s">
        <v>41</v>
      </c>
      <c r="W8" s="349"/>
      <c r="X8" s="348"/>
      <c r="Y8" s="327"/>
      <c r="Z8" s="329"/>
      <c r="AA8" s="327"/>
      <c r="AB8" s="329"/>
    </row>
    <row r="9" spans="1:28" s="220" customFormat="1" ht="21" x14ac:dyDescent="0.35">
      <c r="A9" s="224"/>
      <c r="B9" s="225"/>
      <c r="C9" s="226"/>
      <c r="D9" s="226"/>
      <c r="E9" s="227"/>
      <c r="F9" s="225"/>
      <c r="G9" s="227"/>
      <c r="H9" s="225"/>
      <c r="I9" s="227"/>
      <c r="J9" s="225"/>
      <c r="K9" s="227"/>
      <c r="L9" s="225"/>
      <c r="M9" s="226"/>
      <c r="N9" s="227"/>
      <c r="O9" s="225"/>
      <c r="P9" s="226"/>
      <c r="Q9" s="227"/>
      <c r="R9" s="225"/>
      <c r="S9" s="227"/>
      <c r="T9" s="225"/>
      <c r="U9" s="227"/>
      <c r="V9" s="225"/>
      <c r="W9" s="226"/>
      <c r="X9" s="227"/>
      <c r="Y9" s="225"/>
      <c r="Z9" s="227"/>
      <c r="AA9" s="225"/>
      <c r="AB9" s="227"/>
    </row>
    <row r="10" spans="1:28" s="220" customFormat="1" ht="21" x14ac:dyDescent="0.35">
      <c r="A10" s="228">
        <v>1</v>
      </c>
      <c r="B10" s="350" t="s">
        <v>81</v>
      </c>
      <c r="C10" s="316"/>
      <c r="D10" s="316"/>
      <c r="E10" s="351"/>
      <c r="F10" s="350">
        <f>[8]Data!E4</f>
        <v>0</v>
      </c>
      <c r="G10" s="351"/>
      <c r="H10" s="350" t="str">
        <f>[8]Data!B4</f>
        <v>M-09</v>
      </c>
      <c r="I10" s="351"/>
      <c r="J10" s="352">
        <f>+[8]Data!B9</f>
        <v>1</v>
      </c>
      <c r="K10" s="353"/>
      <c r="L10" s="354">
        <f>VLOOKUP(O4,RAW!B3:G34,3,FALSE)</f>
        <v>687412.84</v>
      </c>
      <c r="M10" s="355"/>
      <c r="N10" s="356"/>
      <c r="O10" s="354">
        <f>VLOOKUP(O4+1,RAW!B3:G34,3,FALSE)</f>
        <v>688258.99</v>
      </c>
      <c r="P10" s="355"/>
      <c r="Q10" s="356"/>
      <c r="R10" s="352">
        <f>+[8]Data!B7</f>
        <v>0</v>
      </c>
      <c r="S10" s="353"/>
      <c r="T10" s="350" t="s">
        <v>27</v>
      </c>
      <c r="U10" s="351"/>
      <c r="V10" s="345" t="s">
        <v>27</v>
      </c>
      <c r="W10" s="358"/>
      <c r="X10" s="346"/>
      <c r="Y10" s="352">
        <f>+[8]Data!B8</f>
        <v>0</v>
      </c>
      <c r="Z10" s="353"/>
      <c r="AA10" s="345">
        <f>(O10-L10)*1000</f>
        <v>846150.00000002328</v>
      </c>
      <c r="AB10" s="346"/>
    </row>
    <row r="11" spans="1:28" s="220" customFormat="1" ht="21" x14ac:dyDescent="0.35">
      <c r="A11" s="229"/>
      <c r="B11" s="230"/>
      <c r="C11" s="231"/>
      <c r="D11" s="231"/>
      <c r="E11" s="232"/>
      <c r="F11" s="230"/>
      <c r="G11" s="232"/>
      <c r="H11" s="230"/>
      <c r="I11" s="232"/>
      <c r="J11" s="230"/>
      <c r="K11" s="232"/>
      <c r="L11" s="230"/>
      <c r="M11" s="231"/>
      <c r="N11" s="232"/>
      <c r="O11" s="230"/>
      <c r="P11" s="231"/>
      <c r="Q11" s="232"/>
      <c r="R11" s="230"/>
      <c r="S11" s="232"/>
      <c r="T11" s="230"/>
      <c r="U11" s="232"/>
      <c r="V11" s="230"/>
      <c r="W11" s="231"/>
      <c r="X11" s="232"/>
      <c r="Y11" s="230"/>
      <c r="Z11" s="232"/>
      <c r="AA11" s="230"/>
      <c r="AB11" s="232"/>
    </row>
    <row r="12" spans="1:28" s="220" customFormat="1" ht="21" x14ac:dyDescent="0.35">
      <c r="A12" s="229"/>
      <c r="B12" s="230"/>
      <c r="C12" s="231"/>
      <c r="D12" s="231"/>
      <c r="E12" s="232"/>
      <c r="F12" s="230"/>
      <c r="G12" s="232"/>
      <c r="H12" s="230"/>
      <c r="I12" s="232"/>
      <c r="J12" s="230"/>
      <c r="K12" s="232"/>
      <c r="L12" s="230"/>
      <c r="M12" s="231"/>
      <c r="N12" s="232"/>
      <c r="O12" s="230"/>
      <c r="P12" s="231"/>
      <c r="Q12" s="232"/>
      <c r="R12" s="230"/>
      <c r="S12" s="232"/>
      <c r="T12" s="230"/>
      <c r="U12" s="232"/>
      <c r="V12" s="230"/>
      <c r="W12" s="231"/>
      <c r="X12" s="232"/>
      <c r="Y12" s="230"/>
      <c r="Z12" s="232"/>
      <c r="AA12" s="230"/>
      <c r="AB12" s="232"/>
    </row>
    <row r="13" spans="1:28" s="220" customFormat="1" ht="21" x14ac:dyDescent="0.35">
      <c r="A13" s="229"/>
      <c r="B13" s="230"/>
      <c r="C13" s="231"/>
      <c r="D13" s="231"/>
      <c r="E13" s="232"/>
      <c r="F13" s="230"/>
      <c r="G13" s="232"/>
      <c r="H13" s="230"/>
      <c r="I13" s="232"/>
      <c r="J13" s="230"/>
      <c r="K13" s="232"/>
      <c r="L13" s="230"/>
      <c r="M13" s="231"/>
      <c r="N13" s="232"/>
      <c r="O13" s="230"/>
      <c r="P13" s="231"/>
      <c r="Q13" s="232"/>
      <c r="R13" s="230"/>
      <c r="S13" s="232"/>
      <c r="T13" s="230"/>
      <c r="U13" s="232"/>
      <c r="V13" s="230"/>
      <c r="W13" s="231"/>
      <c r="X13" s="232"/>
      <c r="Y13" s="230"/>
      <c r="Z13" s="232"/>
      <c r="AA13" s="230"/>
      <c r="AB13" s="232"/>
    </row>
    <row r="14" spans="1:28" s="220" customFormat="1" ht="21" x14ac:dyDescent="0.35">
      <c r="A14" s="229"/>
      <c r="B14" s="230"/>
      <c r="C14" s="231"/>
      <c r="D14" s="231"/>
      <c r="E14" s="232"/>
      <c r="F14" s="230"/>
      <c r="G14" s="232"/>
      <c r="H14" s="230"/>
      <c r="I14" s="232"/>
      <c r="J14" s="230"/>
      <c r="K14" s="232"/>
      <c r="L14" s="230"/>
      <c r="M14" s="231"/>
      <c r="N14" s="232"/>
      <c r="O14" s="230"/>
      <c r="P14" s="231"/>
      <c r="Q14" s="232"/>
      <c r="R14" s="230"/>
      <c r="S14" s="232"/>
      <c r="T14" s="230"/>
      <c r="U14" s="232"/>
      <c r="V14" s="230"/>
      <c r="W14" s="231"/>
      <c r="X14" s="232"/>
      <c r="Y14" s="230"/>
      <c r="Z14" s="232"/>
      <c r="AA14" s="230"/>
      <c r="AB14" s="232"/>
    </row>
    <row r="15" spans="1:28" s="220" customFormat="1" ht="21" x14ac:dyDescent="0.35">
      <c r="A15" s="229"/>
      <c r="B15" s="230"/>
      <c r="C15" s="231"/>
      <c r="D15" s="231"/>
      <c r="E15" s="232"/>
      <c r="F15" s="230"/>
      <c r="G15" s="232"/>
      <c r="H15" s="230"/>
      <c r="I15" s="232"/>
      <c r="J15" s="230"/>
      <c r="K15" s="232"/>
      <c r="L15" s="230"/>
      <c r="M15" s="231"/>
      <c r="N15" s="232"/>
      <c r="O15" s="230"/>
      <c r="P15" s="231"/>
      <c r="Q15" s="232"/>
      <c r="R15" s="230"/>
      <c r="S15" s="232"/>
      <c r="T15" s="230"/>
      <c r="U15" s="232"/>
      <c r="V15" s="230"/>
      <c r="W15" s="231"/>
      <c r="X15" s="232"/>
      <c r="Y15" s="230"/>
      <c r="Z15" s="232"/>
      <c r="AA15" s="230"/>
      <c r="AB15" s="232"/>
    </row>
    <row r="16" spans="1:28" s="220" customFormat="1" ht="21" x14ac:dyDescent="0.35">
      <c r="A16" s="229"/>
      <c r="B16" s="230"/>
      <c r="C16" s="231"/>
      <c r="D16" s="231"/>
      <c r="E16" s="232"/>
      <c r="F16" s="230"/>
      <c r="G16" s="232"/>
      <c r="H16" s="230"/>
      <c r="I16" s="232"/>
      <c r="J16" s="230"/>
      <c r="K16" s="232"/>
      <c r="L16" s="230"/>
      <c r="M16" s="231"/>
      <c r="N16" s="232"/>
      <c r="O16" s="230"/>
      <c r="P16" s="231"/>
      <c r="Q16" s="232"/>
      <c r="R16" s="230"/>
      <c r="S16" s="232"/>
      <c r="T16" s="230"/>
      <c r="U16" s="232"/>
      <c r="V16" s="230"/>
      <c r="W16" s="231"/>
      <c r="X16" s="232"/>
      <c r="Y16" s="230"/>
      <c r="Z16" s="232"/>
      <c r="AA16" s="230"/>
      <c r="AB16" s="232"/>
    </row>
    <row r="17" spans="1:28" s="220" customFormat="1" ht="21" x14ac:dyDescent="0.35">
      <c r="A17" s="233"/>
      <c r="B17" s="234"/>
      <c r="C17" s="235"/>
      <c r="D17" s="235"/>
      <c r="E17" s="236"/>
      <c r="F17" s="234"/>
      <c r="G17" s="236"/>
      <c r="H17" s="234"/>
      <c r="I17" s="236"/>
      <c r="J17" s="234"/>
      <c r="K17" s="236"/>
      <c r="L17" s="234"/>
      <c r="M17" s="235"/>
      <c r="N17" s="236"/>
      <c r="O17" s="234"/>
      <c r="P17" s="235"/>
      <c r="Q17" s="236"/>
      <c r="R17" s="234"/>
      <c r="S17" s="236"/>
      <c r="T17" s="234"/>
      <c r="U17" s="236"/>
      <c r="V17" s="234"/>
      <c r="W17" s="235"/>
      <c r="X17" s="236"/>
      <c r="Y17" s="234"/>
      <c r="Z17" s="236"/>
      <c r="AA17" s="234"/>
      <c r="AB17" s="236"/>
    </row>
    <row r="18" spans="1:28" s="220" customFormat="1" ht="21" x14ac:dyDescent="0.35"/>
    <row r="19" spans="1:28" s="237" customFormat="1" ht="21" x14ac:dyDescent="0.35">
      <c r="A19" s="242" t="s">
        <v>49</v>
      </c>
      <c r="B19" s="241"/>
      <c r="C19" s="241"/>
      <c r="D19" s="241"/>
      <c r="E19" s="241"/>
      <c r="F19" s="241"/>
      <c r="G19" s="241"/>
      <c r="H19" s="241"/>
      <c r="K19" s="242" t="s">
        <v>50</v>
      </c>
      <c r="L19" s="241"/>
      <c r="M19" s="241"/>
      <c r="N19" s="241"/>
      <c r="O19" s="241"/>
      <c r="P19" s="241"/>
      <c r="Q19" s="241"/>
      <c r="R19" s="241"/>
      <c r="T19" s="238" t="s">
        <v>145</v>
      </c>
      <c r="V19" s="238"/>
      <c r="W19" s="238"/>
      <c r="X19" s="238"/>
      <c r="Y19" s="238"/>
      <c r="Z19" s="238"/>
      <c r="AA19" s="238"/>
    </row>
    <row r="20" spans="1:28" s="237" customFormat="1" ht="21" x14ac:dyDescent="0.35">
      <c r="A20" s="313" t="s">
        <v>134</v>
      </c>
      <c r="B20" s="313"/>
      <c r="C20" s="313"/>
      <c r="D20" s="313"/>
      <c r="E20" s="313"/>
      <c r="F20" s="313"/>
      <c r="G20" s="313"/>
      <c r="L20" s="313" t="s">
        <v>79</v>
      </c>
      <c r="M20" s="313"/>
      <c r="N20" s="313"/>
      <c r="O20" s="313"/>
      <c r="P20" s="313"/>
      <c r="Q20" s="238"/>
      <c r="T20" s="313" t="s">
        <v>79</v>
      </c>
      <c r="U20" s="313"/>
      <c r="V20" s="313"/>
      <c r="W20" s="313"/>
      <c r="X20" s="313"/>
      <c r="Y20" s="313"/>
      <c r="Z20" s="238"/>
      <c r="AA20" s="238"/>
    </row>
    <row r="21" spans="1:28" s="237" customFormat="1" ht="21" x14ac:dyDescent="0.35">
      <c r="B21" s="221" t="s">
        <v>14</v>
      </c>
      <c r="C21" s="357">
        <f>O4</f>
        <v>43977</v>
      </c>
      <c r="D21" s="357"/>
      <c r="E21" s="357"/>
      <c r="F21" s="357"/>
      <c r="G21" s="239"/>
      <c r="L21" s="221" t="s">
        <v>14</v>
      </c>
      <c r="M21" s="357">
        <f>C21</f>
        <v>43977</v>
      </c>
      <c r="N21" s="357"/>
      <c r="O21" s="357"/>
      <c r="P21" s="357"/>
      <c r="Q21" s="239"/>
      <c r="U21" s="221" t="s">
        <v>14</v>
      </c>
      <c r="V21" s="357">
        <f>C21</f>
        <v>43977</v>
      </c>
      <c r="W21" s="357"/>
      <c r="X21" s="357"/>
      <c r="Y21" s="357"/>
      <c r="Z21" s="239"/>
      <c r="AA21" s="239"/>
    </row>
  </sheetData>
  <mergeCells count="42">
    <mergeCell ref="C21:F21"/>
    <mergeCell ref="M21:P21"/>
    <mergeCell ref="V21:Y21"/>
    <mergeCell ref="V10:X10"/>
    <mergeCell ref="Y10:Z10"/>
    <mergeCell ref="AA10:AB10"/>
    <mergeCell ref="A20:G20"/>
    <mergeCell ref="L20:P20"/>
    <mergeCell ref="T20:Y20"/>
    <mergeCell ref="T8:U8"/>
    <mergeCell ref="V8:X8"/>
    <mergeCell ref="B10:E10"/>
    <mergeCell ref="F10:G10"/>
    <mergeCell ref="H10:I10"/>
    <mergeCell ref="J10:K10"/>
    <mergeCell ref="L10:N10"/>
    <mergeCell ref="O10:Q10"/>
    <mergeCell ref="R10:S10"/>
    <mergeCell ref="T10:U10"/>
    <mergeCell ref="R6:S8"/>
    <mergeCell ref="T6:U6"/>
    <mergeCell ref="V6:X6"/>
    <mergeCell ref="Y6:Z8"/>
    <mergeCell ref="AA6:AB8"/>
    <mergeCell ref="L7:N7"/>
    <mergeCell ref="O7:Q7"/>
    <mergeCell ref="T7:U7"/>
    <mergeCell ref="V7:X7"/>
    <mergeCell ref="L8:N8"/>
    <mergeCell ref="L6:Q6"/>
    <mergeCell ref="O8:Q8"/>
    <mergeCell ref="A6:A8"/>
    <mergeCell ref="B6:E8"/>
    <mergeCell ref="F6:G8"/>
    <mergeCell ref="H6:I8"/>
    <mergeCell ref="J6:K8"/>
    <mergeCell ref="A2:AB2"/>
    <mergeCell ref="A3:AB3"/>
    <mergeCell ref="C4:N4"/>
    <mergeCell ref="O4:S4"/>
    <mergeCell ref="U4:V4"/>
    <mergeCell ref="W4:Y4"/>
  </mergeCells>
  <pageMargins left="0.39370078740157483" right="0.39370078740157483" top="0.47244094488188981" bottom="0.39370078740157483" header="0.31496062992125984" footer="0.31496062992125984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B23"/>
  <sheetViews>
    <sheetView zoomScale="85" zoomScaleNormal="85" workbookViewId="0">
      <selection activeCell="AD11" sqref="AD11"/>
    </sheetView>
  </sheetViews>
  <sheetFormatPr defaultColWidth="9.140625" defaultRowHeight="23.25" x14ac:dyDescent="0.5"/>
  <cols>
    <col min="1" max="5" width="5.85546875" style="240" customWidth="1"/>
    <col min="6" max="7" width="6.7109375" style="240" customWidth="1"/>
    <col min="8" max="10" width="5.85546875" style="240" customWidth="1"/>
    <col min="11" max="11" width="6.28515625" style="240" customWidth="1"/>
    <col min="12" max="17" width="5.85546875" style="240" customWidth="1"/>
    <col min="18" max="19" width="6.28515625" style="240" customWidth="1"/>
    <col min="20" max="28" width="5.85546875" style="240" customWidth="1"/>
    <col min="29" max="16384" width="9.140625" style="240"/>
  </cols>
  <sheetData>
    <row r="1" spans="1:28" s="220" customFormat="1" ht="21" x14ac:dyDescent="0.35">
      <c r="AB1" s="221" t="s">
        <v>42</v>
      </c>
    </row>
    <row r="2" spans="1:28" s="220" customFormat="1" ht="21" x14ac:dyDescent="0.35">
      <c r="A2" s="313" t="s">
        <v>16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</row>
    <row r="3" spans="1:28" s="220" customFormat="1" ht="21" x14ac:dyDescent="0.35">
      <c r="A3" s="313" t="s">
        <v>46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</row>
    <row r="4" spans="1:28" s="220" customFormat="1" ht="23.1" customHeight="1" x14ac:dyDescent="0.35">
      <c r="C4" s="314" t="s">
        <v>130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5">
        <f>'nm4-1'!O4</f>
        <v>43977</v>
      </c>
      <c r="P4" s="315"/>
      <c r="Q4" s="315"/>
      <c r="R4" s="315"/>
      <c r="S4" s="315"/>
      <c r="T4" s="222"/>
      <c r="U4" s="316" t="s">
        <v>17</v>
      </c>
      <c r="V4" s="316"/>
      <c r="W4" s="317"/>
      <c r="X4" s="317"/>
      <c r="Y4" s="317"/>
    </row>
    <row r="5" spans="1:28" s="220" customFormat="1" ht="21" x14ac:dyDescent="0.35">
      <c r="I5" s="223" t="s">
        <v>64</v>
      </c>
      <c r="K5" s="223"/>
      <c r="L5" s="223"/>
      <c r="M5" s="223" t="str">
        <f>+[9]นม.1!G8</f>
        <v>บริษัท พีทีที โกลบอล เคมิคอล จำกัด (มหาชน) ( สาขา 12)</v>
      </c>
      <c r="N5" s="223"/>
      <c r="O5" s="223"/>
      <c r="P5" s="223"/>
      <c r="Q5" s="223"/>
      <c r="R5" s="223"/>
      <c r="S5" s="223"/>
      <c r="T5" s="223"/>
      <c r="U5" s="223"/>
    </row>
    <row r="6" spans="1:28" s="220" customFormat="1" ht="33" customHeight="1" x14ac:dyDescent="0.35">
      <c r="A6" s="318" t="s">
        <v>28</v>
      </c>
      <c r="B6" s="321" t="s">
        <v>29</v>
      </c>
      <c r="C6" s="322"/>
      <c r="D6" s="322"/>
      <c r="E6" s="323"/>
      <c r="F6" s="321" t="s">
        <v>23</v>
      </c>
      <c r="G6" s="323"/>
      <c r="H6" s="321" t="s">
        <v>30</v>
      </c>
      <c r="I6" s="323"/>
      <c r="J6" s="321" t="s">
        <v>31</v>
      </c>
      <c r="K6" s="323"/>
      <c r="L6" s="342" t="s">
        <v>32</v>
      </c>
      <c r="M6" s="343"/>
      <c r="N6" s="343"/>
      <c r="O6" s="343"/>
      <c r="P6" s="343"/>
      <c r="Q6" s="344"/>
      <c r="R6" s="321" t="s">
        <v>47</v>
      </c>
      <c r="S6" s="323"/>
      <c r="T6" s="330" t="s">
        <v>33</v>
      </c>
      <c r="U6" s="332"/>
      <c r="V6" s="330" t="s">
        <v>33</v>
      </c>
      <c r="W6" s="331"/>
      <c r="X6" s="332"/>
      <c r="Y6" s="321" t="s">
        <v>34</v>
      </c>
      <c r="Z6" s="323"/>
      <c r="AA6" s="321" t="s">
        <v>48</v>
      </c>
      <c r="AB6" s="323"/>
    </row>
    <row r="7" spans="1:28" s="220" customFormat="1" ht="33" customHeight="1" x14ac:dyDescent="0.35">
      <c r="A7" s="319"/>
      <c r="B7" s="324"/>
      <c r="C7" s="325"/>
      <c r="D7" s="325"/>
      <c r="E7" s="326"/>
      <c r="F7" s="324"/>
      <c r="G7" s="326"/>
      <c r="H7" s="324"/>
      <c r="I7" s="326"/>
      <c r="J7" s="324"/>
      <c r="K7" s="326"/>
      <c r="L7" s="333" t="s">
        <v>36</v>
      </c>
      <c r="M7" s="334"/>
      <c r="N7" s="335"/>
      <c r="O7" s="333" t="s">
        <v>37</v>
      </c>
      <c r="P7" s="334"/>
      <c r="Q7" s="335"/>
      <c r="R7" s="324"/>
      <c r="S7" s="326"/>
      <c r="T7" s="336" t="s">
        <v>38</v>
      </c>
      <c r="U7" s="337"/>
      <c r="V7" s="336" t="s">
        <v>38</v>
      </c>
      <c r="W7" s="338"/>
      <c r="X7" s="337"/>
      <c r="Y7" s="324"/>
      <c r="Z7" s="326"/>
      <c r="AA7" s="324"/>
      <c r="AB7" s="326"/>
    </row>
    <row r="8" spans="1:28" s="220" customFormat="1" ht="33" customHeight="1" x14ac:dyDescent="0.35">
      <c r="A8" s="320"/>
      <c r="B8" s="327"/>
      <c r="C8" s="328"/>
      <c r="D8" s="328"/>
      <c r="E8" s="329"/>
      <c r="F8" s="327"/>
      <c r="G8" s="329"/>
      <c r="H8" s="327"/>
      <c r="I8" s="329"/>
      <c r="J8" s="327"/>
      <c r="K8" s="329"/>
      <c r="L8" s="339" t="s">
        <v>39</v>
      </c>
      <c r="M8" s="340"/>
      <c r="N8" s="341"/>
      <c r="O8" s="339" t="s">
        <v>39</v>
      </c>
      <c r="P8" s="340"/>
      <c r="Q8" s="341"/>
      <c r="R8" s="327"/>
      <c r="S8" s="329"/>
      <c r="T8" s="347" t="s">
        <v>40</v>
      </c>
      <c r="U8" s="348"/>
      <c r="V8" s="347" t="s">
        <v>41</v>
      </c>
      <c r="W8" s="349"/>
      <c r="X8" s="348"/>
      <c r="Y8" s="327"/>
      <c r="Z8" s="329"/>
      <c r="AA8" s="327"/>
      <c r="AB8" s="329"/>
    </row>
    <row r="9" spans="1:28" s="220" customFormat="1" ht="21" x14ac:dyDescent="0.35">
      <c r="A9" s="224"/>
      <c r="B9" s="225"/>
      <c r="C9" s="226"/>
      <c r="D9" s="226"/>
      <c r="E9" s="227"/>
      <c r="F9" s="225"/>
      <c r="G9" s="227"/>
      <c r="H9" s="225"/>
      <c r="I9" s="227"/>
      <c r="J9" s="225"/>
      <c r="K9" s="227"/>
      <c r="L9" s="225"/>
      <c r="M9" s="226"/>
      <c r="N9" s="227"/>
      <c r="O9" s="225"/>
      <c r="P9" s="226"/>
      <c r="Q9" s="227"/>
      <c r="R9" s="225"/>
      <c r="S9" s="227"/>
      <c r="T9" s="225"/>
      <c r="U9" s="227"/>
      <c r="V9" s="225"/>
      <c r="W9" s="226"/>
      <c r="X9" s="227"/>
      <c r="Y9" s="225"/>
      <c r="Z9" s="227"/>
      <c r="AA9" s="225"/>
      <c r="AB9" s="227"/>
    </row>
    <row r="10" spans="1:28" s="220" customFormat="1" ht="21" x14ac:dyDescent="0.35">
      <c r="A10" s="228">
        <v>1</v>
      </c>
      <c r="B10" s="350" t="s">
        <v>81</v>
      </c>
      <c r="C10" s="316"/>
      <c r="D10" s="316"/>
      <c r="E10" s="351"/>
      <c r="F10" s="350">
        <f>[9]Data!E4</f>
        <v>0</v>
      </c>
      <c r="G10" s="351"/>
      <c r="H10" s="350" t="str">
        <f>[9]Data!B4</f>
        <v>47FQI013</v>
      </c>
      <c r="I10" s="351"/>
      <c r="J10" s="352">
        <f>+[9]Data!B9</f>
        <v>1</v>
      </c>
      <c r="K10" s="353"/>
      <c r="L10" s="354">
        <f>VLOOKUP(O4,RAW!B3:G34,2,FALSE)</f>
        <v>411428.47100000002</v>
      </c>
      <c r="M10" s="355"/>
      <c r="N10" s="356"/>
      <c r="O10" s="354">
        <f>VLOOKUP(O4+1,RAW!B3:G34,2,FALSE)</f>
        <v>412158.315</v>
      </c>
      <c r="P10" s="355"/>
      <c r="Q10" s="356"/>
      <c r="R10" s="352">
        <f>+[9]Data!B7</f>
        <v>0</v>
      </c>
      <c r="S10" s="353"/>
      <c r="T10" s="350" t="s">
        <v>27</v>
      </c>
      <c r="U10" s="351"/>
      <c r="V10" s="345" t="s">
        <v>27</v>
      </c>
      <c r="W10" s="358"/>
      <c r="X10" s="346"/>
      <c r="Y10" s="352">
        <f>+[9]Data!B8</f>
        <v>0</v>
      </c>
      <c r="Z10" s="353"/>
      <c r="AA10" s="345">
        <f>(O10-L10)*1000</f>
        <v>729843.99999998277</v>
      </c>
      <c r="AB10" s="346"/>
    </row>
    <row r="11" spans="1:28" s="220" customFormat="1" ht="21" x14ac:dyDescent="0.35">
      <c r="A11" s="229"/>
      <c r="B11" s="230"/>
      <c r="C11" s="231"/>
      <c r="D11" s="231"/>
      <c r="E11" s="232"/>
      <c r="F11" s="230"/>
      <c r="G11" s="232"/>
      <c r="H11" s="230"/>
      <c r="I11" s="232"/>
      <c r="J11" s="230"/>
      <c r="K11" s="232"/>
      <c r="L11" s="230"/>
      <c r="M11" s="231"/>
      <c r="N11" s="232"/>
      <c r="O11" s="230"/>
      <c r="P11" s="231"/>
      <c r="Q11" s="232"/>
      <c r="R11" s="230"/>
      <c r="S11" s="232"/>
      <c r="T11" s="230"/>
      <c r="U11" s="232"/>
      <c r="V11" s="230"/>
      <c r="W11" s="231"/>
      <c r="X11" s="232"/>
      <c r="Y11" s="230"/>
      <c r="Z11" s="232"/>
      <c r="AA11" s="230"/>
      <c r="AB11" s="232"/>
    </row>
    <row r="12" spans="1:28" s="220" customFormat="1" ht="21" x14ac:dyDescent="0.35">
      <c r="A12" s="229"/>
      <c r="B12" s="230"/>
      <c r="C12" s="231"/>
      <c r="D12" s="231"/>
      <c r="E12" s="232"/>
      <c r="F12" s="230"/>
      <c r="G12" s="232"/>
      <c r="H12" s="230"/>
      <c r="I12" s="232"/>
      <c r="J12" s="230"/>
      <c r="K12" s="232"/>
      <c r="L12" s="230"/>
      <c r="M12" s="231"/>
      <c r="N12" s="232"/>
      <c r="O12" s="230"/>
      <c r="P12" s="231"/>
      <c r="Q12" s="232"/>
      <c r="R12" s="230"/>
      <c r="S12" s="232"/>
      <c r="T12" s="230"/>
      <c r="U12" s="232"/>
      <c r="V12" s="230"/>
      <c r="W12" s="231"/>
      <c r="X12" s="232"/>
      <c r="Y12" s="230"/>
      <c r="Z12" s="232"/>
      <c r="AA12" s="230"/>
      <c r="AB12" s="232"/>
    </row>
    <row r="13" spans="1:28" s="220" customFormat="1" ht="21" x14ac:dyDescent="0.35">
      <c r="A13" s="229"/>
      <c r="B13" s="230"/>
      <c r="C13" s="231"/>
      <c r="D13" s="231"/>
      <c r="E13" s="232"/>
      <c r="F13" s="230"/>
      <c r="G13" s="232"/>
      <c r="H13" s="230"/>
      <c r="I13" s="232"/>
      <c r="J13" s="230"/>
      <c r="K13" s="232"/>
      <c r="L13" s="230"/>
      <c r="M13" s="231"/>
      <c r="N13" s="232"/>
      <c r="O13" s="230"/>
      <c r="P13" s="231"/>
      <c r="Q13" s="232"/>
      <c r="R13" s="230"/>
      <c r="S13" s="232"/>
      <c r="T13" s="230"/>
      <c r="U13" s="232"/>
      <c r="V13" s="230"/>
      <c r="W13" s="231"/>
      <c r="X13" s="232"/>
      <c r="Y13" s="230"/>
      <c r="Z13" s="232"/>
      <c r="AA13" s="230"/>
      <c r="AB13" s="232"/>
    </row>
    <row r="14" spans="1:28" s="220" customFormat="1" ht="21" x14ac:dyDescent="0.35">
      <c r="A14" s="229"/>
      <c r="B14" s="230"/>
      <c r="C14" s="231"/>
      <c r="D14" s="231"/>
      <c r="E14" s="232"/>
      <c r="F14" s="230"/>
      <c r="G14" s="232"/>
      <c r="H14" s="230"/>
      <c r="I14" s="232"/>
      <c r="J14" s="230"/>
      <c r="K14" s="232"/>
      <c r="L14" s="230"/>
      <c r="M14" s="231"/>
      <c r="N14" s="232"/>
      <c r="O14" s="230"/>
      <c r="P14" s="231"/>
      <c r="Q14" s="232"/>
      <c r="R14" s="230"/>
      <c r="S14" s="232"/>
      <c r="T14" s="230"/>
      <c r="U14" s="232"/>
      <c r="V14" s="230"/>
      <c r="W14" s="231"/>
      <c r="X14" s="232"/>
      <c r="Y14" s="230"/>
      <c r="Z14" s="232"/>
      <c r="AA14" s="230"/>
      <c r="AB14" s="232"/>
    </row>
    <row r="15" spans="1:28" s="220" customFormat="1" ht="21" x14ac:dyDescent="0.35">
      <c r="A15" s="229"/>
      <c r="B15" s="230"/>
      <c r="C15" s="231"/>
      <c r="D15" s="231"/>
      <c r="E15" s="232"/>
      <c r="F15" s="230"/>
      <c r="G15" s="232"/>
      <c r="H15" s="230"/>
      <c r="I15" s="232"/>
      <c r="J15" s="230"/>
      <c r="K15" s="232"/>
      <c r="L15" s="230"/>
      <c r="M15" s="231"/>
      <c r="N15" s="232"/>
      <c r="O15" s="230"/>
      <c r="P15" s="231"/>
      <c r="Q15" s="232"/>
      <c r="R15" s="230"/>
      <c r="S15" s="232"/>
      <c r="T15" s="230"/>
      <c r="U15" s="232"/>
      <c r="V15" s="230"/>
      <c r="W15" s="231"/>
      <c r="X15" s="232"/>
      <c r="Y15" s="230"/>
      <c r="Z15" s="232"/>
      <c r="AA15" s="230"/>
      <c r="AB15" s="232"/>
    </row>
    <row r="16" spans="1:28" s="220" customFormat="1" ht="21" x14ac:dyDescent="0.35">
      <c r="A16" s="229"/>
      <c r="B16" s="230"/>
      <c r="C16" s="231"/>
      <c r="D16" s="231"/>
      <c r="E16" s="232"/>
      <c r="F16" s="230"/>
      <c r="G16" s="232"/>
      <c r="H16" s="230"/>
      <c r="I16" s="232"/>
      <c r="J16" s="230"/>
      <c r="K16" s="232"/>
      <c r="L16" s="230"/>
      <c r="M16" s="231"/>
      <c r="N16" s="232"/>
      <c r="O16" s="230"/>
      <c r="P16" s="231"/>
      <c r="Q16" s="232"/>
      <c r="R16" s="230"/>
      <c r="S16" s="232"/>
      <c r="T16" s="230"/>
      <c r="U16" s="232"/>
      <c r="V16" s="230"/>
      <c r="W16" s="231"/>
      <c r="X16" s="232"/>
      <c r="Y16" s="230"/>
      <c r="Z16" s="232"/>
      <c r="AA16" s="230"/>
      <c r="AB16" s="232"/>
    </row>
    <row r="17" spans="1:28" s="220" customFormat="1" ht="21" x14ac:dyDescent="0.35">
      <c r="A17" s="233"/>
      <c r="B17" s="234"/>
      <c r="C17" s="235"/>
      <c r="D17" s="235"/>
      <c r="E17" s="236"/>
      <c r="F17" s="234"/>
      <c r="G17" s="236"/>
      <c r="H17" s="234"/>
      <c r="I17" s="236"/>
      <c r="J17" s="234"/>
      <c r="K17" s="236"/>
      <c r="L17" s="234"/>
      <c r="M17" s="235"/>
      <c r="N17" s="236"/>
      <c r="O17" s="234"/>
      <c r="P17" s="235"/>
      <c r="Q17" s="236"/>
      <c r="R17" s="234"/>
      <c r="S17" s="236"/>
      <c r="T17" s="234"/>
      <c r="U17" s="236"/>
      <c r="V17" s="234"/>
      <c r="W17" s="235"/>
      <c r="X17" s="236"/>
      <c r="Y17" s="234"/>
      <c r="Z17" s="236"/>
      <c r="AA17" s="234"/>
      <c r="AB17" s="236"/>
    </row>
    <row r="18" spans="1:28" s="220" customFormat="1" ht="21" x14ac:dyDescent="0.35"/>
    <row r="19" spans="1:28" s="220" customFormat="1" ht="21" x14ac:dyDescent="0.35"/>
    <row r="20" spans="1:28" s="220" customFormat="1" ht="21" x14ac:dyDescent="0.35"/>
    <row r="21" spans="1:28" s="237" customFormat="1" ht="21" x14ac:dyDescent="0.35">
      <c r="A21" s="313" t="s">
        <v>49</v>
      </c>
      <c r="B21" s="313"/>
      <c r="C21" s="313"/>
      <c r="D21" s="313"/>
      <c r="E21" s="313"/>
      <c r="F21" s="313"/>
      <c r="G21" s="313"/>
      <c r="H21" s="313"/>
      <c r="K21" s="313" t="s">
        <v>50</v>
      </c>
      <c r="L21" s="313"/>
      <c r="M21" s="313"/>
      <c r="N21" s="313"/>
      <c r="O21" s="313"/>
      <c r="P21" s="313"/>
      <c r="Q21" s="313"/>
      <c r="R21" s="313"/>
      <c r="T21" s="238" t="s">
        <v>126</v>
      </c>
      <c r="V21" s="238"/>
      <c r="W21" s="238"/>
      <c r="X21" s="238"/>
      <c r="Y21" s="238"/>
      <c r="Z21" s="238"/>
      <c r="AA21" s="238"/>
    </row>
    <row r="22" spans="1:28" s="237" customFormat="1" ht="21" x14ac:dyDescent="0.35">
      <c r="A22" s="313" t="s">
        <v>134</v>
      </c>
      <c r="B22" s="313"/>
      <c r="C22" s="313"/>
      <c r="D22" s="313"/>
      <c r="E22" s="313"/>
      <c r="F22" s="313"/>
      <c r="G22" s="313"/>
      <c r="L22" s="313" t="s">
        <v>79</v>
      </c>
      <c r="M22" s="313"/>
      <c r="N22" s="313"/>
      <c r="O22" s="313"/>
      <c r="P22" s="313"/>
      <c r="Q22" s="238"/>
      <c r="T22" s="313" t="s">
        <v>79</v>
      </c>
      <c r="U22" s="313"/>
      <c r="V22" s="313"/>
      <c r="W22" s="313"/>
      <c r="X22" s="313"/>
      <c r="Y22" s="313"/>
      <c r="Z22" s="238"/>
      <c r="AA22" s="238"/>
    </row>
    <row r="23" spans="1:28" s="237" customFormat="1" ht="21" x14ac:dyDescent="0.35">
      <c r="B23" s="221" t="s">
        <v>14</v>
      </c>
      <c r="C23" s="357">
        <f>O4</f>
        <v>43977</v>
      </c>
      <c r="D23" s="357"/>
      <c r="E23" s="357"/>
      <c r="F23" s="357"/>
      <c r="G23" s="239"/>
      <c r="L23" s="221" t="s">
        <v>14</v>
      </c>
      <c r="M23" s="357">
        <f>C23</f>
        <v>43977</v>
      </c>
      <c r="N23" s="357"/>
      <c r="O23" s="357"/>
      <c r="P23" s="357"/>
      <c r="Q23" s="239"/>
      <c r="U23" s="221" t="s">
        <v>14</v>
      </c>
      <c r="V23" s="357">
        <f>C23</f>
        <v>43977</v>
      </c>
      <c r="W23" s="357"/>
      <c r="X23" s="357"/>
      <c r="Y23" s="357"/>
      <c r="Z23" s="239"/>
      <c r="AA23" s="239"/>
    </row>
  </sheetData>
  <mergeCells count="44">
    <mergeCell ref="C23:F23"/>
    <mergeCell ref="M23:P23"/>
    <mergeCell ref="V23:Y23"/>
    <mergeCell ref="V10:X10"/>
    <mergeCell ref="Y10:Z10"/>
    <mergeCell ref="AA10:AB10"/>
    <mergeCell ref="A21:H21"/>
    <mergeCell ref="K21:R21"/>
    <mergeCell ref="A22:G22"/>
    <mergeCell ref="L22:P22"/>
    <mergeCell ref="T22:Y22"/>
    <mergeCell ref="O10:Q10"/>
    <mergeCell ref="R10:S10"/>
    <mergeCell ref="T10:U10"/>
    <mergeCell ref="B10:E10"/>
    <mergeCell ref="F10:G10"/>
    <mergeCell ref="H10:I10"/>
    <mergeCell ref="J10:K10"/>
    <mergeCell ref="L10:N10"/>
    <mergeCell ref="Y6:Z8"/>
    <mergeCell ref="AA6:AB8"/>
    <mergeCell ref="T7:U7"/>
    <mergeCell ref="V7:X7"/>
    <mergeCell ref="L8:N8"/>
    <mergeCell ref="L6:Q6"/>
    <mergeCell ref="O8:Q8"/>
    <mergeCell ref="L7:N7"/>
    <mergeCell ref="O7:Q7"/>
    <mergeCell ref="T8:U8"/>
    <mergeCell ref="V8:X8"/>
    <mergeCell ref="V6:X6"/>
    <mergeCell ref="R6:S8"/>
    <mergeCell ref="T6:U6"/>
    <mergeCell ref="A6:A8"/>
    <mergeCell ref="B6:E8"/>
    <mergeCell ref="F6:G8"/>
    <mergeCell ref="H6:I8"/>
    <mergeCell ref="J6:K8"/>
    <mergeCell ref="A2:AB2"/>
    <mergeCell ref="A3:AB3"/>
    <mergeCell ref="C4:N4"/>
    <mergeCell ref="O4:S4"/>
    <mergeCell ref="U4:V4"/>
    <mergeCell ref="W4:Y4"/>
  </mergeCells>
  <pageMargins left="0.39370078740157483" right="0.39370078740157483" top="0.47244094488188981" bottom="0.39370078740157483" header="0.31496062992125984" footer="0.31496062992125984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B23"/>
  <sheetViews>
    <sheetView zoomScale="85" zoomScaleNormal="85" workbookViewId="0">
      <selection activeCell="AD7" sqref="AD7"/>
    </sheetView>
  </sheetViews>
  <sheetFormatPr defaultColWidth="9.140625" defaultRowHeight="23.25" x14ac:dyDescent="0.5"/>
  <cols>
    <col min="1" max="1" width="5.85546875" style="240" customWidth="1"/>
    <col min="2" max="5" width="5.5703125" style="240" customWidth="1"/>
    <col min="6" max="7" width="6.7109375" style="240" customWidth="1"/>
    <col min="8" max="10" width="5.85546875" style="240" customWidth="1"/>
    <col min="11" max="11" width="6.28515625" style="240" customWidth="1"/>
    <col min="12" max="16" width="5.85546875" style="240" customWidth="1"/>
    <col min="17" max="17" width="4.5703125" style="240" customWidth="1"/>
    <col min="18" max="19" width="6.28515625" style="240" customWidth="1"/>
    <col min="20" max="23" width="5.85546875" style="240" customWidth="1"/>
    <col min="24" max="24" width="4.85546875" style="240" customWidth="1"/>
    <col min="25" max="27" width="5.85546875" style="240" customWidth="1"/>
    <col min="28" max="28" width="9.7109375" style="240" customWidth="1"/>
    <col min="29" max="16384" width="9.140625" style="240"/>
  </cols>
  <sheetData>
    <row r="1" spans="1:28" s="220" customFormat="1" ht="21" x14ac:dyDescent="0.35">
      <c r="AB1" s="221" t="s">
        <v>42</v>
      </c>
    </row>
    <row r="2" spans="1:28" s="220" customFormat="1" ht="21" x14ac:dyDescent="0.35">
      <c r="A2" s="313" t="s">
        <v>16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</row>
    <row r="3" spans="1:28" s="220" customFormat="1" ht="21" x14ac:dyDescent="0.35">
      <c r="A3" s="313" t="s">
        <v>46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</row>
    <row r="4" spans="1:28" s="220" customFormat="1" ht="23.1" customHeight="1" x14ac:dyDescent="0.35">
      <c r="C4" s="314" t="s">
        <v>151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5">
        <f>'nm4-1'!O4:S4</f>
        <v>43977</v>
      </c>
      <c r="P4" s="315"/>
      <c r="Q4" s="315"/>
      <c r="R4" s="315"/>
      <c r="S4" s="315"/>
      <c r="T4" s="222"/>
      <c r="U4" s="316" t="s">
        <v>17</v>
      </c>
      <c r="V4" s="316"/>
      <c r="W4" s="317"/>
      <c r="X4" s="317"/>
      <c r="Y4" s="317"/>
    </row>
    <row r="5" spans="1:28" s="220" customFormat="1" ht="21" x14ac:dyDescent="0.35">
      <c r="I5" s="223" t="s">
        <v>64</v>
      </c>
      <c r="K5" s="223"/>
      <c r="L5" s="223"/>
      <c r="M5" s="223" t="str">
        <f>+[10]นม.1!G8</f>
        <v>บริษัท พีทีที โกลบอล เคมิคอล จำกัด (มหาชน) (สาขา 12)</v>
      </c>
      <c r="N5" s="223"/>
      <c r="O5" s="223"/>
      <c r="P5" s="223"/>
      <c r="Q5" s="223"/>
      <c r="R5" s="223"/>
      <c r="S5" s="223"/>
      <c r="T5" s="223"/>
      <c r="U5" s="223"/>
    </row>
    <row r="6" spans="1:28" s="220" customFormat="1" ht="33" customHeight="1" x14ac:dyDescent="0.35">
      <c r="A6" s="318" t="s">
        <v>28</v>
      </c>
      <c r="B6" s="321" t="s">
        <v>29</v>
      </c>
      <c r="C6" s="322"/>
      <c r="D6" s="322"/>
      <c r="E6" s="323"/>
      <c r="F6" s="321" t="s">
        <v>23</v>
      </c>
      <c r="G6" s="323"/>
      <c r="H6" s="321" t="s">
        <v>30</v>
      </c>
      <c r="I6" s="323"/>
      <c r="J6" s="321" t="s">
        <v>31</v>
      </c>
      <c r="K6" s="323"/>
      <c r="L6" s="342" t="s">
        <v>32</v>
      </c>
      <c r="M6" s="343"/>
      <c r="N6" s="343"/>
      <c r="O6" s="343"/>
      <c r="P6" s="343"/>
      <c r="Q6" s="344"/>
      <c r="R6" s="321" t="s">
        <v>47</v>
      </c>
      <c r="S6" s="323"/>
      <c r="T6" s="330" t="s">
        <v>33</v>
      </c>
      <c r="U6" s="332"/>
      <c r="V6" s="330" t="s">
        <v>33</v>
      </c>
      <c r="W6" s="331"/>
      <c r="X6" s="332"/>
      <c r="Y6" s="321" t="s">
        <v>34</v>
      </c>
      <c r="Z6" s="323"/>
      <c r="AA6" s="321" t="s">
        <v>48</v>
      </c>
      <c r="AB6" s="323"/>
    </row>
    <row r="7" spans="1:28" s="220" customFormat="1" ht="33" customHeight="1" x14ac:dyDescent="0.35">
      <c r="A7" s="319"/>
      <c r="B7" s="324"/>
      <c r="C7" s="325"/>
      <c r="D7" s="325"/>
      <c r="E7" s="326"/>
      <c r="F7" s="324"/>
      <c r="G7" s="326"/>
      <c r="H7" s="324"/>
      <c r="I7" s="326"/>
      <c r="J7" s="324"/>
      <c r="K7" s="326"/>
      <c r="L7" s="333" t="s">
        <v>36</v>
      </c>
      <c r="M7" s="334"/>
      <c r="N7" s="335"/>
      <c r="O7" s="333" t="s">
        <v>37</v>
      </c>
      <c r="P7" s="334"/>
      <c r="Q7" s="335"/>
      <c r="R7" s="324"/>
      <c r="S7" s="326"/>
      <c r="T7" s="336" t="s">
        <v>38</v>
      </c>
      <c r="U7" s="337"/>
      <c r="V7" s="336" t="s">
        <v>38</v>
      </c>
      <c r="W7" s="338"/>
      <c r="X7" s="337"/>
      <c r="Y7" s="324"/>
      <c r="Z7" s="326"/>
      <c r="AA7" s="324"/>
      <c r="AB7" s="326"/>
    </row>
    <row r="8" spans="1:28" s="220" customFormat="1" ht="33" customHeight="1" x14ac:dyDescent="0.35">
      <c r="A8" s="320"/>
      <c r="B8" s="327"/>
      <c r="C8" s="328"/>
      <c r="D8" s="328"/>
      <c r="E8" s="329"/>
      <c r="F8" s="327"/>
      <c r="G8" s="329"/>
      <c r="H8" s="327"/>
      <c r="I8" s="329"/>
      <c r="J8" s="327"/>
      <c r="K8" s="329"/>
      <c r="L8" s="339" t="s">
        <v>39</v>
      </c>
      <c r="M8" s="340"/>
      <c r="N8" s="341"/>
      <c r="O8" s="339" t="s">
        <v>39</v>
      </c>
      <c r="P8" s="340"/>
      <c r="Q8" s="341"/>
      <c r="R8" s="327"/>
      <c r="S8" s="329"/>
      <c r="T8" s="347" t="s">
        <v>40</v>
      </c>
      <c r="U8" s="348"/>
      <c r="V8" s="347" t="s">
        <v>41</v>
      </c>
      <c r="W8" s="349"/>
      <c r="X8" s="348"/>
      <c r="Y8" s="327"/>
      <c r="Z8" s="329"/>
      <c r="AA8" s="327"/>
      <c r="AB8" s="329"/>
    </row>
    <row r="9" spans="1:28" s="220" customFormat="1" ht="21" x14ac:dyDescent="0.35">
      <c r="A9" s="224"/>
      <c r="B9" s="225"/>
      <c r="C9" s="226"/>
      <c r="D9" s="226"/>
      <c r="E9" s="227"/>
      <c r="F9" s="225"/>
      <c r="G9" s="227"/>
      <c r="H9" s="225"/>
      <c r="I9" s="227"/>
      <c r="J9" s="225"/>
      <c r="K9" s="227"/>
      <c r="L9" s="225"/>
      <c r="M9" s="226"/>
      <c r="N9" s="227"/>
      <c r="O9" s="225"/>
      <c r="P9" s="226"/>
      <c r="Q9" s="227"/>
      <c r="R9" s="225"/>
      <c r="S9" s="227"/>
      <c r="T9" s="225"/>
      <c r="U9" s="227"/>
      <c r="V9" s="225"/>
      <c r="W9" s="226"/>
      <c r="X9" s="227"/>
      <c r="Y9" s="225"/>
      <c r="Z9" s="227"/>
      <c r="AA9" s="225"/>
      <c r="AB9" s="227"/>
    </row>
    <row r="10" spans="1:28" s="220" customFormat="1" ht="21" x14ac:dyDescent="0.35">
      <c r="A10" s="228">
        <v>1</v>
      </c>
      <c r="B10" s="350" t="str">
        <f>+[10]นม.1!H6</f>
        <v>โพรพิลีน</v>
      </c>
      <c r="C10" s="316"/>
      <c r="D10" s="316"/>
      <c r="E10" s="351"/>
      <c r="F10" s="350">
        <f>[10]Data!E4</f>
        <v>0</v>
      </c>
      <c r="G10" s="351"/>
      <c r="H10" s="350" t="str">
        <f>[10]Data!B4</f>
        <v>M-12</v>
      </c>
      <c r="I10" s="351"/>
      <c r="J10" s="352">
        <f>+[10]Data!B9</f>
        <v>1</v>
      </c>
      <c r="K10" s="353"/>
      <c r="L10" s="354">
        <f>VLOOKUP(O4,RAW!B3:G34,5,FALSE)</f>
        <v>13042.868</v>
      </c>
      <c r="M10" s="355"/>
      <c r="N10" s="356"/>
      <c r="O10" s="354">
        <f>VLOOKUP(O4+1,RAW!B3:G34,5,FALSE)</f>
        <v>13042.868</v>
      </c>
      <c r="P10" s="355"/>
      <c r="Q10" s="356"/>
      <c r="R10" s="352">
        <f>+[10]Data!B7</f>
        <v>0</v>
      </c>
      <c r="S10" s="353"/>
      <c r="T10" s="350" t="s">
        <v>27</v>
      </c>
      <c r="U10" s="351"/>
      <c r="V10" s="345" t="s">
        <v>27</v>
      </c>
      <c r="W10" s="358"/>
      <c r="X10" s="346"/>
      <c r="Y10" s="352">
        <f>+[10]Data!B8</f>
        <v>0</v>
      </c>
      <c r="Z10" s="353"/>
      <c r="AA10" s="345">
        <f>(O10-L10)*1000</f>
        <v>0</v>
      </c>
      <c r="AB10" s="346"/>
    </row>
    <row r="11" spans="1:28" s="220" customFormat="1" ht="21" x14ac:dyDescent="0.35">
      <c r="A11" s="229"/>
      <c r="B11" s="230"/>
      <c r="C11" s="231"/>
      <c r="D11" s="231"/>
      <c r="E11" s="232"/>
      <c r="F11" s="230"/>
      <c r="G11" s="232"/>
      <c r="H11" s="230"/>
      <c r="I11" s="232"/>
      <c r="J11" s="230"/>
      <c r="K11" s="232"/>
      <c r="L11" s="230"/>
      <c r="M11" s="231"/>
      <c r="N11" s="232"/>
      <c r="O11" s="230"/>
      <c r="P11" s="231"/>
      <c r="Q11" s="232"/>
      <c r="R11" s="230"/>
      <c r="S11" s="232"/>
      <c r="T11" s="230"/>
      <c r="U11" s="232"/>
      <c r="V11" s="230"/>
      <c r="W11" s="231"/>
      <c r="X11" s="232"/>
      <c r="Y11" s="230"/>
      <c r="Z11" s="232"/>
      <c r="AA11" s="230"/>
      <c r="AB11" s="232"/>
    </row>
    <row r="12" spans="1:28" s="220" customFormat="1" ht="21" x14ac:dyDescent="0.35">
      <c r="A12" s="229"/>
      <c r="B12" s="230"/>
      <c r="C12" s="231"/>
      <c r="D12" s="231"/>
      <c r="E12" s="232"/>
      <c r="F12" s="230"/>
      <c r="G12" s="232"/>
      <c r="H12" s="230"/>
      <c r="I12" s="232"/>
      <c r="J12" s="230"/>
      <c r="K12" s="232"/>
      <c r="L12" s="230"/>
      <c r="M12" s="231"/>
      <c r="N12" s="232"/>
      <c r="O12" s="230"/>
      <c r="P12" s="231"/>
      <c r="Q12" s="232"/>
      <c r="R12" s="230"/>
      <c r="S12" s="232"/>
      <c r="T12" s="230"/>
      <c r="U12" s="232"/>
      <c r="V12" s="230"/>
      <c r="W12" s="231"/>
      <c r="X12" s="232"/>
      <c r="Y12" s="230"/>
      <c r="Z12" s="232"/>
      <c r="AA12" s="230"/>
      <c r="AB12" s="232"/>
    </row>
    <row r="13" spans="1:28" s="220" customFormat="1" ht="21" x14ac:dyDescent="0.35">
      <c r="A13" s="229"/>
      <c r="B13" s="230"/>
      <c r="C13" s="231"/>
      <c r="D13" s="231"/>
      <c r="E13" s="232"/>
      <c r="F13" s="230"/>
      <c r="G13" s="232"/>
      <c r="H13" s="230"/>
      <c r="I13" s="232"/>
      <c r="J13" s="230"/>
      <c r="K13" s="232"/>
      <c r="L13" s="230"/>
      <c r="M13" s="231"/>
      <c r="N13" s="232"/>
      <c r="O13" s="230"/>
      <c r="P13" s="231"/>
      <c r="Q13" s="232"/>
      <c r="R13" s="230"/>
      <c r="S13" s="232"/>
      <c r="T13" s="230"/>
      <c r="U13" s="232"/>
      <c r="V13" s="230"/>
      <c r="W13" s="231"/>
      <c r="X13" s="232"/>
      <c r="Y13" s="230"/>
      <c r="Z13" s="232"/>
      <c r="AA13" s="230"/>
      <c r="AB13" s="232"/>
    </row>
    <row r="14" spans="1:28" s="220" customFormat="1" ht="21" x14ac:dyDescent="0.35">
      <c r="A14" s="229"/>
      <c r="B14" s="230"/>
      <c r="C14" s="231"/>
      <c r="D14" s="231"/>
      <c r="E14" s="232"/>
      <c r="F14" s="230"/>
      <c r="G14" s="232"/>
      <c r="H14" s="230"/>
      <c r="I14" s="232"/>
      <c r="J14" s="230"/>
      <c r="K14" s="232"/>
      <c r="L14" s="230"/>
      <c r="M14" s="231"/>
      <c r="N14" s="232"/>
      <c r="O14" s="230"/>
      <c r="P14" s="231"/>
      <c r="Q14" s="232"/>
      <c r="R14" s="230"/>
      <c r="S14" s="232"/>
      <c r="T14" s="230"/>
      <c r="U14" s="232"/>
      <c r="V14" s="230"/>
      <c r="W14" s="231"/>
      <c r="X14" s="232"/>
      <c r="Y14" s="230"/>
      <c r="Z14" s="232"/>
      <c r="AA14" s="230"/>
      <c r="AB14" s="232"/>
    </row>
    <row r="15" spans="1:28" s="220" customFormat="1" ht="21" x14ac:dyDescent="0.35">
      <c r="A15" s="229"/>
      <c r="B15" s="230"/>
      <c r="C15" s="231"/>
      <c r="D15" s="231"/>
      <c r="E15" s="232"/>
      <c r="F15" s="230"/>
      <c r="G15" s="232"/>
      <c r="H15" s="230"/>
      <c r="I15" s="232"/>
      <c r="J15" s="230"/>
      <c r="K15" s="232"/>
      <c r="L15" s="230"/>
      <c r="M15" s="231"/>
      <c r="N15" s="232"/>
      <c r="O15" s="230"/>
      <c r="P15" s="231"/>
      <c r="Q15" s="232"/>
      <c r="R15" s="230"/>
      <c r="S15" s="232"/>
      <c r="T15" s="230"/>
      <c r="U15" s="232"/>
      <c r="V15" s="230"/>
      <c r="W15" s="231"/>
      <c r="X15" s="232"/>
      <c r="Y15" s="230"/>
      <c r="Z15" s="232"/>
      <c r="AA15" s="230"/>
      <c r="AB15" s="232"/>
    </row>
    <row r="16" spans="1:28" s="220" customFormat="1" ht="21" x14ac:dyDescent="0.35">
      <c r="A16" s="229"/>
      <c r="B16" s="230"/>
      <c r="C16" s="231"/>
      <c r="D16" s="231"/>
      <c r="E16" s="232"/>
      <c r="F16" s="230"/>
      <c r="G16" s="232"/>
      <c r="H16" s="230"/>
      <c r="I16" s="232"/>
      <c r="J16" s="230"/>
      <c r="K16" s="232"/>
      <c r="L16" s="230"/>
      <c r="M16" s="231"/>
      <c r="N16" s="232"/>
      <c r="O16" s="230"/>
      <c r="P16" s="231"/>
      <c r="Q16" s="232"/>
      <c r="R16" s="230"/>
      <c r="S16" s="232"/>
      <c r="T16" s="230"/>
      <c r="U16" s="232"/>
      <c r="V16" s="230"/>
      <c r="W16" s="231"/>
      <c r="X16" s="232"/>
      <c r="Y16" s="230"/>
      <c r="Z16" s="232"/>
      <c r="AA16" s="230"/>
      <c r="AB16" s="232"/>
    </row>
    <row r="17" spans="1:28" s="220" customFormat="1" ht="21" x14ac:dyDescent="0.35">
      <c r="A17" s="233"/>
      <c r="B17" s="234"/>
      <c r="C17" s="235"/>
      <c r="D17" s="235"/>
      <c r="E17" s="236"/>
      <c r="F17" s="234"/>
      <c r="G17" s="236"/>
      <c r="H17" s="234"/>
      <c r="I17" s="236"/>
      <c r="J17" s="234"/>
      <c r="K17" s="236"/>
      <c r="L17" s="234"/>
      <c r="M17" s="235"/>
      <c r="N17" s="236"/>
      <c r="O17" s="234"/>
      <c r="P17" s="235"/>
      <c r="Q17" s="236"/>
      <c r="R17" s="234"/>
      <c r="S17" s="236"/>
      <c r="T17" s="234"/>
      <c r="U17" s="236"/>
      <c r="V17" s="234"/>
      <c r="W17" s="235"/>
      <c r="X17" s="236"/>
      <c r="Y17" s="234"/>
      <c r="Z17" s="236"/>
      <c r="AA17" s="234"/>
      <c r="AB17" s="236"/>
    </row>
    <row r="18" spans="1:28" s="220" customFormat="1" ht="21" x14ac:dyDescent="0.35"/>
    <row r="19" spans="1:28" s="220" customFormat="1" ht="21" x14ac:dyDescent="0.35"/>
    <row r="20" spans="1:28" s="220" customFormat="1" ht="21" x14ac:dyDescent="0.35"/>
    <row r="21" spans="1:28" s="237" customFormat="1" ht="21" x14ac:dyDescent="0.35">
      <c r="A21" s="313" t="s">
        <v>49</v>
      </c>
      <c r="B21" s="313"/>
      <c r="C21" s="313"/>
      <c r="D21" s="313"/>
      <c r="E21" s="313"/>
      <c r="F21" s="313"/>
      <c r="G21" s="313"/>
      <c r="H21" s="313"/>
      <c r="K21" s="313" t="s">
        <v>50</v>
      </c>
      <c r="L21" s="313"/>
      <c r="M21" s="313"/>
      <c r="N21" s="313"/>
      <c r="O21" s="313"/>
      <c r="P21" s="313"/>
      <c r="Q21" s="313"/>
      <c r="R21" s="313"/>
      <c r="T21" s="238" t="s">
        <v>145</v>
      </c>
      <c r="V21" s="238"/>
      <c r="W21" s="238"/>
      <c r="X21" s="238"/>
      <c r="Y21" s="238"/>
      <c r="Z21" s="238"/>
      <c r="AA21" s="238"/>
    </row>
    <row r="22" spans="1:28" s="237" customFormat="1" ht="21" x14ac:dyDescent="0.35">
      <c r="A22" s="313" t="s">
        <v>134</v>
      </c>
      <c r="B22" s="313"/>
      <c r="C22" s="313"/>
      <c r="D22" s="313"/>
      <c r="E22" s="313"/>
      <c r="F22" s="313"/>
      <c r="G22" s="313"/>
      <c r="L22" s="313" t="s">
        <v>79</v>
      </c>
      <c r="M22" s="313"/>
      <c r="N22" s="313"/>
      <c r="O22" s="313"/>
      <c r="P22" s="313"/>
      <c r="Q22" s="238"/>
      <c r="T22" s="313" t="s">
        <v>79</v>
      </c>
      <c r="U22" s="313"/>
      <c r="V22" s="313"/>
      <c r="W22" s="313"/>
      <c r="X22" s="313"/>
      <c r="Y22" s="313"/>
      <c r="Z22" s="238"/>
      <c r="AA22" s="238"/>
    </row>
    <row r="23" spans="1:28" s="237" customFormat="1" ht="21" x14ac:dyDescent="0.35">
      <c r="B23" s="221" t="s">
        <v>14</v>
      </c>
      <c r="C23" s="357">
        <f>O4</f>
        <v>43977</v>
      </c>
      <c r="D23" s="357"/>
      <c r="E23" s="357"/>
      <c r="F23" s="357"/>
      <c r="G23" s="239"/>
      <c r="L23" s="221" t="s">
        <v>14</v>
      </c>
      <c r="M23" s="357">
        <f>C23</f>
        <v>43977</v>
      </c>
      <c r="N23" s="357"/>
      <c r="O23" s="357"/>
      <c r="P23" s="357"/>
      <c r="Q23" s="239"/>
      <c r="U23" s="221" t="s">
        <v>14</v>
      </c>
      <c r="V23" s="357">
        <f>C23</f>
        <v>43977</v>
      </c>
      <c r="W23" s="357"/>
      <c r="X23" s="357"/>
      <c r="Y23" s="357"/>
      <c r="Z23" s="239"/>
      <c r="AA23" s="239"/>
    </row>
  </sheetData>
  <mergeCells count="44">
    <mergeCell ref="C23:F23"/>
    <mergeCell ref="M23:P23"/>
    <mergeCell ref="V23:Y23"/>
    <mergeCell ref="V10:X10"/>
    <mergeCell ref="Y10:Z10"/>
    <mergeCell ref="AA10:AB10"/>
    <mergeCell ref="A21:H21"/>
    <mergeCell ref="K21:R21"/>
    <mergeCell ref="A22:G22"/>
    <mergeCell ref="L22:P22"/>
    <mergeCell ref="T22:Y22"/>
    <mergeCell ref="O10:Q10"/>
    <mergeCell ref="R10:S10"/>
    <mergeCell ref="T10:U10"/>
    <mergeCell ref="B10:E10"/>
    <mergeCell ref="F10:G10"/>
    <mergeCell ref="H10:I10"/>
    <mergeCell ref="J10:K10"/>
    <mergeCell ref="L10:N10"/>
    <mergeCell ref="Y6:Z8"/>
    <mergeCell ref="AA6:AB8"/>
    <mergeCell ref="T7:U7"/>
    <mergeCell ref="V7:X7"/>
    <mergeCell ref="L8:N8"/>
    <mergeCell ref="L6:Q6"/>
    <mergeCell ref="O8:Q8"/>
    <mergeCell ref="L7:N7"/>
    <mergeCell ref="O7:Q7"/>
    <mergeCell ref="T8:U8"/>
    <mergeCell ref="V8:X8"/>
    <mergeCell ref="V6:X6"/>
    <mergeCell ref="R6:S8"/>
    <mergeCell ref="T6:U6"/>
    <mergeCell ref="A6:A8"/>
    <mergeCell ref="B6:E8"/>
    <mergeCell ref="F6:G8"/>
    <mergeCell ref="H6:I8"/>
    <mergeCell ref="J6:K8"/>
    <mergeCell ref="A2:AB2"/>
    <mergeCell ref="A3:AB3"/>
    <mergeCell ref="C4:N4"/>
    <mergeCell ref="O4:S4"/>
    <mergeCell ref="U4:V4"/>
    <mergeCell ref="W4:Y4"/>
  </mergeCells>
  <pageMargins left="0.39370078740157483" right="0.39370078740157483" top="0.47244094488188981" bottom="0.39370078740157483" header="0.31496062992125984" footer="0.31496062992125984"/>
  <pageSetup paperSize="9" scale="9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B23"/>
  <sheetViews>
    <sheetView topLeftCell="C1" zoomScale="99" zoomScaleNormal="99" workbookViewId="0">
      <selection activeCell="AC4" sqref="AC4"/>
    </sheetView>
  </sheetViews>
  <sheetFormatPr defaultColWidth="9.140625" defaultRowHeight="23.25" x14ac:dyDescent="0.5"/>
  <cols>
    <col min="1" max="5" width="5.85546875" style="240" customWidth="1"/>
    <col min="6" max="7" width="6.7109375" style="240" customWidth="1"/>
    <col min="8" max="10" width="5.85546875" style="240" customWidth="1"/>
    <col min="11" max="11" width="6.28515625" style="240" customWidth="1"/>
    <col min="12" max="17" width="5.85546875" style="240" customWidth="1"/>
    <col min="18" max="19" width="6.28515625" style="240" customWidth="1"/>
    <col min="20" max="27" width="5.85546875" style="240" customWidth="1"/>
    <col min="28" max="28" width="9.85546875" style="240" customWidth="1"/>
    <col min="29" max="16384" width="9.140625" style="240"/>
  </cols>
  <sheetData>
    <row r="1" spans="1:28" s="220" customFormat="1" ht="21" x14ac:dyDescent="0.35">
      <c r="AB1" s="221" t="s">
        <v>42</v>
      </c>
    </row>
    <row r="2" spans="1:28" s="220" customFormat="1" ht="21" x14ac:dyDescent="0.35">
      <c r="A2" s="313" t="s">
        <v>16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</row>
    <row r="3" spans="1:28" s="220" customFormat="1" ht="21" x14ac:dyDescent="0.35">
      <c r="A3" s="313" t="s">
        <v>46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</row>
    <row r="4" spans="1:28" s="220" customFormat="1" ht="23.1" customHeight="1" x14ac:dyDescent="0.35">
      <c r="C4" s="314" t="s">
        <v>144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5">
        <f>'nm4-1'!O4:S4</f>
        <v>43977</v>
      </c>
      <c r="P4" s="315"/>
      <c r="Q4" s="315"/>
      <c r="R4" s="315"/>
      <c r="S4" s="315"/>
      <c r="T4" s="222"/>
      <c r="U4" s="316" t="s">
        <v>17</v>
      </c>
      <c r="V4" s="316"/>
      <c r="W4" s="317"/>
      <c r="X4" s="317"/>
      <c r="Y4" s="317"/>
    </row>
    <row r="5" spans="1:28" s="220" customFormat="1" ht="21" x14ac:dyDescent="0.35">
      <c r="I5" s="223" t="s">
        <v>64</v>
      </c>
      <c r="K5" s="223"/>
      <c r="L5" s="223"/>
      <c r="M5" s="223" t="str">
        <f>+[11]นม.1!G8</f>
        <v>บริษัท  จีซี ไกลคอล จำกัด</v>
      </c>
      <c r="N5" s="223"/>
      <c r="O5" s="223"/>
      <c r="P5" s="223"/>
      <c r="Q5" s="223"/>
      <c r="R5" s="223"/>
      <c r="S5" s="223"/>
      <c r="T5" s="223"/>
      <c r="U5" s="223"/>
    </row>
    <row r="6" spans="1:28" s="220" customFormat="1" ht="33" customHeight="1" x14ac:dyDescent="0.35">
      <c r="A6" s="318" t="s">
        <v>28</v>
      </c>
      <c r="B6" s="321" t="s">
        <v>29</v>
      </c>
      <c r="C6" s="322"/>
      <c r="D6" s="322"/>
      <c r="E6" s="323"/>
      <c r="F6" s="321" t="s">
        <v>23</v>
      </c>
      <c r="G6" s="323"/>
      <c r="H6" s="321" t="s">
        <v>30</v>
      </c>
      <c r="I6" s="323"/>
      <c r="J6" s="321" t="s">
        <v>31</v>
      </c>
      <c r="K6" s="323"/>
      <c r="L6" s="342" t="s">
        <v>32</v>
      </c>
      <c r="M6" s="343"/>
      <c r="N6" s="343"/>
      <c r="O6" s="343"/>
      <c r="P6" s="343"/>
      <c r="Q6" s="344"/>
      <c r="R6" s="321" t="s">
        <v>47</v>
      </c>
      <c r="S6" s="323"/>
      <c r="T6" s="330" t="s">
        <v>33</v>
      </c>
      <c r="U6" s="332"/>
      <c r="V6" s="330" t="s">
        <v>33</v>
      </c>
      <c r="W6" s="331"/>
      <c r="X6" s="332"/>
      <c r="Y6" s="321" t="s">
        <v>34</v>
      </c>
      <c r="Z6" s="323"/>
      <c r="AA6" s="321" t="s">
        <v>48</v>
      </c>
      <c r="AB6" s="323"/>
    </row>
    <row r="7" spans="1:28" s="220" customFormat="1" ht="33" customHeight="1" x14ac:dyDescent="0.35">
      <c r="A7" s="319"/>
      <c r="B7" s="324"/>
      <c r="C7" s="325"/>
      <c r="D7" s="325"/>
      <c r="E7" s="326"/>
      <c r="F7" s="324"/>
      <c r="G7" s="326"/>
      <c r="H7" s="324"/>
      <c r="I7" s="326"/>
      <c r="J7" s="324"/>
      <c r="K7" s="326"/>
      <c r="L7" s="333" t="s">
        <v>36</v>
      </c>
      <c r="M7" s="334"/>
      <c r="N7" s="335"/>
      <c r="O7" s="333" t="s">
        <v>37</v>
      </c>
      <c r="P7" s="334"/>
      <c r="Q7" s="335"/>
      <c r="R7" s="324"/>
      <c r="S7" s="326"/>
      <c r="T7" s="336" t="s">
        <v>38</v>
      </c>
      <c r="U7" s="337"/>
      <c r="V7" s="336" t="s">
        <v>38</v>
      </c>
      <c r="W7" s="338"/>
      <c r="X7" s="337"/>
      <c r="Y7" s="324"/>
      <c r="Z7" s="326"/>
      <c r="AA7" s="324"/>
      <c r="AB7" s="326"/>
    </row>
    <row r="8" spans="1:28" s="220" customFormat="1" ht="33" customHeight="1" x14ac:dyDescent="0.35">
      <c r="A8" s="320"/>
      <c r="B8" s="327"/>
      <c r="C8" s="328"/>
      <c r="D8" s="328"/>
      <c r="E8" s="329"/>
      <c r="F8" s="327"/>
      <c r="G8" s="329"/>
      <c r="H8" s="327"/>
      <c r="I8" s="329"/>
      <c r="J8" s="327"/>
      <c r="K8" s="329"/>
      <c r="L8" s="339" t="s">
        <v>39</v>
      </c>
      <c r="M8" s="340"/>
      <c r="N8" s="341"/>
      <c r="O8" s="339" t="s">
        <v>39</v>
      </c>
      <c r="P8" s="340"/>
      <c r="Q8" s="341"/>
      <c r="R8" s="327"/>
      <c r="S8" s="329"/>
      <c r="T8" s="347" t="s">
        <v>40</v>
      </c>
      <c r="U8" s="348"/>
      <c r="V8" s="347" t="s">
        <v>41</v>
      </c>
      <c r="W8" s="349"/>
      <c r="X8" s="348"/>
      <c r="Y8" s="327"/>
      <c r="Z8" s="329"/>
      <c r="AA8" s="327"/>
      <c r="AB8" s="329"/>
    </row>
    <row r="9" spans="1:28" s="220" customFormat="1" ht="21" x14ac:dyDescent="0.35">
      <c r="A9" s="224"/>
      <c r="B9" s="225"/>
      <c r="C9" s="226"/>
      <c r="D9" s="226"/>
      <c r="E9" s="227"/>
      <c r="F9" s="225"/>
      <c r="G9" s="227"/>
      <c r="H9" s="225"/>
      <c r="I9" s="227"/>
      <c r="J9" s="225"/>
      <c r="K9" s="227"/>
      <c r="L9" s="225"/>
      <c r="M9" s="226"/>
      <c r="N9" s="227"/>
      <c r="O9" s="225"/>
      <c r="P9" s="226"/>
      <c r="Q9" s="227"/>
      <c r="R9" s="225"/>
      <c r="S9" s="227"/>
      <c r="T9" s="225"/>
      <c r="U9" s="227"/>
      <c r="V9" s="225"/>
      <c r="W9" s="226"/>
      <c r="X9" s="227"/>
      <c r="Y9" s="225"/>
      <c r="Z9" s="227"/>
      <c r="AA9" s="225"/>
      <c r="AB9" s="227"/>
    </row>
    <row r="10" spans="1:28" s="220" customFormat="1" ht="21" x14ac:dyDescent="0.35">
      <c r="A10" s="228">
        <v>1</v>
      </c>
      <c r="B10" s="350" t="s">
        <v>146</v>
      </c>
      <c r="C10" s="316"/>
      <c r="D10" s="316"/>
      <c r="E10" s="351"/>
      <c r="F10" s="350">
        <f>[11]Data!E4</f>
        <v>0</v>
      </c>
      <c r="G10" s="351"/>
      <c r="H10" s="350" t="str">
        <f>[11]Data!B4</f>
        <v>M-08</v>
      </c>
      <c r="I10" s="351"/>
      <c r="J10" s="352">
        <f>+[11]Data!B9</f>
        <v>1</v>
      </c>
      <c r="K10" s="353"/>
      <c r="L10" s="359">
        <f>VLOOKUP(O4,RAW!B3:G34,6,FALSE)</f>
        <v>16853865</v>
      </c>
      <c r="M10" s="360"/>
      <c r="N10" s="361"/>
      <c r="O10" s="359">
        <f>VLOOKUP(O4+1,RAW!B3:G34,6,FALSE)</f>
        <v>16856661</v>
      </c>
      <c r="P10" s="360"/>
      <c r="Q10" s="361"/>
      <c r="R10" s="352">
        <f>+[11]Data!B7</f>
        <v>0</v>
      </c>
      <c r="S10" s="353"/>
      <c r="T10" s="350" t="s">
        <v>27</v>
      </c>
      <c r="U10" s="351"/>
      <c r="V10" s="345" t="s">
        <v>27</v>
      </c>
      <c r="W10" s="358"/>
      <c r="X10" s="346"/>
      <c r="Y10" s="352">
        <f>+[11]Data!B8</f>
        <v>0</v>
      </c>
      <c r="Z10" s="353"/>
      <c r="AA10" s="345">
        <f>(O10-L10)</f>
        <v>2796</v>
      </c>
      <c r="AB10" s="346"/>
    </row>
    <row r="11" spans="1:28" s="220" customFormat="1" ht="21" x14ac:dyDescent="0.35">
      <c r="A11" s="229"/>
      <c r="B11" s="230"/>
      <c r="C11" s="231"/>
      <c r="D11" s="231"/>
      <c r="E11" s="232"/>
      <c r="F11" s="230"/>
      <c r="G11" s="232"/>
      <c r="H11" s="230"/>
      <c r="I11" s="232"/>
      <c r="J11" s="230"/>
      <c r="K11" s="232"/>
      <c r="L11" s="230"/>
      <c r="M11" s="231"/>
      <c r="N11" s="232"/>
      <c r="O11" s="230"/>
      <c r="P11" s="231"/>
      <c r="Q11" s="232"/>
      <c r="R11" s="230"/>
      <c r="S11" s="232"/>
      <c r="T11" s="230"/>
      <c r="U11" s="232"/>
      <c r="V11" s="230"/>
      <c r="W11" s="231"/>
      <c r="X11" s="232"/>
      <c r="Y11" s="230"/>
      <c r="Z11" s="232"/>
      <c r="AA11" s="230"/>
      <c r="AB11" s="232"/>
    </row>
    <row r="12" spans="1:28" s="220" customFormat="1" ht="21" x14ac:dyDescent="0.35">
      <c r="A12" s="229"/>
      <c r="B12" s="230"/>
      <c r="C12" s="231"/>
      <c r="D12" s="231"/>
      <c r="E12" s="232"/>
      <c r="F12" s="230"/>
      <c r="G12" s="232"/>
      <c r="H12" s="230"/>
      <c r="I12" s="232"/>
      <c r="J12" s="230"/>
      <c r="K12" s="232"/>
      <c r="L12" s="230"/>
      <c r="M12" s="231"/>
      <c r="N12" s="232"/>
      <c r="O12" s="230"/>
      <c r="P12" s="231"/>
      <c r="Q12" s="232"/>
      <c r="R12" s="230"/>
      <c r="S12" s="232"/>
      <c r="T12" s="230"/>
      <c r="U12" s="232"/>
      <c r="V12" s="230"/>
      <c r="W12" s="231"/>
      <c r="X12" s="232"/>
      <c r="Y12" s="230"/>
      <c r="Z12" s="232"/>
      <c r="AA12" s="230"/>
      <c r="AB12" s="232"/>
    </row>
    <row r="13" spans="1:28" s="220" customFormat="1" ht="21" x14ac:dyDescent="0.35">
      <c r="A13" s="229"/>
      <c r="B13" s="230"/>
      <c r="C13" s="231"/>
      <c r="D13" s="231"/>
      <c r="E13" s="232"/>
      <c r="F13" s="230"/>
      <c r="G13" s="232"/>
      <c r="H13" s="230"/>
      <c r="I13" s="232"/>
      <c r="J13" s="230"/>
      <c r="K13" s="232"/>
      <c r="L13" s="230"/>
      <c r="M13" s="231"/>
      <c r="N13" s="232"/>
      <c r="O13" s="230"/>
      <c r="P13" s="231"/>
      <c r="Q13" s="232"/>
      <c r="R13" s="230"/>
      <c r="S13" s="232"/>
      <c r="T13" s="230"/>
      <c r="U13" s="232"/>
      <c r="V13" s="230"/>
      <c r="W13" s="231"/>
      <c r="X13" s="232"/>
      <c r="Y13" s="230"/>
      <c r="Z13" s="232"/>
      <c r="AA13" s="230"/>
      <c r="AB13" s="232"/>
    </row>
    <row r="14" spans="1:28" s="220" customFormat="1" ht="21" x14ac:dyDescent="0.35">
      <c r="A14" s="229"/>
      <c r="B14" s="230"/>
      <c r="C14" s="231"/>
      <c r="D14" s="231"/>
      <c r="E14" s="232"/>
      <c r="F14" s="230"/>
      <c r="G14" s="232"/>
      <c r="H14" s="230"/>
      <c r="I14" s="232"/>
      <c r="J14" s="230"/>
      <c r="K14" s="232"/>
      <c r="L14" s="230"/>
      <c r="M14" s="231"/>
      <c r="N14" s="232"/>
      <c r="O14" s="230"/>
      <c r="P14" s="231"/>
      <c r="Q14" s="232"/>
      <c r="R14" s="230"/>
      <c r="S14" s="232"/>
      <c r="T14" s="230"/>
      <c r="U14" s="232"/>
      <c r="V14" s="230"/>
      <c r="W14" s="231"/>
      <c r="X14" s="232"/>
      <c r="Y14" s="230"/>
      <c r="Z14" s="232"/>
      <c r="AA14" s="230"/>
      <c r="AB14" s="232"/>
    </row>
    <row r="15" spans="1:28" s="220" customFormat="1" ht="21" x14ac:dyDescent="0.35">
      <c r="A15" s="229"/>
      <c r="B15" s="230"/>
      <c r="C15" s="231"/>
      <c r="D15" s="231"/>
      <c r="E15" s="232"/>
      <c r="F15" s="230"/>
      <c r="G15" s="232"/>
      <c r="H15" s="230"/>
      <c r="I15" s="232"/>
      <c r="J15" s="230"/>
      <c r="K15" s="232"/>
      <c r="L15" s="230"/>
      <c r="M15" s="231"/>
      <c r="N15" s="232"/>
      <c r="O15" s="230"/>
      <c r="P15" s="231"/>
      <c r="Q15" s="232"/>
      <c r="R15" s="230"/>
      <c r="S15" s="232"/>
      <c r="T15" s="230"/>
      <c r="U15" s="232"/>
      <c r="V15" s="230"/>
      <c r="W15" s="231"/>
      <c r="X15" s="232"/>
      <c r="Y15" s="230"/>
      <c r="Z15" s="232"/>
      <c r="AA15" s="230"/>
      <c r="AB15" s="232"/>
    </row>
    <row r="16" spans="1:28" s="220" customFormat="1" ht="21" x14ac:dyDescent="0.35">
      <c r="A16" s="229"/>
      <c r="B16" s="230"/>
      <c r="C16" s="231"/>
      <c r="D16" s="231"/>
      <c r="E16" s="232"/>
      <c r="F16" s="230"/>
      <c r="G16" s="232"/>
      <c r="H16" s="230"/>
      <c r="I16" s="232"/>
      <c r="J16" s="230"/>
      <c r="K16" s="232"/>
      <c r="L16" s="230"/>
      <c r="M16" s="231"/>
      <c r="N16" s="232"/>
      <c r="O16" s="230"/>
      <c r="P16" s="231"/>
      <c r="Q16" s="232"/>
      <c r="R16" s="230"/>
      <c r="S16" s="232"/>
      <c r="T16" s="230"/>
      <c r="U16" s="232"/>
      <c r="V16" s="230"/>
      <c r="W16" s="231"/>
      <c r="X16" s="232"/>
      <c r="Y16" s="230"/>
      <c r="Z16" s="232"/>
      <c r="AA16" s="230"/>
      <c r="AB16" s="232"/>
    </row>
    <row r="17" spans="1:28" s="220" customFormat="1" ht="21" x14ac:dyDescent="0.35">
      <c r="A17" s="233"/>
      <c r="B17" s="234"/>
      <c r="C17" s="235"/>
      <c r="D17" s="235"/>
      <c r="E17" s="236"/>
      <c r="F17" s="234"/>
      <c r="G17" s="236"/>
      <c r="H17" s="234"/>
      <c r="I17" s="236"/>
      <c r="J17" s="234"/>
      <c r="K17" s="236"/>
      <c r="L17" s="234"/>
      <c r="M17" s="235"/>
      <c r="N17" s="236"/>
      <c r="O17" s="234"/>
      <c r="P17" s="235"/>
      <c r="Q17" s="236"/>
      <c r="R17" s="234"/>
      <c r="S17" s="236"/>
      <c r="T17" s="234"/>
      <c r="U17" s="236"/>
      <c r="V17" s="234"/>
      <c r="W17" s="235"/>
      <c r="X17" s="236"/>
      <c r="Y17" s="234"/>
      <c r="Z17" s="236"/>
      <c r="AA17" s="234"/>
      <c r="AB17" s="236"/>
    </row>
    <row r="18" spans="1:28" s="220" customFormat="1" ht="21" x14ac:dyDescent="0.35"/>
    <row r="19" spans="1:28" s="220" customFormat="1" ht="21" x14ac:dyDescent="0.35"/>
    <row r="20" spans="1:28" s="220" customFormat="1" ht="21" x14ac:dyDescent="0.35"/>
    <row r="21" spans="1:28" s="237" customFormat="1" ht="21" x14ac:dyDescent="0.35">
      <c r="A21" s="313" t="s">
        <v>49</v>
      </c>
      <c r="B21" s="313"/>
      <c r="C21" s="313"/>
      <c r="D21" s="313"/>
      <c r="E21" s="313"/>
      <c r="F21" s="313"/>
      <c r="G21" s="313"/>
      <c r="H21" s="313"/>
      <c r="K21" s="313" t="s">
        <v>50</v>
      </c>
      <c r="L21" s="313"/>
      <c r="M21" s="313"/>
      <c r="N21" s="313"/>
      <c r="O21" s="313"/>
      <c r="P21" s="313"/>
      <c r="Q21" s="313"/>
      <c r="R21" s="313"/>
      <c r="T21" s="238" t="s">
        <v>145</v>
      </c>
      <c r="V21" s="238"/>
      <c r="W21" s="238"/>
      <c r="X21" s="238"/>
      <c r="Y21" s="238"/>
      <c r="Z21" s="238"/>
      <c r="AA21" s="238"/>
    </row>
    <row r="22" spans="1:28" s="237" customFormat="1" ht="21" x14ac:dyDescent="0.35">
      <c r="A22" s="313" t="s">
        <v>134</v>
      </c>
      <c r="B22" s="313"/>
      <c r="C22" s="313"/>
      <c r="D22" s="313"/>
      <c r="E22" s="313"/>
      <c r="F22" s="313"/>
      <c r="G22" s="313"/>
      <c r="L22" s="313" t="s">
        <v>79</v>
      </c>
      <c r="M22" s="313"/>
      <c r="N22" s="313"/>
      <c r="O22" s="313"/>
      <c r="P22" s="313"/>
      <c r="Q22" s="238"/>
      <c r="T22" s="313" t="s">
        <v>79</v>
      </c>
      <c r="U22" s="313"/>
      <c r="V22" s="313"/>
      <c r="W22" s="313"/>
      <c r="X22" s="313"/>
      <c r="Y22" s="313"/>
      <c r="Z22" s="238"/>
      <c r="AA22" s="238"/>
    </row>
    <row r="23" spans="1:28" s="237" customFormat="1" ht="21" x14ac:dyDescent="0.35">
      <c r="B23" s="221" t="s">
        <v>14</v>
      </c>
      <c r="C23" s="357">
        <f>O4</f>
        <v>43977</v>
      </c>
      <c r="D23" s="357"/>
      <c r="E23" s="357"/>
      <c r="F23" s="357"/>
      <c r="G23" s="239"/>
      <c r="L23" s="221" t="s">
        <v>14</v>
      </c>
      <c r="M23" s="357">
        <f>C23</f>
        <v>43977</v>
      </c>
      <c r="N23" s="357"/>
      <c r="O23" s="357"/>
      <c r="P23" s="357"/>
      <c r="Q23" s="239"/>
      <c r="U23" s="221" t="s">
        <v>14</v>
      </c>
      <c r="V23" s="357">
        <f>C23</f>
        <v>43977</v>
      </c>
      <c r="W23" s="357"/>
      <c r="X23" s="357"/>
      <c r="Y23" s="357"/>
      <c r="Z23" s="239"/>
      <c r="AA23" s="239"/>
    </row>
  </sheetData>
  <mergeCells count="44">
    <mergeCell ref="C23:F23"/>
    <mergeCell ref="M23:P23"/>
    <mergeCell ref="V23:Y23"/>
    <mergeCell ref="V10:X10"/>
    <mergeCell ref="Y10:Z10"/>
    <mergeCell ref="AA10:AB10"/>
    <mergeCell ref="A21:H21"/>
    <mergeCell ref="K21:R21"/>
    <mergeCell ref="A22:G22"/>
    <mergeCell ref="L22:P22"/>
    <mergeCell ref="T22:Y22"/>
    <mergeCell ref="O10:Q10"/>
    <mergeCell ref="R10:S10"/>
    <mergeCell ref="T10:U10"/>
    <mergeCell ref="B10:E10"/>
    <mergeCell ref="F10:G10"/>
    <mergeCell ref="H10:I10"/>
    <mergeCell ref="J10:K10"/>
    <mergeCell ref="L10:N10"/>
    <mergeCell ref="Y6:Z8"/>
    <mergeCell ref="AA6:AB8"/>
    <mergeCell ref="T7:U7"/>
    <mergeCell ref="V7:X7"/>
    <mergeCell ref="L8:N8"/>
    <mergeCell ref="L6:Q6"/>
    <mergeCell ref="O8:Q8"/>
    <mergeCell ref="L7:N7"/>
    <mergeCell ref="O7:Q7"/>
    <mergeCell ref="T8:U8"/>
    <mergeCell ref="V8:X8"/>
    <mergeCell ref="V6:X6"/>
    <mergeCell ref="R6:S8"/>
    <mergeCell ref="T6:U6"/>
    <mergeCell ref="A6:A8"/>
    <mergeCell ref="B6:E8"/>
    <mergeCell ref="F6:G8"/>
    <mergeCell ref="H6:I8"/>
    <mergeCell ref="J6:K8"/>
    <mergeCell ref="A2:AB2"/>
    <mergeCell ref="A3:AB3"/>
    <mergeCell ref="C4:N4"/>
    <mergeCell ref="O4:S4"/>
    <mergeCell ref="U4:V4"/>
    <mergeCell ref="W4:Y4"/>
  </mergeCells>
  <pageMargins left="0.39370078740157483" right="0.39370078740157483" top="0.47244094488188981" bottom="0.39370078740157483" header="0.31496062992125984" footer="0.31496062992125984"/>
  <pageSetup paperSize="9" scale="9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AI21"/>
  <sheetViews>
    <sheetView view="pageBreakPreview" zoomScale="112" zoomScaleNormal="70" zoomScaleSheetLayoutView="112" zoomScalePageLayoutView="40" workbookViewId="0">
      <selection activeCell="AD11" sqref="AD11"/>
    </sheetView>
  </sheetViews>
  <sheetFormatPr defaultColWidth="10.140625" defaultRowHeight="14.25" x14ac:dyDescent="0.3"/>
  <cols>
    <col min="1" max="1" width="5.28515625" style="100" customWidth="1"/>
    <col min="2" max="2" width="7.85546875" style="100" customWidth="1"/>
    <col min="3" max="3" width="10.85546875" style="100" customWidth="1"/>
    <col min="4" max="4" width="15.5703125" style="100" customWidth="1"/>
    <col min="5" max="5" width="22.140625" style="100" customWidth="1"/>
    <col min="6" max="6" width="15.42578125" style="100" customWidth="1"/>
    <col min="7" max="7" width="17.42578125" style="100" customWidth="1"/>
    <col min="8" max="8" width="6.42578125" style="100" customWidth="1"/>
    <col min="9" max="9" width="7.140625" style="100" customWidth="1"/>
    <col min="10" max="10" width="12.5703125" style="100" customWidth="1"/>
    <col min="11" max="11" width="16.7109375" style="100" customWidth="1"/>
    <col min="12" max="12" width="24" style="199" customWidth="1"/>
    <col min="13" max="13" width="10.140625" style="100" customWidth="1"/>
    <col min="14" max="34" width="10.140625" style="100"/>
    <col min="35" max="35" width="17.85546875" style="100" bestFit="1" customWidth="1"/>
    <col min="36" max="16384" width="10.140625" style="100"/>
  </cols>
  <sheetData>
    <row r="1" spans="1:35" ht="27" customHeight="1" x14ac:dyDescent="0.6">
      <c r="L1" s="101" t="s">
        <v>110</v>
      </c>
      <c r="AD1" s="212"/>
    </row>
    <row r="2" spans="1:35" s="102" customFormat="1" ht="36.75" customHeight="1" x14ac:dyDescent="0.45">
      <c r="A2" s="364" t="s">
        <v>129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</row>
    <row r="3" spans="1:35" s="102" customFormat="1" ht="25.5" customHeight="1" x14ac:dyDescent="0.5">
      <c r="A3" s="365" t="s">
        <v>143</v>
      </c>
      <c r="B3" s="365"/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5"/>
    </row>
    <row r="4" spans="1:35" s="102" customFormat="1" ht="26.25" x14ac:dyDescent="0.45">
      <c r="A4" s="366">
        <f>'nm4-1'!O4</f>
        <v>43977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O4" s="214">
        <v>43972</v>
      </c>
      <c r="AI4" s="214">
        <f>O4</f>
        <v>43972</v>
      </c>
    </row>
    <row r="5" spans="1:35" s="108" customFormat="1" ht="21.75" thickBot="1" x14ac:dyDescent="0.5">
      <c r="A5" s="103"/>
      <c r="B5" s="104"/>
      <c r="C5" s="104"/>
      <c r="D5" s="104"/>
      <c r="E5" s="103"/>
      <c r="F5" s="105"/>
      <c r="G5" s="103"/>
      <c r="H5" s="103"/>
      <c r="I5" s="103"/>
      <c r="J5" s="103"/>
      <c r="K5" s="106"/>
      <c r="L5" s="103"/>
      <c r="M5" s="102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35" s="108" customFormat="1" ht="21.75" thickBot="1" x14ac:dyDescent="0.5">
      <c r="A6" s="109" t="s">
        <v>111</v>
      </c>
      <c r="B6" s="110"/>
      <c r="C6" s="110"/>
      <c r="D6" s="110"/>
      <c r="E6" s="111"/>
      <c r="F6" s="112"/>
      <c r="G6" s="113" t="s">
        <v>112</v>
      </c>
      <c r="H6" s="114" t="s">
        <v>52</v>
      </c>
      <c r="I6" s="114"/>
      <c r="J6" s="115"/>
      <c r="K6" s="116" t="s">
        <v>53</v>
      </c>
      <c r="L6" s="11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AI6" s="219">
        <v>43972</v>
      </c>
    </row>
    <row r="7" spans="1:35" s="108" customFormat="1" ht="21" x14ac:dyDescent="0.45">
      <c r="A7" s="118" t="s">
        <v>113</v>
      </c>
      <c r="B7" s="119" t="s">
        <v>114</v>
      </c>
      <c r="C7" s="119" t="s">
        <v>17</v>
      </c>
      <c r="D7" s="119" t="s">
        <v>115</v>
      </c>
      <c r="E7" s="120" t="s">
        <v>18</v>
      </c>
      <c r="F7" s="121" t="s">
        <v>51</v>
      </c>
      <c r="G7" s="122" t="s">
        <v>116</v>
      </c>
      <c r="H7" s="122" t="s">
        <v>54</v>
      </c>
      <c r="I7" s="123" t="s">
        <v>55</v>
      </c>
      <c r="J7" s="124"/>
      <c r="K7" s="125" t="s">
        <v>56</v>
      </c>
      <c r="L7" s="126" t="s">
        <v>35</v>
      </c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</row>
    <row r="8" spans="1:35" s="108" customFormat="1" ht="21.75" thickBot="1" x14ac:dyDescent="0.5">
      <c r="A8" s="127" t="s">
        <v>117</v>
      </c>
      <c r="B8" s="128"/>
      <c r="C8" s="128"/>
      <c r="D8" s="129" t="s">
        <v>118</v>
      </c>
      <c r="E8" s="130"/>
      <c r="F8" s="131" t="s">
        <v>119</v>
      </c>
      <c r="G8" s="132" t="s">
        <v>59</v>
      </c>
      <c r="H8" s="132" t="s">
        <v>57</v>
      </c>
      <c r="I8" s="133" t="s">
        <v>58</v>
      </c>
      <c r="J8" s="133" t="s">
        <v>59</v>
      </c>
      <c r="K8" s="131" t="s">
        <v>60</v>
      </c>
      <c r="L8" s="134"/>
      <c r="M8" s="107"/>
    </row>
    <row r="9" spans="1:35" s="108" customFormat="1" ht="45.95" customHeight="1" x14ac:dyDescent="0.45">
      <c r="A9" s="135">
        <v>1</v>
      </c>
      <c r="B9" s="136" t="s">
        <v>27</v>
      </c>
      <c r="C9" s="137"/>
      <c r="D9" s="200" t="s">
        <v>15</v>
      </c>
      <c r="E9" s="138" t="s">
        <v>81</v>
      </c>
      <c r="F9" s="209">
        <f>'nm4-1'!AA10</f>
        <v>893820.99999999627</v>
      </c>
      <c r="G9" s="139">
        <v>0</v>
      </c>
      <c r="H9" s="140">
        <v>0</v>
      </c>
      <c r="I9" s="141" t="s">
        <v>124</v>
      </c>
      <c r="J9" s="142" t="s">
        <v>27</v>
      </c>
      <c r="K9" s="143">
        <v>0</v>
      </c>
      <c r="L9" s="367" t="s">
        <v>120</v>
      </c>
      <c r="M9" s="102"/>
      <c r="P9" s="144"/>
    </row>
    <row r="10" spans="1:35" s="108" customFormat="1" ht="26.25" x14ac:dyDescent="0.55000000000000004">
      <c r="A10" s="145"/>
      <c r="B10" s="146"/>
      <c r="C10" s="147"/>
      <c r="D10" s="201" t="str">
        <f>+Data!B4</f>
        <v>M-14</v>
      </c>
      <c r="E10" s="148" t="s">
        <v>125</v>
      </c>
      <c r="F10" s="149"/>
      <c r="G10" s="150"/>
      <c r="H10" s="151"/>
      <c r="I10" s="152"/>
      <c r="J10" s="153"/>
      <c r="K10" s="154"/>
      <c r="L10" s="368"/>
      <c r="M10" s="102"/>
    </row>
    <row r="11" spans="1:35" s="108" customFormat="1" ht="26.25" x14ac:dyDescent="0.55000000000000004">
      <c r="A11" s="155"/>
      <c r="B11" s="156"/>
      <c r="C11" s="157"/>
      <c r="D11" s="202"/>
      <c r="E11" s="158"/>
      <c r="F11" s="149"/>
      <c r="G11" s="150"/>
      <c r="H11" s="151"/>
      <c r="I11" s="152"/>
      <c r="J11" s="153"/>
      <c r="K11" s="154" t="str">
        <f>IF(F11=0," ",ROUND(SUM(F11*J11),2))</f>
        <v xml:space="preserve"> </v>
      </c>
      <c r="L11" s="368"/>
      <c r="M11" s="102"/>
    </row>
    <row r="12" spans="1:35" s="108" customFormat="1" ht="21" x14ac:dyDescent="0.45">
      <c r="A12" s="159"/>
      <c r="B12" s="160"/>
      <c r="C12" s="161"/>
      <c r="D12" s="203"/>
      <c r="E12" s="162"/>
      <c r="F12" s="149"/>
      <c r="G12" s="150"/>
      <c r="H12" s="163"/>
      <c r="I12" s="152"/>
      <c r="J12" s="164"/>
      <c r="K12" s="165"/>
      <c r="L12" s="368"/>
      <c r="M12" s="102"/>
    </row>
    <row r="13" spans="1:35" s="108" customFormat="1" ht="21" x14ac:dyDescent="0.45">
      <c r="A13" s="159"/>
      <c r="B13" s="164"/>
      <c r="C13" s="166"/>
      <c r="D13" s="204"/>
      <c r="E13" s="167"/>
      <c r="F13" s="149"/>
      <c r="G13" s="150"/>
      <c r="H13" s="163"/>
      <c r="I13" s="152"/>
      <c r="J13" s="168"/>
      <c r="K13" s="169"/>
      <c r="L13" s="368"/>
      <c r="M13" s="102"/>
    </row>
    <row r="14" spans="1:35" s="108" customFormat="1" ht="18.75" thickBot="1" x14ac:dyDescent="0.45">
      <c r="A14" s="170"/>
      <c r="B14" s="171"/>
      <c r="C14" s="172"/>
      <c r="D14" s="205"/>
      <c r="E14" s="173"/>
      <c r="F14" s="174"/>
      <c r="G14" s="175" t="s">
        <v>121</v>
      </c>
      <c r="H14" s="173"/>
      <c r="I14" s="175"/>
      <c r="J14" s="176"/>
      <c r="K14" s="177"/>
      <c r="L14" s="369"/>
    </row>
    <row r="15" spans="1:35" s="108" customFormat="1" ht="18" customHeight="1" x14ac:dyDescent="0.45">
      <c r="A15" s="178"/>
      <c r="B15" s="179"/>
      <c r="C15" s="179"/>
      <c r="D15" s="179"/>
      <c r="F15" s="180"/>
      <c r="G15" s="181" t="s">
        <v>62</v>
      </c>
      <c r="J15" s="182"/>
      <c r="K15" s="183">
        <f>K9</f>
        <v>0</v>
      </c>
    </row>
    <row r="16" spans="1:35" s="108" customFormat="1" ht="18.600000000000001" customHeight="1" thickBot="1" x14ac:dyDescent="0.5">
      <c r="A16" s="184"/>
      <c r="B16" s="179"/>
      <c r="C16" s="179"/>
      <c r="D16" s="179"/>
      <c r="F16" s="180"/>
      <c r="G16" s="370" t="s">
        <v>122</v>
      </c>
      <c r="H16" s="371"/>
      <c r="I16" s="371"/>
      <c r="J16" s="372"/>
      <c r="K16" s="185">
        <f>ROUND(+K15*0.1,2)</f>
        <v>0</v>
      </c>
    </row>
    <row r="17" spans="1:28" s="108" customFormat="1" ht="18.600000000000001" customHeight="1" thickBot="1" x14ac:dyDescent="0.5">
      <c r="A17" s="373" t="s">
        <v>123</v>
      </c>
      <c r="B17" s="373"/>
      <c r="C17" s="373"/>
      <c r="D17" s="373"/>
      <c r="E17" s="373"/>
      <c r="F17" s="180"/>
      <c r="G17" s="186" t="s">
        <v>63</v>
      </c>
      <c r="H17" s="187"/>
      <c r="I17" s="187"/>
      <c r="J17" s="188"/>
      <c r="K17" s="189">
        <f>K15+K16</f>
        <v>0</v>
      </c>
    </row>
    <row r="18" spans="1:28" s="108" customFormat="1" ht="21" x14ac:dyDescent="0.45">
      <c r="A18" s="363" t="s">
        <v>101</v>
      </c>
      <c r="B18" s="363"/>
      <c r="C18" s="363"/>
      <c r="D18" s="363"/>
      <c r="E18" s="363"/>
      <c r="F18" s="190"/>
      <c r="G18" s="191"/>
      <c r="H18" s="192"/>
      <c r="I18" s="102"/>
      <c r="J18" s="193"/>
      <c r="K18" s="194"/>
      <c r="L18" s="102"/>
    </row>
    <row r="19" spans="1:28" s="102" customFormat="1" ht="21" x14ac:dyDescent="0.45">
      <c r="A19" s="362" t="s">
        <v>148</v>
      </c>
      <c r="B19" s="362"/>
      <c r="C19" s="362"/>
      <c r="D19" s="362"/>
      <c r="E19" s="362"/>
      <c r="F19" s="195"/>
      <c r="H19" s="216"/>
      <c r="J19" s="193"/>
      <c r="K19" s="217"/>
    </row>
    <row r="20" spans="1:28" s="102" customFormat="1" ht="21" x14ac:dyDescent="0.45">
      <c r="A20" s="197"/>
      <c r="B20" s="198"/>
      <c r="C20" s="198"/>
      <c r="D20" s="198"/>
      <c r="F20" s="195"/>
      <c r="J20" s="193"/>
      <c r="K20" s="196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</row>
    <row r="21" spans="1:28" s="102" customFormat="1" ht="21" x14ac:dyDescent="0.4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99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</row>
  </sheetData>
  <mergeCells count="8">
    <mergeCell ref="A19:E19"/>
    <mergeCell ref="A18:E18"/>
    <mergeCell ref="A2:L2"/>
    <mergeCell ref="A3:M3"/>
    <mergeCell ref="A4:L4"/>
    <mergeCell ref="L9:L14"/>
    <mergeCell ref="G16:J16"/>
    <mergeCell ref="A17:E17"/>
  </mergeCells>
  <pageMargins left="0.2" right="0.2" top="1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</sheetPr>
  <dimension ref="A1:X22"/>
  <sheetViews>
    <sheetView zoomScale="116" zoomScaleNormal="116" zoomScaleSheetLayoutView="70" workbookViewId="0">
      <selection activeCell="AD11" sqref="AD11"/>
    </sheetView>
  </sheetViews>
  <sheetFormatPr defaultColWidth="10.140625" defaultRowHeight="14.25" x14ac:dyDescent="0.3"/>
  <cols>
    <col min="1" max="1" width="5.28515625" style="100" customWidth="1"/>
    <col min="2" max="2" width="7.85546875" style="100" customWidth="1"/>
    <col min="3" max="3" width="10.85546875" style="100" customWidth="1"/>
    <col min="4" max="4" width="15.5703125" style="100" customWidth="1"/>
    <col min="5" max="5" width="22.140625" style="100" customWidth="1"/>
    <col min="6" max="6" width="15.42578125" style="100" customWidth="1"/>
    <col min="7" max="7" width="17.42578125" style="100" customWidth="1"/>
    <col min="8" max="8" width="6.42578125" style="100" customWidth="1"/>
    <col min="9" max="9" width="7.140625" style="100" customWidth="1"/>
    <col min="10" max="10" width="12.5703125" style="100" customWidth="1"/>
    <col min="11" max="11" width="16.7109375" style="100" customWidth="1"/>
    <col min="12" max="12" width="24" style="199" customWidth="1"/>
    <col min="13" max="16384" width="10.140625" style="100"/>
  </cols>
  <sheetData>
    <row r="1" spans="1:24" ht="27" customHeight="1" x14ac:dyDescent="0.6">
      <c r="L1" s="101" t="s">
        <v>110</v>
      </c>
    </row>
    <row r="2" spans="1:24" s="102" customFormat="1" ht="36.75" customHeight="1" x14ac:dyDescent="0.45">
      <c r="A2" s="364" t="s">
        <v>129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</row>
    <row r="3" spans="1:24" s="102" customFormat="1" ht="25.5" customHeight="1" x14ac:dyDescent="0.5">
      <c r="A3" s="374" t="s">
        <v>149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</row>
    <row r="4" spans="1:24" s="102" customFormat="1" ht="26.25" x14ac:dyDescent="0.45">
      <c r="A4" s="366">
        <f>'nm4-1'!O4</f>
        <v>43977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</row>
    <row r="5" spans="1:24" s="108" customFormat="1" ht="21.75" thickBot="1" x14ac:dyDescent="0.5">
      <c r="A5" s="103"/>
      <c r="B5" s="104"/>
      <c r="C5" s="104"/>
      <c r="D5" s="104"/>
      <c r="E5" s="103"/>
      <c r="F5" s="105"/>
      <c r="G5" s="103"/>
      <c r="H5" s="103"/>
      <c r="I5" s="103"/>
      <c r="J5" s="103"/>
      <c r="K5" s="106"/>
      <c r="L5" s="103"/>
      <c r="M5" s="102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s="108" customFormat="1" ht="21.75" thickBot="1" x14ac:dyDescent="0.5">
      <c r="A6" s="109" t="s">
        <v>111</v>
      </c>
      <c r="B6" s="110"/>
      <c r="C6" s="110"/>
      <c r="D6" s="110"/>
      <c r="E6" s="111"/>
      <c r="F6" s="112"/>
      <c r="G6" s="113" t="s">
        <v>112</v>
      </c>
      <c r="H6" s="114" t="s">
        <v>52</v>
      </c>
      <c r="I6" s="114"/>
      <c r="J6" s="115"/>
      <c r="K6" s="116" t="s">
        <v>53</v>
      </c>
      <c r="L6" s="11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</row>
    <row r="7" spans="1:24" s="108" customFormat="1" ht="21" x14ac:dyDescent="0.45">
      <c r="A7" s="118" t="s">
        <v>113</v>
      </c>
      <c r="B7" s="119" t="s">
        <v>114</v>
      </c>
      <c r="C7" s="119" t="s">
        <v>17</v>
      </c>
      <c r="D7" s="119" t="s">
        <v>115</v>
      </c>
      <c r="E7" s="120" t="s">
        <v>18</v>
      </c>
      <c r="F7" s="121" t="s">
        <v>51</v>
      </c>
      <c r="G7" s="122" t="s">
        <v>116</v>
      </c>
      <c r="H7" s="122" t="s">
        <v>54</v>
      </c>
      <c r="I7" s="123" t="s">
        <v>55</v>
      </c>
      <c r="J7" s="124"/>
      <c r="K7" s="125" t="s">
        <v>56</v>
      </c>
      <c r="L7" s="126" t="s">
        <v>35</v>
      </c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</row>
    <row r="8" spans="1:24" s="108" customFormat="1" ht="21.75" thickBot="1" x14ac:dyDescent="0.5">
      <c r="A8" s="127" t="s">
        <v>117</v>
      </c>
      <c r="B8" s="128"/>
      <c r="C8" s="128"/>
      <c r="D8" s="129" t="s">
        <v>118</v>
      </c>
      <c r="E8" s="130"/>
      <c r="F8" s="131" t="s">
        <v>119</v>
      </c>
      <c r="G8" s="132" t="s">
        <v>59</v>
      </c>
      <c r="H8" s="132" t="s">
        <v>57</v>
      </c>
      <c r="I8" s="133" t="s">
        <v>58</v>
      </c>
      <c r="J8" s="133" t="s">
        <v>59</v>
      </c>
      <c r="K8" s="131" t="s">
        <v>60</v>
      </c>
      <c r="L8" s="134"/>
      <c r="M8" s="107"/>
    </row>
    <row r="9" spans="1:24" s="108" customFormat="1" ht="45.95" customHeight="1" x14ac:dyDescent="0.45">
      <c r="A9" s="135">
        <v>1</v>
      </c>
      <c r="B9" s="136" t="s">
        <v>27</v>
      </c>
      <c r="C9" s="137"/>
      <c r="D9" s="243" t="s">
        <v>15</v>
      </c>
      <c r="E9" s="138" t="s">
        <v>146</v>
      </c>
      <c r="F9" s="209">
        <f>'nm4-2'!AA10</f>
        <v>846150.00000002328</v>
      </c>
      <c r="G9" s="139">
        <v>0</v>
      </c>
      <c r="H9" s="140">
        <v>0</v>
      </c>
      <c r="I9" s="141" t="s">
        <v>124</v>
      </c>
      <c r="J9" s="142" t="s">
        <v>27</v>
      </c>
      <c r="K9" s="143">
        <v>0</v>
      </c>
      <c r="L9" s="367" t="s">
        <v>120</v>
      </c>
      <c r="M9" s="102"/>
      <c r="P9" s="144"/>
    </row>
    <row r="10" spans="1:24" s="108" customFormat="1" ht="26.25" x14ac:dyDescent="0.55000000000000004">
      <c r="A10" s="145"/>
      <c r="B10" s="146"/>
      <c r="C10" s="147"/>
      <c r="D10" s="244" t="str">
        <f>+[8]Data!B4</f>
        <v>M-09</v>
      </c>
      <c r="E10" s="148" t="s">
        <v>147</v>
      </c>
      <c r="F10" s="149"/>
      <c r="G10" s="150"/>
      <c r="H10" s="151"/>
      <c r="I10" s="152"/>
      <c r="J10" s="153"/>
      <c r="K10" s="154"/>
      <c r="L10" s="368"/>
      <c r="M10" s="102"/>
    </row>
    <row r="11" spans="1:24" s="108" customFormat="1" ht="26.25" x14ac:dyDescent="0.55000000000000004">
      <c r="A11" s="155"/>
      <c r="B11" s="156"/>
      <c r="C11" s="157"/>
      <c r="D11" s="245"/>
      <c r="E11" s="158"/>
      <c r="F11" s="149"/>
      <c r="G11" s="150"/>
      <c r="H11" s="151"/>
      <c r="I11" s="152"/>
      <c r="J11" s="153"/>
      <c r="K11" s="154" t="str">
        <f>IF(F11=0," ",ROUND(SUM(F11*J11),2))</f>
        <v xml:space="preserve"> </v>
      </c>
      <c r="L11" s="368"/>
      <c r="M11" s="102"/>
    </row>
    <row r="12" spans="1:24" s="108" customFormat="1" ht="21" x14ac:dyDescent="0.45">
      <c r="A12" s="159"/>
      <c r="B12" s="160"/>
      <c r="C12" s="161"/>
      <c r="D12" s="246"/>
      <c r="E12" s="162"/>
      <c r="F12" s="149"/>
      <c r="G12" s="150"/>
      <c r="H12" s="163"/>
      <c r="I12" s="152"/>
      <c r="J12" s="164"/>
      <c r="K12" s="165"/>
      <c r="L12" s="368"/>
      <c r="M12" s="102"/>
    </row>
    <row r="13" spans="1:24" s="108" customFormat="1" ht="21" x14ac:dyDescent="0.45">
      <c r="A13" s="159"/>
      <c r="B13" s="164"/>
      <c r="C13" s="166"/>
      <c r="D13" s="247"/>
      <c r="E13" s="167"/>
      <c r="F13" s="149"/>
      <c r="G13" s="150"/>
      <c r="H13" s="163"/>
      <c r="I13" s="152"/>
      <c r="J13" s="168"/>
      <c r="K13" s="169"/>
      <c r="L13" s="368"/>
      <c r="M13" s="102"/>
    </row>
    <row r="14" spans="1:24" s="108" customFormat="1" ht="18.75" thickBot="1" x14ac:dyDescent="0.45">
      <c r="A14" s="170"/>
      <c r="B14" s="171"/>
      <c r="C14" s="172"/>
      <c r="D14" s="248"/>
      <c r="E14" s="173"/>
      <c r="F14" s="174"/>
      <c r="G14" s="175" t="s">
        <v>121</v>
      </c>
      <c r="H14" s="173"/>
      <c r="I14" s="175"/>
      <c r="J14" s="176"/>
      <c r="K14" s="177"/>
      <c r="L14" s="369"/>
    </row>
    <row r="15" spans="1:24" s="108" customFormat="1" ht="18" customHeight="1" x14ac:dyDescent="0.45">
      <c r="A15" s="178"/>
      <c r="B15" s="179"/>
      <c r="C15" s="179"/>
      <c r="D15" s="179"/>
      <c r="F15" s="180"/>
      <c r="G15" s="181" t="s">
        <v>62</v>
      </c>
      <c r="J15" s="182"/>
      <c r="K15" s="183">
        <f>K9</f>
        <v>0</v>
      </c>
    </row>
    <row r="16" spans="1:24" s="108" customFormat="1" ht="18.600000000000001" customHeight="1" thickBot="1" x14ac:dyDescent="0.5">
      <c r="A16" s="184"/>
      <c r="B16" s="179"/>
      <c r="C16" s="179"/>
      <c r="D16" s="179"/>
      <c r="F16" s="180"/>
      <c r="G16" s="370" t="s">
        <v>122</v>
      </c>
      <c r="H16" s="371"/>
      <c r="I16" s="371"/>
      <c r="J16" s="372"/>
      <c r="K16" s="185">
        <f>ROUND(+K15*0.1,2)</f>
        <v>0</v>
      </c>
    </row>
    <row r="17" spans="1:13" s="108" customFormat="1" ht="18.600000000000001" customHeight="1" thickBot="1" x14ac:dyDescent="0.5">
      <c r="A17" s="373" t="s">
        <v>123</v>
      </c>
      <c r="B17" s="373"/>
      <c r="C17" s="373"/>
      <c r="D17" s="373"/>
      <c r="E17" s="373"/>
      <c r="F17" s="180"/>
      <c r="G17" s="186" t="s">
        <v>63</v>
      </c>
      <c r="H17" s="187"/>
      <c r="I17" s="187"/>
      <c r="J17" s="188"/>
      <c r="K17" s="189">
        <f>K15+K16</f>
        <v>0</v>
      </c>
    </row>
    <row r="18" spans="1:13" s="108" customFormat="1" ht="21" x14ac:dyDescent="0.45">
      <c r="A18" s="363" t="s">
        <v>101</v>
      </c>
      <c r="B18" s="363"/>
      <c r="C18" s="363"/>
      <c r="D18" s="363"/>
      <c r="E18" s="363"/>
      <c r="F18" s="190"/>
      <c r="G18" s="191"/>
      <c r="H18" s="192"/>
      <c r="I18" s="102"/>
      <c r="J18" s="193"/>
      <c r="K18" s="194"/>
      <c r="L18" s="102"/>
    </row>
    <row r="19" spans="1:13" s="102" customFormat="1" ht="21" x14ac:dyDescent="0.45">
      <c r="A19" s="362" t="s">
        <v>148</v>
      </c>
      <c r="B19" s="362"/>
      <c r="C19" s="362"/>
      <c r="D19" s="362"/>
      <c r="E19" s="362"/>
      <c r="F19" s="190"/>
      <c r="G19" s="191"/>
      <c r="H19" s="192"/>
      <c r="J19" s="193"/>
      <c r="K19" s="194"/>
      <c r="M19" s="108"/>
    </row>
    <row r="20" spans="1:13" s="102" customFormat="1" ht="21" x14ac:dyDescent="0.45">
      <c r="A20" s="362"/>
      <c r="B20" s="362"/>
      <c r="C20" s="362"/>
      <c r="D20" s="362"/>
      <c r="E20" s="362"/>
      <c r="F20" s="195"/>
      <c r="J20" s="193"/>
      <c r="K20" s="196"/>
    </row>
    <row r="21" spans="1:13" s="102" customFormat="1" ht="21" x14ac:dyDescent="0.45">
      <c r="A21" s="197"/>
      <c r="B21" s="198"/>
      <c r="C21" s="198"/>
      <c r="D21" s="198"/>
      <c r="F21" s="195"/>
      <c r="J21" s="193"/>
      <c r="K21" s="196"/>
    </row>
    <row r="22" spans="1:13" ht="21" x14ac:dyDescent="0.45">
      <c r="A22" s="197"/>
      <c r="B22" s="198"/>
      <c r="C22" s="198"/>
      <c r="D22" s="198"/>
      <c r="E22" s="102"/>
      <c r="F22" s="195"/>
      <c r="G22" s="102"/>
      <c r="H22" s="102"/>
      <c r="I22" s="102"/>
      <c r="J22" s="193"/>
      <c r="K22" s="196"/>
      <c r="L22" s="102"/>
      <c r="M22" s="102"/>
    </row>
  </sheetData>
  <mergeCells count="9">
    <mergeCell ref="A18:E18"/>
    <mergeCell ref="A19:E19"/>
    <mergeCell ref="A20:E20"/>
    <mergeCell ref="A2:L2"/>
    <mergeCell ref="A3:M3"/>
    <mergeCell ref="A4:L4"/>
    <mergeCell ref="L9:L14"/>
    <mergeCell ref="G16:J16"/>
    <mergeCell ref="A17:E17"/>
  </mergeCells>
  <pageMargins left="0.2" right="0.2" top="1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</sheetPr>
  <dimension ref="A1:X22"/>
  <sheetViews>
    <sheetView topLeftCell="E1" zoomScale="108" zoomScaleNormal="108" zoomScaleSheetLayoutView="85" zoomScalePageLayoutView="70" workbookViewId="0">
      <selection activeCell="AD11" sqref="AD11"/>
    </sheetView>
  </sheetViews>
  <sheetFormatPr defaultColWidth="10.140625" defaultRowHeight="14.25" x14ac:dyDescent="0.3"/>
  <cols>
    <col min="1" max="1" width="5.28515625" style="100" customWidth="1"/>
    <col min="2" max="2" width="7.85546875" style="100" customWidth="1"/>
    <col min="3" max="3" width="10.85546875" style="100" customWidth="1"/>
    <col min="4" max="4" width="15.5703125" style="100" customWidth="1"/>
    <col min="5" max="5" width="22.140625" style="100" customWidth="1"/>
    <col min="6" max="6" width="15.42578125" style="100" customWidth="1"/>
    <col min="7" max="7" width="17.42578125" style="100" customWidth="1"/>
    <col min="8" max="8" width="6.42578125" style="100" customWidth="1"/>
    <col min="9" max="9" width="7.140625" style="100" customWidth="1"/>
    <col min="10" max="10" width="12.5703125" style="100" customWidth="1"/>
    <col min="11" max="11" width="16.7109375" style="100" customWidth="1"/>
    <col min="12" max="12" width="24" style="199" customWidth="1"/>
    <col min="13" max="16384" width="10.140625" style="100"/>
  </cols>
  <sheetData>
    <row r="1" spans="1:24" ht="27" customHeight="1" x14ac:dyDescent="0.6">
      <c r="L1" s="101" t="s">
        <v>110</v>
      </c>
    </row>
    <row r="2" spans="1:24" s="102" customFormat="1" ht="36.75" customHeight="1" x14ac:dyDescent="0.45">
      <c r="A2" s="364" t="s">
        <v>150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</row>
    <row r="3" spans="1:24" s="102" customFormat="1" ht="25.5" customHeight="1" x14ac:dyDescent="0.5">
      <c r="A3" s="374" t="s">
        <v>143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</row>
    <row r="4" spans="1:24" s="102" customFormat="1" ht="26.25" x14ac:dyDescent="0.45">
      <c r="A4" s="366">
        <f>'nm4-3'!O4</f>
        <v>43977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</row>
    <row r="5" spans="1:24" s="108" customFormat="1" ht="21.75" thickBot="1" x14ac:dyDescent="0.5">
      <c r="A5" s="103"/>
      <c r="B5" s="104"/>
      <c r="C5" s="104"/>
      <c r="D5" s="104"/>
      <c r="E5" s="103"/>
      <c r="F5" s="105"/>
      <c r="G5" s="103"/>
      <c r="H5" s="103"/>
      <c r="I5" s="103"/>
      <c r="J5" s="103"/>
      <c r="K5" s="106"/>
      <c r="L5" s="103"/>
      <c r="M5" s="102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s="108" customFormat="1" ht="21.75" thickBot="1" x14ac:dyDescent="0.5">
      <c r="A6" s="109" t="s">
        <v>111</v>
      </c>
      <c r="B6" s="110"/>
      <c r="C6" s="110"/>
      <c r="D6" s="110"/>
      <c r="E6" s="111"/>
      <c r="F6" s="112"/>
      <c r="G6" s="113" t="s">
        <v>112</v>
      </c>
      <c r="H6" s="114" t="s">
        <v>52</v>
      </c>
      <c r="I6" s="114"/>
      <c r="J6" s="115"/>
      <c r="K6" s="116" t="s">
        <v>53</v>
      </c>
      <c r="L6" s="11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</row>
    <row r="7" spans="1:24" s="108" customFormat="1" ht="21" x14ac:dyDescent="0.45">
      <c r="A7" s="118" t="s">
        <v>113</v>
      </c>
      <c r="B7" s="119" t="s">
        <v>114</v>
      </c>
      <c r="C7" s="119" t="s">
        <v>17</v>
      </c>
      <c r="D7" s="119" t="s">
        <v>115</v>
      </c>
      <c r="E7" s="120" t="s">
        <v>18</v>
      </c>
      <c r="F7" s="121" t="s">
        <v>51</v>
      </c>
      <c r="G7" s="122" t="s">
        <v>116</v>
      </c>
      <c r="H7" s="122" t="s">
        <v>54</v>
      </c>
      <c r="I7" s="123" t="s">
        <v>55</v>
      </c>
      <c r="J7" s="124"/>
      <c r="K7" s="125" t="s">
        <v>56</v>
      </c>
      <c r="L7" s="126" t="s">
        <v>35</v>
      </c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</row>
    <row r="8" spans="1:24" s="108" customFormat="1" ht="21.75" thickBot="1" x14ac:dyDescent="0.5">
      <c r="A8" s="127" t="s">
        <v>117</v>
      </c>
      <c r="B8" s="128"/>
      <c r="C8" s="128"/>
      <c r="D8" s="129" t="s">
        <v>118</v>
      </c>
      <c r="E8" s="130"/>
      <c r="F8" s="131" t="s">
        <v>119</v>
      </c>
      <c r="G8" s="132" t="s">
        <v>59</v>
      </c>
      <c r="H8" s="132" t="s">
        <v>57</v>
      </c>
      <c r="I8" s="133" t="s">
        <v>58</v>
      </c>
      <c r="J8" s="133" t="s">
        <v>59</v>
      </c>
      <c r="K8" s="131" t="s">
        <v>60</v>
      </c>
      <c r="L8" s="134"/>
      <c r="M8" s="107"/>
    </row>
    <row r="9" spans="1:24" s="108" customFormat="1" ht="45.95" customHeight="1" x14ac:dyDescent="0.45">
      <c r="A9" s="135">
        <v>1</v>
      </c>
      <c r="B9" s="136" t="s">
        <v>27</v>
      </c>
      <c r="C9" s="137"/>
      <c r="D9" s="200" t="s">
        <v>15</v>
      </c>
      <c r="E9" s="138" t="s">
        <v>81</v>
      </c>
      <c r="F9" s="209">
        <f>'nm4-3'!AA10</f>
        <v>729843.99999998277</v>
      </c>
      <c r="G9" s="139">
        <v>0</v>
      </c>
      <c r="H9" s="140">
        <v>0</v>
      </c>
      <c r="I9" s="141" t="s">
        <v>124</v>
      </c>
      <c r="J9" s="142" t="s">
        <v>27</v>
      </c>
      <c r="K9" s="143">
        <v>0</v>
      </c>
      <c r="L9" s="367" t="s">
        <v>120</v>
      </c>
      <c r="M9" s="102"/>
      <c r="P9" s="144"/>
    </row>
    <row r="10" spans="1:24" s="108" customFormat="1" ht="26.25" x14ac:dyDescent="0.55000000000000004">
      <c r="A10" s="145"/>
      <c r="B10" s="146"/>
      <c r="C10" s="147"/>
      <c r="D10" s="201" t="str">
        <f>+[9]Data!B4</f>
        <v>47FQI013</v>
      </c>
      <c r="E10" s="148" t="s">
        <v>125</v>
      </c>
      <c r="F10" s="149"/>
      <c r="G10" s="150"/>
      <c r="H10" s="151"/>
      <c r="I10" s="152"/>
      <c r="J10" s="153"/>
      <c r="K10" s="154"/>
      <c r="L10" s="368"/>
      <c r="M10" s="102"/>
    </row>
    <row r="11" spans="1:24" s="108" customFormat="1" ht="26.25" x14ac:dyDescent="0.55000000000000004">
      <c r="A11" s="155"/>
      <c r="B11" s="156"/>
      <c r="C11" s="157"/>
      <c r="D11" s="249"/>
      <c r="E11" s="158"/>
      <c r="F11" s="149"/>
      <c r="G11" s="150"/>
      <c r="H11" s="151"/>
      <c r="I11" s="152"/>
      <c r="J11" s="153"/>
      <c r="K11" s="154" t="str">
        <f>IF(F11=0," ",ROUND(SUM(F11*J11),2))</f>
        <v xml:space="preserve"> </v>
      </c>
      <c r="L11" s="368"/>
      <c r="M11" s="102"/>
    </row>
    <row r="12" spans="1:24" s="108" customFormat="1" ht="21" x14ac:dyDescent="0.45">
      <c r="A12" s="159"/>
      <c r="B12" s="160"/>
      <c r="C12" s="161"/>
      <c r="D12" s="250"/>
      <c r="E12" s="162"/>
      <c r="F12" s="149"/>
      <c r="G12" s="150"/>
      <c r="H12" s="163"/>
      <c r="I12" s="152"/>
      <c r="J12" s="164"/>
      <c r="K12" s="165"/>
      <c r="L12" s="368"/>
      <c r="M12" s="102"/>
    </row>
    <row r="13" spans="1:24" s="108" customFormat="1" ht="21" x14ac:dyDescent="0.45">
      <c r="A13" s="159"/>
      <c r="B13" s="164"/>
      <c r="C13" s="166"/>
      <c r="D13" s="204"/>
      <c r="E13" s="167"/>
      <c r="F13" s="149"/>
      <c r="G13" s="150"/>
      <c r="H13" s="163"/>
      <c r="I13" s="152"/>
      <c r="J13" s="168"/>
      <c r="K13" s="169"/>
      <c r="L13" s="368"/>
      <c r="M13" s="102"/>
    </row>
    <row r="14" spans="1:24" s="108" customFormat="1" ht="18.75" thickBot="1" x14ac:dyDescent="0.45">
      <c r="A14" s="170"/>
      <c r="B14" s="171"/>
      <c r="C14" s="172"/>
      <c r="D14" s="205"/>
      <c r="E14" s="173"/>
      <c r="F14" s="174"/>
      <c r="G14" s="175" t="s">
        <v>121</v>
      </c>
      <c r="H14" s="173"/>
      <c r="I14" s="175"/>
      <c r="J14" s="176"/>
      <c r="K14" s="177"/>
      <c r="L14" s="369"/>
    </row>
    <row r="15" spans="1:24" s="108" customFormat="1" ht="18" customHeight="1" x14ac:dyDescent="0.45">
      <c r="A15" s="178"/>
      <c r="B15" s="179"/>
      <c r="C15" s="179"/>
      <c r="D15" s="179"/>
      <c r="F15" s="180"/>
      <c r="G15" s="181" t="s">
        <v>62</v>
      </c>
      <c r="J15" s="182"/>
      <c r="K15" s="183">
        <f>K9</f>
        <v>0</v>
      </c>
    </row>
    <row r="16" spans="1:24" s="108" customFormat="1" ht="18.600000000000001" customHeight="1" thickBot="1" x14ac:dyDescent="0.5">
      <c r="A16" s="184"/>
      <c r="B16" s="179"/>
      <c r="C16" s="179"/>
      <c r="D16" s="179"/>
      <c r="F16" s="180"/>
      <c r="G16" s="370" t="s">
        <v>122</v>
      </c>
      <c r="H16" s="371"/>
      <c r="I16" s="371"/>
      <c r="J16" s="372"/>
      <c r="K16" s="185">
        <f>ROUND(+K15*0.1,2)</f>
        <v>0</v>
      </c>
    </row>
    <row r="17" spans="1:13" s="108" customFormat="1" ht="18.600000000000001" customHeight="1" thickBot="1" x14ac:dyDescent="0.5">
      <c r="A17" s="373" t="s">
        <v>123</v>
      </c>
      <c r="B17" s="373"/>
      <c r="C17" s="373"/>
      <c r="D17" s="373"/>
      <c r="E17" s="373"/>
      <c r="F17" s="180"/>
      <c r="G17" s="186" t="s">
        <v>63</v>
      </c>
      <c r="H17" s="187"/>
      <c r="I17" s="187"/>
      <c r="J17" s="188"/>
      <c r="K17" s="189">
        <f>K15+K16</f>
        <v>0</v>
      </c>
    </row>
    <row r="18" spans="1:13" s="108" customFormat="1" ht="21" x14ac:dyDescent="0.45">
      <c r="A18" s="363" t="s">
        <v>101</v>
      </c>
      <c r="B18" s="363"/>
      <c r="C18" s="363"/>
      <c r="D18" s="363"/>
      <c r="E18" s="363"/>
      <c r="F18" s="190"/>
      <c r="G18" s="191"/>
      <c r="H18" s="192"/>
      <c r="I18" s="102"/>
      <c r="J18" s="193"/>
      <c r="K18" s="194"/>
      <c r="L18" s="102"/>
    </row>
    <row r="19" spans="1:13" s="102" customFormat="1" ht="21" x14ac:dyDescent="0.45">
      <c r="A19" s="362" t="s">
        <v>148</v>
      </c>
      <c r="B19" s="362"/>
      <c r="C19" s="362"/>
      <c r="D19" s="362"/>
      <c r="E19" s="362"/>
      <c r="F19" s="190"/>
      <c r="G19" s="191"/>
      <c r="H19" s="192"/>
      <c r="J19" s="193"/>
      <c r="K19" s="194"/>
      <c r="M19" s="108"/>
    </row>
    <row r="20" spans="1:13" s="102" customFormat="1" ht="21" x14ac:dyDescent="0.45">
      <c r="A20" s="362"/>
      <c r="B20" s="362"/>
      <c r="C20" s="362"/>
      <c r="D20" s="362"/>
      <c r="E20" s="362"/>
      <c r="F20" s="195"/>
      <c r="J20" s="193"/>
      <c r="K20" s="196"/>
    </row>
    <row r="21" spans="1:13" s="102" customFormat="1" ht="21" x14ac:dyDescent="0.45">
      <c r="A21" s="197"/>
      <c r="B21" s="198"/>
      <c r="C21" s="198"/>
      <c r="D21" s="198"/>
      <c r="F21" s="195"/>
      <c r="J21" s="193"/>
      <c r="K21" s="196"/>
    </row>
    <row r="22" spans="1:13" ht="21" x14ac:dyDescent="0.45">
      <c r="A22" s="197"/>
      <c r="B22" s="198"/>
      <c r="C22" s="198"/>
      <c r="D22" s="198"/>
      <c r="E22" s="102"/>
      <c r="F22" s="195"/>
      <c r="G22" s="102"/>
      <c r="H22" s="102"/>
      <c r="I22" s="102"/>
      <c r="J22" s="193"/>
      <c r="K22" s="196"/>
      <c r="L22" s="102"/>
      <c r="M22" s="102"/>
    </row>
  </sheetData>
  <mergeCells count="9">
    <mergeCell ref="A18:E18"/>
    <mergeCell ref="A19:E19"/>
    <mergeCell ref="A20:E20"/>
    <mergeCell ref="A2:L2"/>
    <mergeCell ref="A3:M3"/>
    <mergeCell ref="A4:L4"/>
    <mergeCell ref="L9:L14"/>
    <mergeCell ref="G16:J16"/>
    <mergeCell ref="A17:E17"/>
  </mergeCells>
  <pageMargins left="0.2" right="0.2" top="1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X22"/>
  <sheetViews>
    <sheetView zoomScaleNormal="100" zoomScaleSheetLayoutView="85" workbookViewId="0">
      <selection activeCell="AD11" sqref="AD11"/>
    </sheetView>
  </sheetViews>
  <sheetFormatPr defaultColWidth="10.140625" defaultRowHeight="14.25" x14ac:dyDescent="0.3"/>
  <cols>
    <col min="1" max="1" width="5.28515625" style="100" customWidth="1"/>
    <col min="2" max="2" width="7.85546875" style="100" customWidth="1"/>
    <col min="3" max="3" width="10.85546875" style="100" customWidth="1"/>
    <col min="4" max="4" width="15.5703125" style="100" customWidth="1"/>
    <col min="5" max="5" width="22.140625" style="100" customWidth="1"/>
    <col min="6" max="6" width="15.42578125" style="100" customWidth="1"/>
    <col min="7" max="7" width="17.42578125" style="100" customWidth="1"/>
    <col min="8" max="8" width="6.42578125" style="100" customWidth="1"/>
    <col min="9" max="9" width="7.140625" style="100" customWidth="1"/>
    <col min="10" max="10" width="12.5703125" style="100" customWidth="1"/>
    <col min="11" max="11" width="16.7109375" style="100" customWidth="1"/>
    <col min="12" max="12" width="24" style="199" customWidth="1"/>
    <col min="13" max="16384" width="10.140625" style="100"/>
  </cols>
  <sheetData>
    <row r="1" spans="1:24" ht="27" customHeight="1" x14ac:dyDescent="0.6">
      <c r="L1" s="101" t="s">
        <v>110</v>
      </c>
    </row>
    <row r="2" spans="1:24" s="102" customFormat="1" ht="36.75" customHeight="1" x14ac:dyDescent="0.45">
      <c r="A2" s="364" t="s">
        <v>129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</row>
    <row r="3" spans="1:24" s="102" customFormat="1" ht="25.5" customHeight="1" x14ac:dyDescent="0.5">
      <c r="A3" s="374" t="s">
        <v>154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</row>
    <row r="4" spans="1:24" s="102" customFormat="1" ht="26.25" x14ac:dyDescent="0.45">
      <c r="A4" s="366">
        <f>'nm4-1'!O4</f>
        <v>43977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</row>
    <row r="5" spans="1:24" s="108" customFormat="1" ht="21.75" thickBot="1" x14ac:dyDescent="0.5">
      <c r="A5" s="103"/>
      <c r="B5" s="104"/>
      <c r="C5" s="104"/>
      <c r="D5" s="104"/>
      <c r="E5" s="103"/>
      <c r="F5" s="105"/>
      <c r="G5" s="103"/>
      <c r="H5" s="103"/>
      <c r="I5" s="103"/>
      <c r="J5" s="103"/>
      <c r="K5" s="106"/>
      <c r="L5" s="103"/>
      <c r="M5" s="102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s="108" customFormat="1" ht="21.75" thickBot="1" x14ac:dyDescent="0.5">
      <c r="A6" s="109" t="s">
        <v>111</v>
      </c>
      <c r="B6" s="110"/>
      <c r="C6" s="110"/>
      <c r="D6" s="110"/>
      <c r="E6" s="111"/>
      <c r="F6" s="112"/>
      <c r="G6" s="113" t="s">
        <v>112</v>
      </c>
      <c r="H6" s="114" t="s">
        <v>52</v>
      </c>
      <c r="I6" s="114"/>
      <c r="J6" s="115"/>
      <c r="K6" s="116" t="s">
        <v>53</v>
      </c>
      <c r="L6" s="11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</row>
    <row r="7" spans="1:24" s="108" customFormat="1" ht="21" x14ac:dyDescent="0.45">
      <c r="A7" s="118" t="s">
        <v>113</v>
      </c>
      <c r="B7" s="119" t="s">
        <v>114</v>
      </c>
      <c r="C7" s="119" t="s">
        <v>17</v>
      </c>
      <c r="D7" s="119" t="s">
        <v>115</v>
      </c>
      <c r="E7" s="120" t="s">
        <v>18</v>
      </c>
      <c r="F7" s="121" t="s">
        <v>51</v>
      </c>
      <c r="G7" s="122" t="s">
        <v>116</v>
      </c>
      <c r="H7" s="122" t="s">
        <v>54</v>
      </c>
      <c r="I7" s="123" t="s">
        <v>55</v>
      </c>
      <c r="J7" s="124"/>
      <c r="K7" s="125" t="s">
        <v>56</v>
      </c>
      <c r="L7" s="126" t="s">
        <v>35</v>
      </c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</row>
    <row r="8" spans="1:24" s="108" customFormat="1" ht="21.75" thickBot="1" x14ac:dyDescent="0.5">
      <c r="A8" s="127" t="s">
        <v>117</v>
      </c>
      <c r="B8" s="128"/>
      <c r="C8" s="128"/>
      <c r="D8" s="129" t="s">
        <v>118</v>
      </c>
      <c r="E8" s="130"/>
      <c r="F8" s="131" t="s">
        <v>119</v>
      </c>
      <c r="G8" s="132" t="s">
        <v>59</v>
      </c>
      <c r="H8" s="132" t="s">
        <v>57</v>
      </c>
      <c r="I8" s="133" t="s">
        <v>58</v>
      </c>
      <c r="J8" s="133" t="s">
        <v>59</v>
      </c>
      <c r="K8" s="131" t="s">
        <v>60</v>
      </c>
      <c r="L8" s="134"/>
      <c r="M8" s="107"/>
    </row>
    <row r="9" spans="1:24" s="108" customFormat="1" ht="45.95" customHeight="1" x14ac:dyDescent="0.45">
      <c r="A9" s="135">
        <v>1</v>
      </c>
      <c r="B9" s="136" t="s">
        <v>27</v>
      </c>
      <c r="C9" s="137"/>
      <c r="D9" s="243" t="s">
        <v>15</v>
      </c>
      <c r="E9" s="138" t="str">
        <f>+[10]นม.1!H6</f>
        <v>โพรพิลีน</v>
      </c>
      <c r="F9" s="209">
        <f>'nm4-4'!AA10</f>
        <v>0</v>
      </c>
      <c r="G9" s="139">
        <v>0</v>
      </c>
      <c r="H9" s="140">
        <v>0</v>
      </c>
      <c r="I9" s="141" t="s">
        <v>124</v>
      </c>
      <c r="J9" s="142" t="s">
        <v>27</v>
      </c>
      <c r="K9" s="143">
        <v>0</v>
      </c>
      <c r="L9" s="367" t="s">
        <v>120</v>
      </c>
      <c r="M9" s="102"/>
      <c r="P9" s="144"/>
    </row>
    <row r="10" spans="1:24" s="108" customFormat="1" ht="26.25" x14ac:dyDescent="0.55000000000000004">
      <c r="A10" s="145"/>
      <c r="B10" s="146"/>
      <c r="C10" s="147"/>
      <c r="D10" s="244" t="str">
        <f>+[10]Data!B4</f>
        <v>M-12</v>
      </c>
      <c r="E10" s="148" t="s">
        <v>152</v>
      </c>
      <c r="F10" s="149"/>
      <c r="G10" s="150"/>
      <c r="H10" s="151"/>
      <c r="I10" s="152"/>
      <c r="J10" s="153"/>
      <c r="K10" s="154"/>
      <c r="L10" s="368"/>
      <c r="M10" s="102"/>
    </row>
    <row r="11" spans="1:24" s="108" customFormat="1" ht="26.25" x14ac:dyDescent="0.55000000000000004">
      <c r="A11" s="155"/>
      <c r="B11" s="156"/>
      <c r="C11" s="157"/>
      <c r="D11" s="245"/>
      <c r="E11" s="158"/>
      <c r="F11" s="149"/>
      <c r="G11" s="150"/>
      <c r="H11" s="151"/>
      <c r="I11" s="152"/>
      <c r="J11" s="153"/>
      <c r="K11" s="154" t="str">
        <f>IF(F11=0," ",ROUND(SUM(F11*J11),2))</f>
        <v xml:space="preserve"> </v>
      </c>
      <c r="L11" s="368"/>
      <c r="M11" s="102"/>
    </row>
    <row r="12" spans="1:24" s="108" customFormat="1" ht="21" x14ac:dyDescent="0.45">
      <c r="A12" s="159"/>
      <c r="B12" s="160"/>
      <c r="C12" s="161"/>
      <c r="D12" s="246"/>
      <c r="E12" s="162"/>
      <c r="F12" s="149"/>
      <c r="G12" s="150"/>
      <c r="H12" s="163"/>
      <c r="I12" s="152"/>
      <c r="J12" s="164"/>
      <c r="K12" s="165"/>
      <c r="L12" s="368"/>
      <c r="M12" s="102"/>
    </row>
    <row r="13" spans="1:24" s="108" customFormat="1" ht="21" x14ac:dyDescent="0.45">
      <c r="A13" s="159"/>
      <c r="B13" s="164"/>
      <c r="C13" s="166"/>
      <c r="D13" s="247"/>
      <c r="E13" s="167"/>
      <c r="F13" s="149"/>
      <c r="G13" s="150"/>
      <c r="H13" s="163"/>
      <c r="I13" s="152"/>
      <c r="J13" s="168"/>
      <c r="K13" s="169"/>
      <c r="L13" s="368"/>
      <c r="M13" s="102"/>
    </row>
    <row r="14" spans="1:24" s="108" customFormat="1" ht="18.75" thickBot="1" x14ac:dyDescent="0.45">
      <c r="A14" s="170"/>
      <c r="B14" s="171"/>
      <c r="C14" s="172"/>
      <c r="D14" s="248"/>
      <c r="E14" s="173"/>
      <c r="F14" s="174"/>
      <c r="G14" s="175" t="s">
        <v>121</v>
      </c>
      <c r="H14" s="173"/>
      <c r="I14" s="175"/>
      <c r="J14" s="176"/>
      <c r="K14" s="177"/>
      <c r="L14" s="369"/>
    </row>
    <row r="15" spans="1:24" s="108" customFormat="1" ht="18" customHeight="1" x14ac:dyDescent="0.45">
      <c r="A15" s="178"/>
      <c r="B15" s="179"/>
      <c r="C15" s="179"/>
      <c r="D15" s="179"/>
      <c r="F15" s="180"/>
      <c r="G15" s="181" t="s">
        <v>62</v>
      </c>
      <c r="J15" s="182"/>
      <c r="K15" s="183">
        <f>K9</f>
        <v>0</v>
      </c>
    </row>
    <row r="16" spans="1:24" s="108" customFormat="1" ht="18.600000000000001" customHeight="1" thickBot="1" x14ac:dyDescent="0.5">
      <c r="A16" s="184"/>
      <c r="B16" s="179"/>
      <c r="C16" s="179"/>
      <c r="D16" s="179"/>
      <c r="F16" s="180"/>
      <c r="G16" s="370" t="s">
        <v>122</v>
      </c>
      <c r="H16" s="371"/>
      <c r="I16" s="371"/>
      <c r="J16" s="372"/>
      <c r="K16" s="185">
        <f>ROUND(+K15*0.1,2)</f>
        <v>0</v>
      </c>
    </row>
    <row r="17" spans="1:13" s="108" customFormat="1" ht="18.600000000000001" customHeight="1" thickBot="1" x14ac:dyDescent="0.5">
      <c r="A17" s="373" t="s">
        <v>123</v>
      </c>
      <c r="B17" s="373"/>
      <c r="C17" s="373"/>
      <c r="D17" s="373"/>
      <c r="E17" s="373"/>
      <c r="F17" s="180"/>
      <c r="G17" s="186" t="s">
        <v>63</v>
      </c>
      <c r="H17" s="187"/>
      <c r="I17" s="187"/>
      <c r="J17" s="188"/>
      <c r="K17" s="189">
        <f>K15+K16</f>
        <v>0</v>
      </c>
    </row>
    <row r="18" spans="1:13" s="108" customFormat="1" ht="21" x14ac:dyDescent="0.45">
      <c r="A18" s="363" t="s">
        <v>101</v>
      </c>
      <c r="B18" s="363"/>
      <c r="C18" s="363"/>
      <c r="D18" s="363"/>
      <c r="E18" s="363"/>
      <c r="F18" s="190"/>
      <c r="G18" s="191"/>
      <c r="H18" s="192"/>
      <c r="I18" s="102"/>
      <c r="J18" s="193"/>
      <c r="K18" s="194"/>
      <c r="L18" s="102"/>
    </row>
    <row r="19" spans="1:13" s="102" customFormat="1" ht="21" x14ac:dyDescent="0.45">
      <c r="A19" s="362" t="s">
        <v>148</v>
      </c>
      <c r="B19" s="362"/>
      <c r="C19" s="362"/>
      <c r="D19" s="362"/>
      <c r="E19" s="362"/>
      <c r="F19" s="190"/>
      <c r="G19" s="191"/>
      <c r="H19" s="192"/>
      <c r="J19" s="193"/>
      <c r="K19" s="194"/>
      <c r="M19" s="108"/>
    </row>
    <row r="20" spans="1:13" s="102" customFormat="1" ht="21" x14ac:dyDescent="0.45">
      <c r="A20" s="362"/>
      <c r="B20" s="362"/>
      <c r="C20" s="362"/>
      <c r="D20" s="362"/>
      <c r="E20" s="362"/>
      <c r="F20" s="195"/>
      <c r="J20" s="193"/>
      <c r="K20" s="196"/>
    </row>
    <row r="21" spans="1:13" s="102" customFormat="1" ht="21" x14ac:dyDescent="0.45">
      <c r="A21" s="197"/>
      <c r="B21" s="198"/>
      <c r="C21" s="198"/>
      <c r="D21" s="198"/>
      <c r="F21" s="195"/>
      <c r="J21" s="193"/>
      <c r="K21" s="196"/>
    </row>
    <row r="22" spans="1:13" ht="21" x14ac:dyDescent="0.45">
      <c r="A22" s="197"/>
      <c r="B22" s="198"/>
      <c r="C22" s="198"/>
      <c r="D22" s="198"/>
      <c r="E22" s="102"/>
      <c r="F22" s="195"/>
      <c r="G22" s="102"/>
      <c r="H22" s="102"/>
      <c r="I22" s="102"/>
      <c r="J22" s="193"/>
      <c r="K22" s="196"/>
      <c r="L22" s="102"/>
      <c r="M22" s="102"/>
    </row>
  </sheetData>
  <mergeCells count="9">
    <mergeCell ref="A18:E18"/>
    <mergeCell ref="A19:E19"/>
    <mergeCell ref="A20:E20"/>
    <mergeCell ref="A2:L2"/>
    <mergeCell ref="A3:M3"/>
    <mergeCell ref="A4:L4"/>
    <mergeCell ref="L9:L14"/>
    <mergeCell ref="G16:J16"/>
    <mergeCell ref="A17:E17"/>
  </mergeCells>
  <pageMargins left="0.2" right="0.2" top="1" bottom="1" header="0.5" footer="0.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FF00"/>
  </sheetPr>
  <dimension ref="A1:X22"/>
  <sheetViews>
    <sheetView view="pageBreakPreview" topLeftCell="E3" zoomScale="99" zoomScaleNormal="85" zoomScaleSheetLayoutView="99" workbookViewId="0">
      <selection activeCell="AD11" sqref="AD11"/>
    </sheetView>
  </sheetViews>
  <sheetFormatPr defaultColWidth="10.140625" defaultRowHeight="14.25" x14ac:dyDescent="0.3"/>
  <cols>
    <col min="1" max="1" width="5.28515625" style="100" customWidth="1"/>
    <col min="2" max="2" width="7.85546875" style="100" customWidth="1"/>
    <col min="3" max="3" width="10.85546875" style="100" customWidth="1"/>
    <col min="4" max="4" width="15.5703125" style="100" customWidth="1"/>
    <col min="5" max="5" width="22.140625" style="100" customWidth="1"/>
    <col min="6" max="6" width="15.42578125" style="100" customWidth="1"/>
    <col min="7" max="7" width="17.42578125" style="100" customWidth="1"/>
    <col min="8" max="8" width="6.42578125" style="100" customWidth="1"/>
    <col min="9" max="9" width="7.140625" style="100" customWidth="1"/>
    <col min="10" max="10" width="12.5703125" style="100" customWidth="1"/>
    <col min="11" max="11" width="16.7109375" style="100" customWidth="1"/>
    <col min="12" max="12" width="24" style="199" customWidth="1"/>
    <col min="13" max="16384" width="10.140625" style="100"/>
  </cols>
  <sheetData>
    <row r="1" spans="1:24" ht="27" customHeight="1" x14ac:dyDescent="0.6">
      <c r="L1" s="101" t="s">
        <v>110</v>
      </c>
    </row>
    <row r="2" spans="1:24" s="102" customFormat="1" ht="36.75" customHeight="1" x14ac:dyDescent="0.45">
      <c r="A2" s="364" t="s">
        <v>129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</row>
    <row r="3" spans="1:24" s="102" customFormat="1" ht="25.5" customHeight="1" x14ac:dyDescent="0.5">
      <c r="A3" s="374" t="s">
        <v>153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</row>
    <row r="4" spans="1:24" s="102" customFormat="1" ht="26.25" x14ac:dyDescent="0.45">
      <c r="A4" s="366">
        <f>'nm8-4'!A4:L4</f>
        <v>43977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</row>
    <row r="5" spans="1:24" s="108" customFormat="1" ht="21.75" thickBot="1" x14ac:dyDescent="0.5">
      <c r="A5" s="103"/>
      <c r="B5" s="104"/>
      <c r="C5" s="104"/>
      <c r="D5" s="104"/>
      <c r="E5" s="103"/>
      <c r="F5" s="105"/>
      <c r="G5" s="103"/>
      <c r="H5" s="103"/>
      <c r="I5" s="103"/>
      <c r="J5" s="103"/>
      <c r="K5" s="106"/>
      <c r="L5" s="103"/>
      <c r="M5" s="102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</row>
    <row r="6" spans="1:24" s="108" customFormat="1" ht="21.75" thickBot="1" x14ac:dyDescent="0.5">
      <c r="A6" s="109" t="s">
        <v>111</v>
      </c>
      <c r="B6" s="110"/>
      <c r="C6" s="110"/>
      <c r="D6" s="110"/>
      <c r="E6" s="111"/>
      <c r="F6" s="112"/>
      <c r="G6" s="113" t="s">
        <v>112</v>
      </c>
      <c r="H6" s="114" t="s">
        <v>52</v>
      </c>
      <c r="I6" s="114"/>
      <c r="J6" s="115"/>
      <c r="K6" s="116" t="s">
        <v>53</v>
      </c>
      <c r="L6" s="11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</row>
    <row r="7" spans="1:24" s="108" customFormat="1" ht="21" x14ac:dyDescent="0.45">
      <c r="A7" s="118" t="s">
        <v>113</v>
      </c>
      <c r="B7" s="119" t="s">
        <v>114</v>
      </c>
      <c r="C7" s="119" t="s">
        <v>17</v>
      </c>
      <c r="D7" s="119" t="s">
        <v>115</v>
      </c>
      <c r="E7" s="120" t="s">
        <v>18</v>
      </c>
      <c r="F7" s="121" t="s">
        <v>51</v>
      </c>
      <c r="G7" s="122" t="s">
        <v>116</v>
      </c>
      <c r="H7" s="122" t="s">
        <v>54</v>
      </c>
      <c r="I7" s="123" t="s">
        <v>55</v>
      </c>
      <c r="J7" s="124"/>
      <c r="K7" s="125" t="s">
        <v>56</v>
      </c>
      <c r="L7" s="126" t="s">
        <v>35</v>
      </c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</row>
    <row r="8" spans="1:24" s="108" customFormat="1" ht="21.75" thickBot="1" x14ac:dyDescent="0.5">
      <c r="A8" s="127" t="s">
        <v>117</v>
      </c>
      <c r="B8" s="128"/>
      <c r="C8" s="128"/>
      <c r="D8" s="129" t="s">
        <v>118</v>
      </c>
      <c r="E8" s="130"/>
      <c r="F8" s="131" t="s">
        <v>119</v>
      </c>
      <c r="G8" s="132" t="s">
        <v>59</v>
      </c>
      <c r="H8" s="132" t="s">
        <v>57</v>
      </c>
      <c r="I8" s="133" t="s">
        <v>58</v>
      </c>
      <c r="J8" s="133" t="s">
        <v>59</v>
      </c>
      <c r="K8" s="131" t="s">
        <v>60</v>
      </c>
      <c r="L8" s="134"/>
      <c r="M8" s="107"/>
    </row>
    <row r="9" spans="1:24" s="108" customFormat="1" ht="45.95" customHeight="1" x14ac:dyDescent="0.45">
      <c r="A9" s="135">
        <v>1</v>
      </c>
      <c r="B9" s="136" t="s">
        <v>27</v>
      </c>
      <c r="C9" s="137"/>
      <c r="D9" s="243" t="s">
        <v>15</v>
      </c>
      <c r="E9" s="138" t="s">
        <v>146</v>
      </c>
      <c r="F9" s="209">
        <f>'nm4-5'!AA10</f>
        <v>2796</v>
      </c>
      <c r="G9" s="139">
        <v>0</v>
      </c>
      <c r="H9" s="140">
        <v>0</v>
      </c>
      <c r="I9" s="141" t="s">
        <v>124</v>
      </c>
      <c r="J9" s="142" t="s">
        <v>27</v>
      </c>
      <c r="K9" s="143">
        <v>0</v>
      </c>
      <c r="L9" s="367" t="s">
        <v>120</v>
      </c>
      <c r="M9" s="102"/>
      <c r="P9" s="144"/>
    </row>
    <row r="10" spans="1:24" s="108" customFormat="1" ht="26.25" x14ac:dyDescent="0.55000000000000004">
      <c r="A10" s="145"/>
      <c r="B10" s="146"/>
      <c r="C10" s="147"/>
      <c r="D10" s="244" t="str">
        <f>+[11]Data!B4</f>
        <v>M-08</v>
      </c>
      <c r="E10" s="148" t="s">
        <v>147</v>
      </c>
      <c r="F10" s="149"/>
      <c r="G10" s="150"/>
      <c r="H10" s="151"/>
      <c r="I10" s="152"/>
      <c r="J10" s="153"/>
      <c r="K10" s="154"/>
      <c r="L10" s="368"/>
      <c r="M10" s="102"/>
    </row>
    <row r="11" spans="1:24" s="108" customFormat="1" ht="26.25" x14ac:dyDescent="0.55000000000000004">
      <c r="A11" s="155"/>
      <c r="B11" s="156"/>
      <c r="C11" s="157"/>
      <c r="D11" s="245"/>
      <c r="E11" s="158"/>
      <c r="F11" s="149"/>
      <c r="G11" s="150"/>
      <c r="H11" s="151"/>
      <c r="I11" s="152"/>
      <c r="J11" s="153"/>
      <c r="K11" s="154" t="str">
        <f>IF(F11=0," ",ROUND(SUM(F11*J11),2))</f>
        <v xml:space="preserve"> </v>
      </c>
      <c r="L11" s="368"/>
      <c r="M11" s="102"/>
    </row>
    <row r="12" spans="1:24" s="108" customFormat="1" ht="21" x14ac:dyDescent="0.45">
      <c r="A12" s="159"/>
      <c r="B12" s="160"/>
      <c r="C12" s="161"/>
      <c r="D12" s="246"/>
      <c r="E12" s="162"/>
      <c r="F12" s="149"/>
      <c r="G12" s="150"/>
      <c r="H12" s="163"/>
      <c r="I12" s="152"/>
      <c r="J12" s="164"/>
      <c r="K12" s="165"/>
      <c r="L12" s="368"/>
      <c r="M12" s="102"/>
    </row>
    <row r="13" spans="1:24" s="108" customFormat="1" ht="21" x14ac:dyDescent="0.45">
      <c r="A13" s="159"/>
      <c r="B13" s="164"/>
      <c r="C13" s="166"/>
      <c r="D13" s="247"/>
      <c r="E13" s="167"/>
      <c r="F13" s="149"/>
      <c r="G13" s="150"/>
      <c r="H13" s="163"/>
      <c r="I13" s="152"/>
      <c r="J13" s="168"/>
      <c r="K13" s="169"/>
      <c r="L13" s="368"/>
      <c r="M13" s="102"/>
    </row>
    <row r="14" spans="1:24" s="108" customFormat="1" ht="18.75" thickBot="1" x14ac:dyDescent="0.45">
      <c r="A14" s="170"/>
      <c r="B14" s="171"/>
      <c r="C14" s="172"/>
      <c r="D14" s="248"/>
      <c r="E14" s="173"/>
      <c r="F14" s="174"/>
      <c r="G14" s="175" t="s">
        <v>121</v>
      </c>
      <c r="H14" s="173"/>
      <c r="I14" s="175"/>
      <c r="J14" s="176"/>
      <c r="K14" s="177"/>
      <c r="L14" s="369"/>
    </row>
    <row r="15" spans="1:24" s="108" customFormat="1" ht="18" customHeight="1" x14ac:dyDescent="0.45">
      <c r="A15" s="178"/>
      <c r="B15" s="179"/>
      <c r="C15" s="179"/>
      <c r="D15" s="179"/>
      <c r="F15" s="180"/>
      <c r="G15" s="181" t="s">
        <v>62</v>
      </c>
      <c r="J15" s="182"/>
      <c r="K15" s="183">
        <f>K9</f>
        <v>0</v>
      </c>
    </row>
    <row r="16" spans="1:24" s="108" customFormat="1" ht="18.600000000000001" customHeight="1" thickBot="1" x14ac:dyDescent="0.5">
      <c r="A16" s="184"/>
      <c r="B16" s="179"/>
      <c r="C16" s="179"/>
      <c r="D16" s="179"/>
      <c r="F16" s="180"/>
      <c r="G16" s="370" t="s">
        <v>122</v>
      </c>
      <c r="H16" s="371"/>
      <c r="I16" s="371"/>
      <c r="J16" s="372"/>
      <c r="K16" s="185">
        <f>ROUND(+K15*0.1,2)</f>
        <v>0</v>
      </c>
    </row>
    <row r="17" spans="1:13" s="108" customFormat="1" ht="18.600000000000001" customHeight="1" thickBot="1" x14ac:dyDescent="0.5">
      <c r="A17" s="373" t="s">
        <v>123</v>
      </c>
      <c r="B17" s="373"/>
      <c r="C17" s="373"/>
      <c r="D17" s="373"/>
      <c r="E17" s="373"/>
      <c r="F17" s="180"/>
      <c r="G17" s="186" t="s">
        <v>63</v>
      </c>
      <c r="H17" s="187"/>
      <c r="I17" s="187"/>
      <c r="J17" s="188"/>
      <c r="K17" s="189">
        <f>K15+K16</f>
        <v>0</v>
      </c>
    </row>
    <row r="18" spans="1:13" s="108" customFormat="1" ht="21" x14ac:dyDescent="0.45">
      <c r="A18" s="363" t="s">
        <v>101</v>
      </c>
      <c r="B18" s="363"/>
      <c r="C18" s="363"/>
      <c r="D18" s="363"/>
      <c r="E18" s="363"/>
      <c r="F18" s="190"/>
      <c r="G18" s="191"/>
      <c r="H18" s="192"/>
      <c r="I18" s="102"/>
      <c r="J18" s="193"/>
      <c r="K18" s="194"/>
      <c r="L18" s="102"/>
    </row>
    <row r="19" spans="1:13" s="102" customFormat="1" ht="21" x14ac:dyDescent="0.45">
      <c r="A19" s="362" t="s">
        <v>148</v>
      </c>
      <c r="B19" s="362"/>
      <c r="C19" s="362"/>
      <c r="D19" s="362"/>
      <c r="E19" s="362"/>
      <c r="F19" s="190"/>
      <c r="G19" s="191"/>
      <c r="H19" s="192"/>
      <c r="J19" s="193"/>
      <c r="K19" s="194"/>
      <c r="M19" s="108"/>
    </row>
    <row r="20" spans="1:13" s="102" customFormat="1" ht="21" x14ac:dyDescent="0.45">
      <c r="A20" s="362"/>
      <c r="B20" s="362"/>
      <c r="C20" s="362"/>
      <c r="D20" s="362"/>
      <c r="E20" s="362"/>
      <c r="F20" s="195"/>
      <c r="J20" s="193"/>
      <c r="K20" s="196"/>
    </row>
    <row r="21" spans="1:13" s="102" customFormat="1" ht="21" x14ac:dyDescent="0.45">
      <c r="A21" s="197"/>
      <c r="B21" s="198"/>
      <c r="C21" s="198"/>
      <c r="D21" s="198"/>
      <c r="F21" s="195"/>
      <c r="J21" s="193"/>
      <c r="K21" s="196"/>
    </row>
    <row r="22" spans="1:13" ht="21" x14ac:dyDescent="0.45">
      <c r="A22" s="197"/>
      <c r="B22" s="198"/>
      <c r="C22" s="198"/>
      <c r="D22" s="198"/>
      <c r="E22" s="102"/>
      <c r="F22" s="195"/>
      <c r="G22" s="102"/>
      <c r="H22" s="102"/>
      <c r="I22" s="102"/>
      <c r="J22" s="193"/>
      <c r="K22" s="196"/>
      <c r="L22" s="102"/>
      <c r="M22" s="102"/>
    </row>
  </sheetData>
  <mergeCells count="9">
    <mergeCell ref="A18:E18"/>
    <mergeCell ref="A19:E19"/>
    <mergeCell ref="A20:E20"/>
    <mergeCell ref="A2:L2"/>
    <mergeCell ref="A3:M3"/>
    <mergeCell ref="A4:L4"/>
    <mergeCell ref="L9:L14"/>
    <mergeCell ref="G16:J16"/>
    <mergeCell ref="A17:E17"/>
  </mergeCells>
  <pageMargins left="0.2" right="0.2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6</vt:i4>
      </vt:variant>
    </vt:vector>
  </HeadingPairs>
  <TitlesOfParts>
    <vt:vector size="20" baseType="lpstr">
      <vt:lpstr>T</vt:lpstr>
      <vt:lpstr>Data</vt:lpstr>
      <vt:lpstr>นม.1</vt:lpstr>
      <vt:lpstr>RAW</vt:lpstr>
      <vt:lpstr>nm4-1</vt:lpstr>
      <vt:lpstr>nm4-2</vt:lpstr>
      <vt:lpstr>nm4-3</vt:lpstr>
      <vt:lpstr>nm4-4</vt:lpstr>
      <vt:lpstr>nm4-5</vt:lpstr>
      <vt:lpstr>nm8-1</vt:lpstr>
      <vt:lpstr>nm8-2</vt:lpstr>
      <vt:lpstr>nm8-3</vt:lpstr>
      <vt:lpstr>nm8-4</vt:lpstr>
      <vt:lpstr>nm8-5</vt:lpstr>
      <vt:lpstr>'nm4-1'!Print_Area</vt:lpstr>
      <vt:lpstr>'nm8-1'!Print_Area</vt:lpstr>
      <vt:lpstr>'nm8-2'!Print_Area</vt:lpstr>
      <vt:lpstr>'nm8-3'!Print_Area</vt:lpstr>
      <vt:lpstr>'nm8-4'!Print_Area</vt:lpstr>
      <vt:lpstr>'nm8-5'!Print_Area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บริษัท อะโรเมติกส์ (ประเทศไทย) จำกัด (มหาชน)</dc:creator>
  <cp:lastModifiedBy>Patipran P &lt;R-RM-OP/2535&gt;</cp:lastModifiedBy>
  <cp:lastPrinted>2020-05-27T03:21:11Z</cp:lastPrinted>
  <dcterms:created xsi:type="dcterms:W3CDTF">2000-08-17T06:04:44Z</dcterms:created>
  <dcterms:modified xsi:type="dcterms:W3CDTF">2020-05-27T08:36:44Z</dcterms:modified>
</cp:coreProperties>
</file>