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340" yWindow="1710" windowWidth="14985" windowHeight="7950" activeTab="3"/>
  </bookViews>
  <sheets>
    <sheet name="TimeLog" sheetId="1" r:id="rId1"/>
    <sheet name="Report" sheetId="6" r:id="rId2"/>
    <sheet name="Personal" sheetId="2" r:id="rId3"/>
    <sheet name="Database" sheetId="3" r:id="rId4"/>
    <sheet name="Temp" sheetId="4" state="hidden" r:id="rId5"/>
    <sheet name="Sub_Report" sheetId="8" state="hidden" r:id="rId6"/>
    <sheet name="AddTime" sheetId="9" r:id="rId7"/>
  </sheets>
  <definedNames>
    <definedName name="_xlnm._FilterDatabase" localSheetId="3" hidden="1">Database!$A:$F</definedName>
    <definedName name="_xlnm.Criteria" localSheetId="5">Sub_Report!$G$3:$J$4</definedName>
    <definedName name="DB_Date">OFFSET(Database!$D$2,0,0,DB_RowA-1,1)</definedName>
    <definedName name="DB_ID">OFFSET(Database!$B$2,0,0,DB_RowA-1,1)</definedName>
    <definedName name="DB_Name">OFFSET(Database!$C$2,0,0,DB_RowA-1,1)</definedName>
    <definedName name="DB_RowA">COUNTA(Database!$A:$A)</definedName>
    <definedName name="DB_Run">OFFSET(Database!$A$2,0,0,DB_RowA-1,1)</definedName>
    <definedName name="_xlnm.Extract" localSheetId="5">Sub_Report!$K$1:$P$1</definedName>
    <definedName name="Personal">OFFSET(Personal!$B$2,0,0,COUNTA(Personal!$B:$B)-1)</definedName>
    <definedName name="PersonalId">OFFSET(Personal!$A$2,0,0,COUNTA(Personal!$A:$A)-1)</definedName>
    <definedName name="_xlnm.Print_Area" localSheetId="1">Report!$A$1:$D$42</definedName>
    <definedName name="Report_Date_In">OFFSET(Sub_Report!$D$2,0,0,Report_RowA-1,1)</definedName>
    <definedName name="Report_Date_Out">OFFSET(Sub_Report!$N$2,0,0,Report_RowK-1,1)</definedName>
    <definedName name="Report_RowA">COUNTA(Sub_Report!$B:$B)</definedName>
    <definedName name="Report_RowK">COUNTA(Sub_Report!$K:$K)</definedName>
    <definedName name="Report_Time_In">OFFSET(Sub_Report!$E$2,0,0,Report_RowA-1,1)</definedName>
    <definedName name="Report_Time_Out">OFFSET(Sub_Report!$O$2,0,0,Report_RowK-1,1)</definedName>
  </definedNames>
  <calcPr calcId="145621"/>
</workbook>
</file>

<file path=xl/calcChain.xml><?xml version="1.0" encoding="utf-8"?>
<calcChain xmlns="http://schemas.openxmlformats.org/spreadsheetml/2006/main">
  <c r="K9" i="4" l="1"/>
  <c r="J9" i="4"/>
  <c r="I9" i="4"/>
  <c r="E2" i="9" l="1"/>
  <c r="D4" i="9"/>
  <c r="A12" i="6" l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C11" i="9" l="1"/>
  <c r="E6" i="4" l="1"/>
  <c r="K6" i="4" s="1"/>
  <c r="C4" i="1" l="1"/>
  <c r="D6" i="4"/>
  <c r="C6" i="4"/>
  <c r="R2" i="8"/>
  <c r="C6" i="9" l="1" a="1"/>
  <c r="C6" i="9" s="1"/>
  <c r="C7" i="9" a="1"/>
  <c r="C7" i="9" s="1"/>
  <c r="B6" i="4"/>
  <c r="A6" i="4" s="1"/>
  <c r="B5" i="6"/>
  <c r="D11" i="9" l="1"/>
  <c r="K7" i="4" s="1"/>
  <c r="F6" i="4" l="1"/>
  <c r="I4" i="8"/>
  <c r="I2" i="8"/>
  <c r="R3" i="8" l="1"/>
  <c r="R4" i="8"/>
  <c r="R5" i="8"/>
  <c r="R6" i="8"/>
  <c r="R7" i="8"/>
  <c r="R8" i="8"/>
  <c r="R9" i="8"/>
  <c r="R10" i="8"/>
  <c r="R11" i="8"/>
  <c r="R12" i="8"/>
  <c r="R13" i="8"/>
  <c r="R14" i="8"/>
  <c r="R15" i="8"/>
  <c r="R16" i="8"/>
  <c r="B7" i="6" l="1"/>
  <c r="J4" i="8" l="1"/>
  <c r="H4" i="8"/>
  <c r="H2" i="8"/>
  <c r="J2" i="8"/>
  <c r="K3" i="3" l="1"/>
  <c r="K4" i="3"/>
  <c r="K5" i="3"/>
  <c r="K6" i="3"/>
  <c r="K7" i="3"/>
  <c r="K8" i="3"/>
  <c r="K9" i="3"/>
  <c r="K10" i="3"/>
  <c r="K11" i="3"/>
  <c r="K12" i="3"/>
  <c r="K13" i="3"/>
  <c r="K2" i="3"/>
  <c r="B3" i="6" l="1"/>
  <c r="F1" i="6" l="1"/>
  <c r="G15" i="6" s="1"/>
  <c r="F15" i="6" s="1"/>
  <c r="G2" i="8"/>
  <c r="G4" i="8"/>
  <c r="N1" i="4"/>
  <c r="G30" i="6" l="1"/>
  <c r="F30" i="6" s="1"/>
  <c r="C30" i="6" s="1"/>
  <c r="G38" i="6"/>
  <c r="F38" i="6" s="1"/>
  <c r="D38" i="6" s="1"/>
  <c r="G22" i="6"/>
  <c r="F22" i="6" s="1"/>
  <c r="C22" i="6" s="1"/>
  <c r="G37" i="6"/>
  <c r="F37" i="6" s="1"/>
  <c r="C37" i="6" s="1"/>
  <c r="G42" i="6"/>
  <c r="F42" i="6" s="1"/>
  <c r="D42" i="6" s="1"/>
  <c r="G34" i="6"/>
  <c r="F34" i="6" s="1"/>
  <c r="C34" i="6" s="1"/>
  <c r="G26" i="6"/>
  <c r="F26" i="6" s="1"/>
  <c r="C26" i="6" s="1"/>
  <c r="G16" i="6"/>
  <c r="F16" i="6" s="1"/>
  <c r="C16" i="6" s="1"/>
  <c r="G29" i="6"/>
  <c r="F29" i="6" s="1"/>
  <c r="C29" i="6" s="1"/>
  <c r="G21" i="6"/>
  <c r="F21" i="6" s="1"/>
  <c r="C21" i="6" s="1"/>
  <c r="G13" i="6"/>
  <c r="F13" i="6" s="1"/>
  <c r="D13" i="6" s="1"/>
  <c r="G12" i="6"/>
  <c r="F12" i="6" s="1"/>
  <c r="G40" i="6"/>
  <c r="F40" i="6" s="1"/>
  <c r="D40" i="6" s="1"/>
  <c r="G36" i="6"/>
  <c r="F36" i="6" s="1"/>
  <c r="C36" i="6" s="1"/>
  <c r="G32" i="6"/>
  <c r="F32" i="6" s="1"/>
  <c r="C32" i="6" s="1"/>
  <c r="G28" i="6"/>
  <c r="F28" i="6" s="1"/>
  <c r="C28" i="6" s="1"/>
  <c r="G24" i="6"/>
  <c r="F24" i="6" s="1"/>
  <c r="D24" i="6" s="1"/>
  <c r="G20" i="6"/>
  <c r="F20" i="6" s="1"/>
  <c r="C20" i="6" s="1"/>
  <c r="G41" i="6"/>
  <c r="F41" i="6" s="1"/>
  <c r="D41" i="6" s="1"/>
  <c r="G33" i="6"/>
  <c r="F33" i="6" s="1"/>
  <c r="D33" i="6" s="1"/>
  <c r="G25" i="6"/>
  <c r="F25" i="6" s="1"/>
  <c r="C25" i="6" s="1"/>
  <c r="G17" i="6"/>
  <c r="F17" i="6" s="1"/>
  <c r="D17" i="6" s="1"/>
  <c r="G18" i="6"/>
  <c r="F18" i="6" s="1"/>
  <c r="C18" i="6" s="1"/>
  <c r="G14" i="6"/>
  <c r="F14" i="6" s="1"/>
  <c r="G39" i="6"/>
  <c r="F39" i="6" s="1"/>
  <c r="C39" i="6" s="1"/>
  <c r="G35" i="6"/>
  <c r="F35" i="6" s="1"/>
  <c r="D35" i="6" s="1"/>
  <c r="G31" i="6"/>
  <c r="F31" i="6" s="1"/>
  <c r="C31" i="6" s="1"/>
  <c r="G27" i="6"/>
  <c r="F27" i="6" s="1"/>
  <c r="D27" i="6" s="1"/>
  <c r="G23" i="6"/>
  <c r="F23" i="6" s="1"/>
  <c r="C23" i="6" s="1"/>
  <c r="G19" i="6"/>
  <c r="F19" i="6" s="1"/>
  <c r="D19" i="6" s="1"/>
  <c r="C42" i="6"/>
  <c r="D15" i="6"/>
  <c r="C15" i="6"/>
  <c r="C2" i="4"/>
  <c r="C14" i="6" l="1"/>
  <c r="C12" i="6"/>
  <c r="D5" i="6"/>
  <c r="I42" i="6"/>
  <c r="D30" i="6"/>
  <c r="I30" i="6" s="1"/>
  <c r="J30" i="6" s="1"/>
  <c r="K30" i="6" s="1"/>
  <c r="D36" i="6"/>
  <c r="I36" i="6" s="1"/>
  <c r="J36" i="6" s="1"/>
  <c r="K36" i="6" s="1"/>
  <c r="C38" i="6"/>
  <c r="I38" i="6" s="1"/>
  <c r="J38" i="6" s="1"/>
  <c r="K38" i="6" s="1"/>
  <c r="C13" i="6"/>
  <c r="I13" i="6" s="1"/>
  <c r="C41" i="6"/>
  <c r="B41" i="6" s="1"/>
  <c r="D22" i="6"/>
  <c r="I22" i="6" s="1"/>
  <c r="J22" i="6" s="1"/>
  <c r="K22" i="6" s="1"/>
  <c r="D29" i="6"/>
  <c r="I29" i="6" s="1"/>
  <c r="J29" i="6" s="1"/>
  <c r="K29" i="6" s="1"/>
  <c r="D26" i="6"/>
  <c r="I26" i="6" s="1"/>
  <c r="J26" i="6" s="1"/>
  <c r="I15" i="6"/>
  <c r="C17" i="6"/>
  <c r="I17" i="6" s="1"/>
  <c r="D20" i="6"/>
  <c r="I20" i="6" s="1"/>
  <c r="J20" i="6" s="1"/>
  <c r="K20" i="6" s="1"/>
  <c r="D18" i="6"/>
  <c r="I18" i="6" s="1"/>
  <c r="J18" i="6" s="1"/>
  <c r="K18" i="6" s="1"/>
  <c r="D21" i="6"/>
  <c r="I21" i="6" s="1"/>
  <c r="J21" i="6" s="1"/>
  <c r="K21" i="6" s="1"/>
  <c r="D37" i="6"/>
  <c r="I37" i="6" s="1"/>
  <c r="J37" i="6" s="1"/>
  <c r="K37" i="6" s="1"/>
  <c r="D16" i="6"/>
  <c r="I16" i="6" s="1"/>
  <c r="D28" i="6"/>
  <c r="I28" i="6" s="1"/>
  <c r="J28" i="6" s="1"/>
  <c r="K28" i="6" s="1"/>
  <c r="D34" i="6"/>
  <c r="I34" i="6" s="1"/>
  <c r="J34" i="6" s="1"/>
  <c r="K34" i="6" s="1"/>
  <c r="D25" i="6"/>
  <c r="I25" i="6" s="1"/>
  <c r="J25" i="6" s="1"/>
  <c r="K25" i="6" s="1"/>
  <c r="C24" i="6"/>
  <c r="B24" i="6" s="1"/>
  <c r="D32" i="6"/>
  <c r="I32" i="6" s="1"/>
  <c r="J32" i="6" s="1"/>
  <c r="K32" i="6" s="1"/>
  <c r="C40" i="6"/>
  <c r="B40" i="6" s="1"/>
  <c r="C33" i="6"/>
  <c r="I33" i="6" s="1"/>
  <c r="J33" i="6" s="1"/>
  <c r="K33" i="6" s="1"/>
  <c r="D14" i="6"/>
  <c r="I14" i="6" s="1"/>
  <c r="D31" i="6"/>
  <c r="I31" i="6" s="1"/>
  <c r="J31" i="6" s="1"/>
  <c r="K31" i="6" s="1"/>
  <c r="D39" i="6"/>
  <c r="I39" i="6" s="1"/>
  <c r="B42" i="6"/>
  <c r="B38" i="6"/>
  <c r="B28" i="6"/>
  <c r="D23" i="6"/>
  <c r="I23" i="6" s="1"/>
  <c r="J23" i="6" s="1"/>
  <c r="K23" i="6" s="1"/>
  <c r="C27" i="6"/>
  <c r="I27" i="6" s="1"/>
  <c r="J27" i="6" s="1"/>
  <c r="K27" i="6" s="1"/>
  <c r="C19" i="6"/>
  <c r="I19" i="6" s="1"/>
  <c r="J19" i="6" s="1"/>
  <c r="K19" i="6" s="1"/>
  <c r="C35" i="6"/>
  <c r="I35" i="6" s="1"/>
  <c r="J35" i="6" s="1"/>
  <c r="K35" i="6" s="1"/>
  <c r="B31" i="6"/>
  <c r="B15" i="6"/>
  <c r="D12" i="6"/>
  <c r="E2" i="1"/>
  <c r="B14" i="6" l="1"/>
  <c r="B17" i="6"/>
  <c r="K26" i="6"/>
  <c r="J42" i="6"/>
  <c r="K42" i="6" s="1"/>
  <c r="I40" i="6"/>
  <c r="J40" i="6" s="1"/>
  <c r="K40" i="6" s="1"/>
  <c r="I41" i="6"/>
  <c r="B30" i="6"/>
  <c r="B25" i="6"/>
  <c r="B36" i="6"/>
  <c r="B32" i="6"/>
  <c r="B29" i="6"/>
  <c r="B22" i="6"/>
  <c r="B13" i="6"/>
  <c r="B26" i="6"/>
  <c r="J39" i="6"/>
  <c r="K39" i="6" s="1"/>
  <c r="B34" i="6"/>
  <c r="B37" i="6"/>
  <c r="B20" i="6"/>
  <c r="J14" i="6"/>
  <c r="K14" i="6" s="1"/>
  <c r="J17" i="6"/>
  <c r="K17" i="6" s="1"/>
  <c r="J16" i="6"/>
  <c r="K16" i="6" s="1"/>
  <c r="J13" i="6"/>
  <c r="K13" i="6" s="1"/>
  <c r="J15" i="6"/>
  <c r="K15" i="6" s="1"/>
  <c r="I24" i="6"/>
  <c r="J24" i="6" s="1"/>
  <c r="K24" i="6" s="1"/>
  <c r="I12" i="6"/>
  <c r="J12" i="6" s="1"/>
  <c r="B23" i="6"/>
  <c r="B16" i="6"/>
  <c r="B21" i="6"/>
  <c r="B39" i="6"/>
  <c r="B18" i="6"/>
  <c r="B33" i="6"/>
  <c r="B35" i="6"/>
  <c r="B27" i="6"/>
  <c r="B19" i="6"/>
  <c r="B12" i="6"/>
  <c r="B6" i="6"/>
  <c r="C2" i="1"/>
  <c r="D2" i="1"/>
  <c r="B2" i="4"/>
  <c r="A2" i="4" s="1"/>
  <c r="K1" i="4" s="1"/>
  <c r="J41" i="6" l="1"/>
  <c r="K41" i="6" s="1"/>
  <c r="K12" i="6"/>
  <c r="E2" i="4"/>
  <c r="D7" i="6" s="1"/>
  <c r="D2" i="4"/>
  <c r="K2" i="4" s="1" a="1"/>
  <c r="K2" i="4" s="1"/>
  <c r="K43" i="6" l="1"/>
  <c r="B8" i="6" s="1"/>
  <c r="B9" i="6" s="1"/>
  <c r="J43" i="6"/>
  <c r="F2" i="4"/>
  <c r="N2" i="4" s="1"/>
  <c r="B6" i="1" s="1"/>
  <c r="K3" i="4"/>
</calcChain>
</file>

<file path=xl/sharedStrings.xml><?xml version="1.0" encoding="utf-8"?>
<sst xmlns="http://schemas.openxmlformats.org/spreadsheetml/2006/main" count="110" uniqueCount="58">
  <si>
    <t>ID</t>
  </si>
  <si>
    <t>Name</t>
  </si>
  <si>
    <t>ชื่อ</t>
  </si>
  <si>
    <t>รหัส</t>
  </si>
  <si>
    <t>Date</t>
  </si>
  <si>
    <t>วันที่</t>
  </si>
  <si>
    <t>LogIn-Out</t>
  </si>
  <si>
    <t>Run</t>
  </si>
  <si>
    <t>Type</t>
  </si>
  <si>
    <t>IN</t>
  </si>
  <si>
    <t>Out</t>
  </si>
  <si>
    <t>เวลาเข้า</t>
  </si>
  <si>
    <t>เวลาออก</t>
  </si>
  <si>
    <t>รวมเวลา</t>
  </si>
  <si>
    <t>ชื่อ-นามสกุล</t>
  </si>
  <si>
    <t>Month</t>
  </si>
  <si>
    <t>วันหยุด</t>
  </si>
  <si>
    <t>ขาด/ลา</t>
  </si>
  <si>
    <t>ลาครึ่งวัน</t>
  </si>
  <si>
    <t>จำนวน</t>
  </si>
  <si>
    <t>มาทำงาน</t>
  </si>
  <si>
    <t>เข้าสาย</t>
  </si>
  <si>
    <t>โอที</t>
  </si>
  <si>
    <t>คิดเป็นเงิน</t>
  </si>
  <si>
    <t>ชัวโมงละ</t>
  </si>
  <si>
    <t>Qty</t>
  </si>
  <si>
    <t>จากวันที่</t>
  </si>
  <si>
    <t>ถึงวันที่</t>
  </si>
  <si>
    <t xml:space="preserve">รายงานสรุปเวลาพนักงาน </t>
  </si>
  <si>
    <t>มาสาย</t>
  </si>
  <si>
    <t>บาท</t>
  </si>
  <si>
    <t>เวลาสาย</t>
  </si>
  <si>
    <t>เลือกวันที่</t>
  </si>
  <si>
    <t>ลงเวลา</t>
  </si>
  <si>
    <t>ระบบลงเวลาย้อนหลัง</t>
  </si>
  <si>
    <t>ชั่วโมง</t>
  </si>
  <si>
    <t>นาที</t>
  </si>
  <si>
    <t>นาฬิกา</t>
  </si>
  <si>
    <t>ระบบบันทึกเวลาพนักงาน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</si>
  <si>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</si>
  <si>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</si>
  <si>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</si>
  <si>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</si>
  <si>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</si>
  <si>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</si>
  <si>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</si>
  <si>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</si>
  <si>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</si>
  <si>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</si>
  <si>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</si>
  <si>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</si>
  <si>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คุณ ศรราม เทพพิทักษ์</t>
  </si>
  <si>
    <t>คุณ ณเดช คุกินิยะ</t>
  </si>
  <si>
    <t>คุณสรพงษ์ ชาตรี</t>
  </si>
  <si>
    <t>คุณยิ่งลักษณ์ ชินวัตร</t>
  </si>
  <si>
    <t>คุณทักษิณ ชินวัตร</t>
  </si>
  <si>
    <t>คุณอภิสิทธ์ เวชชาชีวะ</t>
  </si>
  <si>
    <t>คุณจำลอง ศรีเมือง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</si>
</sst>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87" formatCode="_(* #,##0.00_);_(* \(#,##0.00\);_(* &quot;-&quot;??_);_(@_)"/>
    <numFmt numFmtId="188" formatCode="ดดดด"/>
    <numFmt numFmtId="189" formatCode="[$-F400]h:mm:ss\ AM/PM"/>
    <numFmt numFmtId="190" formatCode="&quot;฿&quot;#,##0.00"/>
    <numFmt numFmtId="191" formatCode="00"/>
    <numFmt numFmtId="192" formatCode="d/m/yyyy\ h:mm:ss"/>
    <numFmt numFmtId="193" formatCode="dd"/>
    <numFmt numFmtId="194" formatCode="yyyy"/>
  </numFmts>
  <fonts count="24">
    <font>
      <sz val="11"/>
      <color theme="1"/>
      <name val="Calibri"/>
      <family val="2"/>
      <charset val="222"/>
    </font>
    <font>
      <b/>
      <sz val="11"/>
      <color theme="0" tint="-0.14999847407452621"/>
      <name val="Calibri"/>
      <family val="2"/>
    </font>
    <font>
      <b/>
      <sz val="11"/>
      <color theme="0" tint="-4.9989318521683403E-2"/>
      <name val="Calibri"/>
      <family val="2"/>
    </font>
    <font>
      <sz val="11"/>
      <color theme="0" tint="-4.9989318521683403E-2"/>
      <name val="Calibri"/>
      <family val="2"/>
      <charset val="222"/>
    </font>
    <font>
      <sz val="11"/>
      <color rgb="FF006100"/>
      <name val="Calibri"/>
      <family val="2"/>
      <charset val="222"/>
    </font>
    <font>
      <sz val="11"/>
      <color rgb="FF9C6500"/>
      <name val="Calibri"/>
      <family val="2"/>
      <charset val="222"/>
    </font>
    <font>
      <b/>
      <sz val="11"/>
      <color rgb="FF3F3F3F"/>
      <name val="Calibri"/>
      <family val="2"/>
      <charset val="222"/>
    </font>
    <font>
      <b/>
      <sz val="14"/>
      <color theme="0" tint="-4.9989318521683403E-2"/>
      <name val="Calibri"/>
      <family val="2"/>
      <charset val="222"/>
    </font>
    <font>
      <sz val="11"/>
      <color theme="1"/>
      <name val="Calibri"/>
      <family val="2"/>
      <charset val="222"/>
    </font>
    <font>
      <sz val="11"/>
      <color theme="0"/>
      <name val="Calibri"/>
      <family val="2"/>
      <charset val="222"/>
    </font>
    <font>
      <sz val="12"/>
      <color rgb="FF9C6500"/>
      <name val="Calibri"/>
      <family val="2"/>
      <charset val="222"/>
    </font>
    <font>
      <b/>
      <sz val="11"/>
      <color theme="1"/>
      <name val="Calibri"/>
      <family val="2"/>
    </font>
    <font>
      <sz val="20"/>
      <color theme="1"/>
      <name val="Calibri"/>
      <family val="2"/>
      <charset val="222"/>
    </font>
    <font>
      <sz val="20"/>
      <color theme="0" tint="-4.9989318521683403E-2"/>
      <name val="Calibri"/>
      <family val="2"/>
      <charset val="222"/>
    </font>
    <font>
      <sz val="20"/>
      <color theme="0"/>
      <name val="Calibri"/>
      <family val="2"/>
      <charset val="222"/>
    </font>
    <font>
      <sz val="22"/>
      <color theme="1"/>
      <name val="Calibri"/>
      <family val="2"/>
      <charset val="222"/>
    </font>
    <font>
      <u/>
      <sz val="20"/>
      <color theme="1"/>
      <name val="Calibri"/>
      <family val="2"/>
      <charset val="222"/>
    </font>
    <font>
      <u/>
      <sz val="14"/>
      <color theme="1"/>
      <name val="Calibri"/>
      <family val="2"/>
      <charset val="222"/>
    </font>
    <font>
      <sz val="14"/>
      <name val="Calibri"/>
      <family val="2"/>
      <charset val="222"/>
    </font>
    <font>
      <sz val="14"/>
      <color theme="1"/>
      <name val="Calibri"/>
      <family val="2"/>
      <charset val="222"/>
    </font>
    <font>
      <b/>
      <sz val="14"/>
      <name val="Calibri"/>
      <family val="2"/>
      <charset val="222"/>
    </font>
    <font>
      <b/>
      <sz val="14"/>
      <color theme="0"/>
      <name val="Calibri"/>
      <family val="2"/>
    </font>
    <font>
      <b/>
      <sz val="14"/>
      <name val="Calibri"/>
      <family val="2"/>
    </font>
    <font>
      <b/>
      <sz val="14"/>
      <color theme="1"/>
      <name val="Tahoma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5" applyNumberFormat="0" applyAlignment="0" applyProtection="0"/>
    <xf numFmtId="187" fontId="8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NumberFormat="1"/>
    <xf numFmtId="189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89" fontId="0" fillId="0" borderId="0" xfId="0" applyNumberFormat="1"/>
    <xf numFmtId="0" fontId="0" fillId="0" borderId="0" xfId="0" applyBorder="1"/>
    <xf numFmtId="0" fontId="3" fillId="4" borderId="0" xfId="0" applyFont="1" applyFill="1" applyBorder="1" applyAlignment="1">
      <alignment horizontal="center"/>
    </xf>
    <xf numFmtId="0" fontId="3" fillId="3" borderId="0" xfId="0" quotePrefix="1" applyFont="1" applyFill="1" applyBorder="1" applyAlignment="1">
      <alignment horizontal="center"/>
    </xf>
    <xf numFmtId="0" fontId="6" fillId="9" borderId="4" xfId="3" applyFill="1" applyBorder="1" applyAlignment="1">
      <alignment horizontal="center" vertical="center"/>
    </xf>
    <xf numFmtId="0" fontId="6" fillId="9" borderId="4" xfId="3" applyNumberFormat="1" applyFill="1" applyBorder="1" applyAlignment="1">
      <alignment horizontal="center" vertical="center"/>
    </xf>
    <xf numFmtId="0" fontId="4" fillId="5" borderId="4" xfId="1" applyBorder="1" applyAlignment="1">
      <alignment horizontal="left" vertical="center"/>
    </xf>
    <xf numFmtId="14" fontId="4" fillId="5" borderId="4" xfId="1" applyNumberFormat="1" applyBorder="1" applyAlignment="1">
      <alignment horizontal="left" vertical="center"/>
    </xf>
    <xf numFmtId="0" fontId="0" fillId="0" borderId="0" xfId="0" applyBorder="1" applyAlignment="1">
      <alignment horizontal="center"/>
    </xf>
    <xf numFmtId="189" fontId="5" fillId="6" borderId="4" xfId="2" applyNumberFormat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7" fillId="8" borderId="4" xfId="4" applyNumberFormat="1" applyFont="1" applyFill="1" applyBorder="1" applyAlignment="1">
      <alignment horizontal="center" vertical="center"/>
    </xf>
    <xf numFmtId="4" fontId="6" fillId="9" borderId="4" xfId="3" applyNumberFormat="1" applyFill="1" applyBorder="1" applyAlignment="1">
      <alignment horizontal="center" vertical="center"/>
    </xf>
    <xf numFmtId="0" fontId="4" fillId="5" borderId="4" xfId="1" applyBorder="1" applyAlignment="1">
      <alignment horizontal="center" vertical="center"/>
    </xf>
    <xf numFmtId="14" fontId="5" fillId="6" borderId="4" xfId="2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6" fillId="9" borderId="4" xfId="3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90" fontId="0" fillId="0" borderId="0" xfId="0" applyNumberFormat="1" applyAlignment="1">
      <alignment horizontal="center"/>
    </xf>
    <xf numFmtId="46" fontId="6" fillId="9" borderId="4" xfId="3" applyNumberFormat="1" applyFill="1" applyBorder="1" applyAlignment="1">
      <alignment horizontal="center" vertical="center"/>
    </xf>
    <xf numFmtId="0" fontId="9" fillId="11" borderId="4" xfId="6" applyBorder="1" applyAlignment="1" applyProtection="1">
      <alignment horizontal="center" vertical="center"/>
      <protection locked="0"/>
    </xf>
    <xf numFmtId="14" fontId="9" fillId="10" borderId="4" xfId="5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89" fontId="0" fillId="12" borderId="1" xfId="0" applyNumberFormat="1" applyFill="1" applyBorder="1" applyAlignment="1">
      <alignment horizontal="center"/>
    </xf>
    <xf numFmtId="192" fontId="1" fillId="2" borderId="4" xfId="0" applyNumberFormat="1" applyFont="1" applyFill="1" applyBorder="1" applyAlignment="1">
      <alignment horizontal="center" vertical="center"/>
    </xf>
    <xf numFmtId="192" fontId="0" fillId="0" borderId="4" xfId="0" applyNumberFormat="1" applyBorder="1"/>
    <xf numFmtId="46" fontId="0" fillId="12" borderId="1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14" fillId="15" borderId="4" xfId="0" applyFont="1" applyFill="1" applyBorder="1" applyAlignment="1">
      <alignment horizontal="center" vertical="center"/>
    </xf>
    <xf numFmtId="188" fontId="14" fillId="15" borderId="4" xfId="0" applyNumberFormat="1" applyFont="1" applyFill="1" applyBorder="1" applyAlignment="1">
      <alignment horizontal="center" vertical="center"/>
    </xf>
    <xf numFmtId="0" fontId="12" fillId="16" borderId="4" xfId="0" applyFont="1" applyFill="1" applyBorder="1" applyAlignment="1">
      <alignment horizontal="center" vertical="center"/>
    </xf>
    <xf numFmtId="0" fontId="12" fillId="16" borderId="4" xfId="0" applyNumberFormat="1" applyFont="1" applyFill="1" applyBorder="1" applyAlignment="1">
      <alignment horizontal="center" vertical="center"/>
    </xf>
    <xf numFmtId="0" fontId="13" fillId="16" borderId="4" xfId="0" applyFont="1" applyFill="1" applyBorder="1" applyAlignment="1" applyProtection="1">
      <alignment horizontal="center" vertical="center"/>
      <protection locked="0"/>
    </xf>
    <xf numFmtId="0" fontId="13" fillId="16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9" fillId="0" borderId="0" xfId="0" applyFont="1" applyFill="1"/>
    <xf numFmtId="0" fontId="17" fillId="0" borderId="0" xfId="0" applyFont="1" applyFill="1" applyBorder="1" applyAlignment="1">
      <alignment vertical="center"/>
    </xf>
    <xf numFmtId="189" fontId="21" fillId="14" borderId="0" xfId="0" applyNumberFormat="1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189" fontId="20" fillId="18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18" borderId="0" xfId="0" applyFont="1" applyFill="1" applyBorder="1" applyAlignment="1" applyProtection="1">
      <alignment horizontal="center" vertical="center"/>
      <protection locked="0"/>
    </xf>
    <xf numFmtId="14" fontId="22" fillId="18" borderId="0" xfId="0" applyNumberFormat="1" applyFont="1" applyFill="1" applyBorder="1" applyAlignment="1" applyProtection="1">
      <alignment horizontal="center" vertical="center"/>
      <protection locked="0"/>
    </xf>
    <xf numFmtId="191" fontId="18" fillId="18" borderId="0" xfId="0" applyNumberFormat="1" applyFont="1" applyFill="1" applyBorder="1" applyAlignment="1" applyProtection="1">
      <alignment horizontal="center" vertical="center"/>
      <protection locked="0"/>
    </xf>
    <xf numFmtId="0" fontId="18" fillId="17" borderId="0" xfId="0" applyFont="1" applyFill="1" applyBorder="1" applyAlignment="1">
      <alignment horizontal="left" vertical="center"/>
    </xf>
    <xf numFmtId="0" fontId="19" fillId="0" borderId="0" xfId="0" applyFont="1" applyFill="1" applyBorder="1"/>
    <xf numFmtId="193" fontId="0" fillId="0" borderId="1" xfId="0" applyNumberFormat="1" applyBorder="1" applyAlignment="1">
      <alignment horizontal="center"/>
    </xf>
    <xf numFmtId="194" fontId="0" fillId="0" borderId="1" xfId="0" applyNumberFormat="1" applyBorder="1" applyAlignment="1">
      <alignment horizontal="center"/>
    </xf>
    <xf numFmtId="193" fontId="0" fillId="0" borderId="0" xfId="0" applyNumberFormat="1"/>
    <xf numFmtId="0" fontId="15" fillId="0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0" fillId="6" borderId="6" xfId="2" applyFont="1" applyBorder="1" applyAlignment="1">
      <alignment horizontal="center" vertical="center"/>
    </xf>
    <xf numFmtId="0" fontId="10" fillId="6" borderId="8" xfId="2" applyFont="1" applyBorder="1" applyAlignment="1">
      <alignment horizontal="center" vertical="center"/>
    </xf>
    <xf numFmtId="0" fontId="10" fillId="6" borderId="7" xfId="2" applyFont="1" applyBorder="1" applyAlignment="1">
      <alignment horizontal="center" vertical="center"/>
    </xf>
    <xf numFmtId="0" fontId="9" fillId="8" borderId="6" xfId="1" applyFont="1" applyFill="1" applyBorder="1" applyAlignment="1">
      <alignment horizontal="center" vertical="center"/>
    </xf>
    <xf numFmtId="0" fontId="9" fillId="8" borderId="7" xfId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</cellXfs>
  <cellStyles count="7">
    <cellStyle name="Accent4" xfId="5" builtinId="41"/>
    <cellStyle name="Accent5" xfId="6" builtinId="45"/>
    <cellStyle name="Comma" xfId="4" builtinId="3"/>
    <cellStyle name="Good" xfId="1" builtinId="26"/>
    <cellStyle name="Neutral" xfId="2" builtinId="28"/>
    <cellStyle name="Normal" xfId="0" builtinId="0"/>
    <cellStyle name="Output" xfId="3" builtinId="21"/>
  </cellStyles>
  <dxfs count="10">
    <dxf>
      <font>
        <color auto="1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009900"/>
      <color rgb="FF5A8B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165"/>
  <ax:ocxPr ax:name="_ExtentY" ax:value="5186"/>
  <ax:ocxPr ax:name="_StockProps" ax:value="1"/>
  <ax:ocxPr ax:name="BackColor" ax:value="-2147483633"/>
  <ax:ocxPr ax:name="Year" ax:value="2012"/>
  <ax:ocxPr ax:name="Month" ax:value="8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activeX/activeX2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033"/>
  <ax:ocxPr ax:name="_ExtentY" ax:value="4736"/>
  <ax:ocxPr ax:name="_StockProps" ax:value="1"/>
  <ax:ocxPr ax:name="BackColor" ax:value="-2147483633"/>
  <ax:ocxPr ax:name="Year" ax:value="2012"/>
  <ax:ocxPr ax:name="Month" ax:value="8"/>
  <ax:ocxPr ax:name="Day" ax:value="16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357068</xdr:colOff>
      <xdr:row>9</xdr:row>
      <xdr:rowOff>58614</xdr:rowOff>
    </xdr:from>
    <xdr:to>
      <xdr:col>4</xdr:col>
      <xdr:colOff>981808</xdr:colOff>
      <xdr:row>12</xdr:row>
      <xdr:rowOff>174378</xdr:rowOff>
    </xdr:to>
    <xdr:sp macro="[0]!Check_Time" textlink="">
      <xdr:nvSpPr>
        <xdr:cNvPr id="2" name="Rounded Rectangle 1"/>
        <xdr:cNvSpPr/>
      </xdr:nvSpPr>
      <xdr:spPr>
        <a:xfrm>
          <a:off x="2994760" y="2593729"/>
          <a:ext cx="2471125" cy="687264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/>
            <a:t>บันทึกเวลา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13</xdr:col>
          <xdr:colOff>152400</xdr:colOff>
          <xdr:row>10</xdr:row>
          <xdr:rowOff>200025</xdr:rowOff>
        </xdr:to>
        <xdr:sp macro="" textlink="">
          <xdr:nvSpPr>
            <xdr:cNvPr id="2049" name="Calenda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381000</xdr:colOff>
      <xdr:row>4</xdr:row>
      <xdr:rowOff>0</xdr:rowOff>
    </xdr:from>
    <xdr:to>
      <xdr:col>17</xdr:col>
      <xdr:colOff>38100</xdr:colOff>
      <xdr:row>7</xdr:row>
      <xdr:rowOff>19051</xdr:rowOff>
    </xdr:to>
    <xdr:sp macro="" textlink="">
      <xdr:nvSpPr>
        <xdr:cNvPr id="2" name="Rounded Rectangle 1"/>
        <xdr:cNvSpPr/>
      </xdr:nvSpPr>
      <xdr:spPr>
        <a:xfrm>
          <a:off x="6610350" y="752475"/>
          <a:ext cx="4324350" cy="6762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1100"/>
            <a:t>สูตรแสดงผลรวมด้านบนตาราง สามารถปรับได้เองตามสะดวกน่ะครับ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12</xdr:row>
      <xdr:rowOff>0</xdr:rowOff>
    </xdr:from>
    <xdr:to>
      <xdr:col>2</xdr:col>
      <xdr:colOff>1762125</xdr:colOff>
      <xdr:row>13</xdr:row>
      <xdr:rowOff>95250</xdr:rowOff>
    </xdr:to>
    <xdr:sp macro="[0]!AddTime" textlink="">
      <xdr:nvSpPr>
        <xdr:cNvPr id="2" name="Rounded Rectangle 1"/>
        <xdr:cNvSpPr/>
      </xdr:nvSpPr>
      <xdr:spPr>
        <a:xfrm>
          <a:off x="1543051" y="3695700"/>
          <a:ext cx="1647824" cy="4286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บันทึกเวลา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6</xdr:col>
          <xdr:colOff>190500</xdr:colOff>
          <xdr:row>8</xdr:row>
          <xdr:rowOff>304800</xdr:rowOff>
        </xdr:to>
        <xdr:sp macro="" textlink="">
          <xdr:nvSpPr>
            <xdr:cNvPr id="3073" name="Calendar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8"/>
  <sheetViews>
    <sheetView showGridLines="0" showRowColHeaders="0" zoomScale="130" zoomScaleNormal="130" workbookViewId="0">
      <selection activeCell="E11" sqref="E11"/>
    </sheetView>
  </sheetViews>
  <sheetFormatPr defaultRowHeight="15"/>
  <cols>
    <col min="1" max="1" width="4.42578125" customWidth="1"/>
    <col min="2" max="2" width="16.42578125" customWidth="1"/>
    <col min="3" max="3" width="18.7109375" customWidth="1"/>
    <col min="4" max="4" width="27.7109375" customWidth="1"/>
    <col min="5" max="5" width="59.85546875" customWidth="1"/>
    <col min="6" max="6" width="11.140625" customWidth="1"/>
  </cols>
  <sheetData>
    <row r="1" spans="2:6" ht="34.5" customHeight="1">
      <c r="B1" s="85" t="s">
        <v>38</v>
      </c>
      <c r="C1" s="86"/>
      <c r="D1" s="86"/>
      <c r="E1" s="87"/>
      <c r="F1" s="58"/>
    </row>
    <row r="2" spans="2:6" ht="30" customHeight="1">
      <c r="B2" s="59" t="s">
        <v>5</v>
      </c>
      <c r="C2" s="62">
        <f ca="1">DAY(TODAY())</f>
        <v>16</v>
      </c>
      <c r="D2" s="60" t="str">
        <f ca="1">TEXT(TODAY(),"ดดดด")</f>
        <v>สิงหาคม</v>
      </c>
      <c r="E2" s="61">
        <f ca="1">YEAR(TODAY())+543</f>
        <v>2555</v>
      </c>
      <c r="F2" s="58"/>
    </row>
    <row r="3" spans="2:6" ht="15" customHeight="1">
      <c r="D3" s="58"/>
      <c r="E3" s="58"/>
      <c r="F3" s="58"/>
    </row>
    <row r="4" spans="2:6" ht="30" customHeight="1">
      <c r="B4" s="59" t="s">
        <v>3</v>
      </c>
      <c r="C4" s="64" t="str">
        <f>IF(E4="","",INDEX(PersonalId,MATCH(E4,Personal,0)))</f>
        <v/>
      </c>
      <c r="D4" s="59" t="s">
        <v>2</v>
      </c>
      <c r="E4" s="63"/>
      <c r="F4" s="58"/>
    </row>
    <row r="5" spans="2:6" ht="15" customHeight="1"/>
    <row r="6" spans="2:6" ht="30" customHeight="1">
      <c r="B6" s="84" t="str">
        <f>Temp!N2</f>
        <v>ยินดีต้อนรับเข้างาน</v>
      </c>
      <c r="C6" s="84"/>
      <c r="D6" s="84"/>
      <c r="E6" s="84"/>
      <c r="F6" s="58"/>
    </row>
    <row r="7" spans="2:6">
      <c r="B7" s="57"/>
      <c r="C7" s="57"/>
      <c r="D7" s="57"/>
      <c r="E7" s="57"/>
      <c r="F7" s="58"/>
    </row>
    <row r="8" spans="2:6">
      <c r="B8" s="58"/>
      <c r="C8" s="58"/>
      <c r="D8" s="58"/>
      <c r="E8" s="58"/>
      <c r="F8" s="58"/>
    </row>
  </sheetData>
  <sheetProtection password="CC3D" sheet="1" objects="1" scenarios="1"/>
  <mergeCells count="2">
    <mergeCell ref="B6:E6"/>
    <mergeCell ref="B1:E1"/>
  </mergeCells>
  <conditionalFormatting sqref="B6:E6">
    <cfRule type="cellIs" dxfId="9" priority="3" operator="equal">
      <formula>"ลงเวลาเกิน"</formula>
    </cfRule>
    <cfRule type="cellIs" dxfId="8" priority="4" operator="equal">
      <formula>"ลงชื่อออก"</formula>
    </cfRule>
    <cfRule type="cellIs" dxfId="7" priority="5" operator="equal">
      <formula>"ยินดีต้อนรับเข้างาน"</formula>
    </cfRule>
  </conditionalFormatting>
  <conditionalFormatting sqref="E4">
    <cfRule type="notContainsBlanks" dxfId="6" priority="2">
      <formula>LEN(TRIM(E4))&gt;0</formula>
    </cfRule>
  </conditionalFormatting>
  <conditionalFormatting sqref="C4">
    <cfRule type="notContainsBlanks" dxfId="5" priority="1">
      <formula>LEN(TRIM(C4))&gt;0</formula>
    </cfRule>
  </conditionalFormatting>
  <dataValidations count="1">
    <dataValidation type="list" allowBlank="1" showInputMessage="1" showErrorMessage="1" sqref="E4">
      <formula1>Personal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O47"/>
  <sheetViews>
    <sheetView showGridLines="0" workbookViewId="0">
      <selection activeCell="O10" sqref="O10"/>
    </sheetView>
  </sheetViews>
  <sheetFormatPr defaultRowHeight="15"/>
  <cols>
    <col min="1" max="1" width="14.85546875" style="1" customWidth="1"/>
    <col min="2" max="4" width="21.140625" customWidth="1"/>
    <col min="5" max="5" width="6" customWidth="1"/>
    <col min="6" max="6" width="4.7109375" style="1" hidden="1" customWidth="1"/>
    <col min="7" max="7" width="6.85546875" style="1" hidden="1" customWidth="1"/>
    <col min="8" max="8" width="6.28515625" hidden="1" customWidth="1"/>
    <col min="9" max="9" width="11.7109375" style="20" hidden="1" customWidth="1"/>
    <col min="10" max="10" width="12.85546875" hidden="1" customWidth="1"/>
    <col min="11" max="11" width="12.7109375" hidden="1" customWidth="1"/>
    <col min="13" max="13" width="15.7109375" customWidth="1"/>
    <col min="14" max="14" width="19.85546875" customWidth="1"/>
    <col min="15" max="15" width="16.140625" customWidth="1"/>
  </cols>
  <sheetData>
    <row r="1" spans="1:14" ht="18.75" customHeight="1">
      <c r="A1" s="88" t="s">
        <v>28</v>
      </c>
      <c r="B1" s="89"/>
      <c r="C1" s="89"/>
      <c r="D1" s="90"/>
      <c r="E1" s="21"/>
      <c r="F1" s="36">
        <f ca="1">COUNTIF(F3:F4,B3)</f>
        <v>0</v>
      </c>
    </row>
    <row r="2" spans="1:14" ht="6" customHeight="1">
      <c r="A2" s="28"/>
      <c r="B2" s="21"/>
      <c r="C2" s="21"/>
      <c r="D2" s="21"/>
      <c r="E2" s="21"/>
      <c r="F2" s="28"/>
    </row>
    <row r="3" spans="1:14" ht="17.25" customHeight="1">
      <c r="A3" s="27" t="s">
        <v>3</v>
      </c>
      <c r="B3" s="24">
        <f ca="1">IF($B$4="",10,INDEX(PersonalId,MATCH($B$4,Personal,0)))</f>
        <v>2</v>
      </c>
      <c r="C3" s="34" t="s">
        <v>26</v>
      </c>
      <c r="D3" s="43">
        <v>41122</v>
      </c>
      <c r="E3" s="21"/>
      <c r="F3" s="36">
        <v>6</v>
      </c>
    </row>
    <row r="4" spans="1:14" ht="17.25" customHeight="1">
      <c r="A4" s="26" t="s">
        <v>14</v>
      </c>
      <c r="B4" s="42" t="s">
        <v>52</v>
      </c>
      <c r="C4" s="34" t="s">
        <v>27</v>
      </c>
      <c r="D4" s="43">
        <v>41152</v>
      </c>
      <c r="E4" s="21"/>
      <c r="F4" s="36">
        <v>7</v>
      </c>
    </row>
    <row r="5" spans="1:14" ht="17.25" customHeight="1">
      <c r="A5" s="26" t="s">
        <v>19</v>
      </c>
      <c r="B5" s="24">
        <f>D4-D3</f>
        <v>30</v>
      </c>
      <c r="C5" s="34" t="s">
        <v>16</v>
      </c>
      <c r="D5" s="25">
        <f ca="1">COUNTIF($F$12:$F$42,0)</f>
        <v>8</v>
      </c>
      <c r="E5" s="21"/>
    </row>
    <row r="6" spans="1:14" ht="17.25" customHeight="1">
      <c r="A6" s="26" t="s">
        <v>20</v>
      </c>
      <c r="B6" s="24">
        <f ca="1">COUNT($C$12:$C$42)</f>
        <v>1</v>
      </c>
      <c r="C6" s="34" t="s">
        <v>17</v>
      </c>
      <c r="D6" s="38"/>
      <c r="E6" s="21"/>
      <c r="G6" s="39"/>
    </row>
    <row r="7" spans="1:14" ht="17.25" customHeight="1">
      <c r="A7" s="26" t="s">
        <v>21</v>
      </c>
      <c r="B7" s="24">
        <f>COUNTIF(Sub_Report!R2:R100,1)</f>
        <v>0</v>
      </c>
      <c r="C7" s="34" t="s">
        <v>18</v>
      </c>
      <c r="D7" s="24">
        <f ca="1">IF(Temp!E2&lt;=Temp!N1,COUNT(Report_Time_In)-COUNT(Report_Time_Out)-1,COUNT(Report_Time_In)-COUNT(Report_Time_Out))</f>
        <v>1</v>
      </c>
      <c r="E7" s="21"/>
      <c r="G7" s="39"/>
      <c r="H7" s="20"/>
    </row>
    <row r="8" spans="1:14" ht="17.25" customHeight="1">
      <c r="A8" s="26" t="s">
        <v>22</v>
      </c>
      <c r="B8" s="41">
        <f ca="1">K43</f>
        <v>0</v>
      </c>
      <c r="C8" s="34" t="s">
        <v>24</v>
      </c>
      <c r="D8" s="33">
        <v>88</v>
      </c>
      <c r="E8" s="21"/>
      <c r="G8" s="40"/>
    </row>
    <row r="9" spans="1:14" ht="17.25" customHeight="1">
      <c r="A9" s="26" t="s">
        <v>23</v>
      </c>
      <c r="B9" s="32">
        <f ca="1">B8*D8*24</f>
        <v>0</v>
      </c>
      <c r="C9" s="91" t="s">
        <v>30</v>
      </c>
      <c r="D9" s="92"/>
      <c r="E9" s="21"/>
    </row>
    <row r="10" spans="1:14" ht="9.75" customHeight="1">
      <c r="E10" s="21"/>
    </row>
    <row r="11" spans="1:14" ht="18" customHeight="1">
      <c r="A11" s="34" t="s">
        <v>5</v>
      </c>
      <c r="B11" s="34" t="s">
        <v>13</v>
      </c>
      <c r="C11" s="34" t="s">
        <v>11</v>
      </c>
      <c r="D11" s="34" t="s">
        <v>12</v>
      </c>
      <c r="E11" s="21"/>
    </row>
    <row r="12" spans="1:14" ht="19.5" customHeight="1">
      <c r="A12" s="35">
        <f>IF(ROWS(A$12:A12)&lt;=($D$4-$D$3)+1,IF(COUNT(A11)=0,$D$3,A11+1),"")</f>
        <v>41122</v>
      </c>
      <c r="B12" s="29" t="str">
        <f ca="1">IF(F12&lt;&gt;1,"วันหยุด",IF(C12="","",IF(D12="","",D12-C12)))</f>
        <v/>
      </c>
      <c r="C12" s="29" t="str">
        <f t="shared" ref="C12" ca="1" si="0">IF(F12&lt;&gt;1,"วันหยุด",IFERROR(INDEX(Report_Time_In,MATCH(A12,Report_Date_In,0)),""))</f>
        <v/>
      </c>
      <c r="D12" s="29" t="str">
        <f t="shared" ref="D12" ca="1" si="1">IF(F12&lt;&gt;1,"วันหยุด",IFERROR(INDEX(Report_Time_Out,MATCH(A12,Report_Date_Out,0)),""))</f>
        <v/>
      </c>
      <c r="E12" s="21"/>
      <c r="F12" s="37">
        <f ca="1">IF(IF(TEXT(A12,"dddd")="เสาร์",1,IF(TEXT(A12,"dddd")="อาทิตย์",1,0))=G12,1,0)</f>
        <v>1</v>
      </c>
      <c r="G12" s="37">
        <f ca="1">IF(IF($F$1=1,IF(TEXT(A12,"dddd")="เสาร์",1))=FALSE,0,1)</f>
        <v>0</v>
      </c>
      <c r="I12" s="20" t="str">
        <f ca="1">IFERROR((D12-C12),"")</f>
        <v/>
      </c>
      <c r="J12" s="20" t="str">
        <f ca="1">IFERROR((I12-"08:30:00"),"")</f>
        <v/>
      </c>
      <c r="K12" s="20" t="str">
        <f ca="1">IF(J12&lt;0,"",J12)</f>
        <v/>
      </c>
      <c r="L12" s="20"/>
      <c r="M12" s="20"/>
      <c r="N12" s="20"/>
    </row>
    <row r="13" spans="1:14" ht="19.5" customHeight="1">
      <c r="A13" s="35">
        <f>IF(ROWS(A$12:A13)&lt;=($D$4-$D$3)+1,IF(COUNT(A12)=0,$D$3,A12+1),"")</f>
        <v>41123</v>
      </c>
      <c r="B13" s="29" t="str">
        <f t="shared" ref="B13:B42" ca="1" si="2">IF(F13&lt;&gt;1,"วันหยุด",IF(C13="","",IF(D13="","",D13-C13)))</f>
        <v/>
      </c>
      <c r="C13" s="29" t="str">
        <f t="shared" ref="C13:C42" ca="1" si="3">IF(F13&lt;&gt;1,"วันหยุด",IFERROR(INDEX(Report_Time_In,MATCH(A13,Report_Date_In,0)),""))</f>
        <v/>
      </c>
      <c r="D13" s="29" t="str">
        <f t="shared" ref="D13:D42" ca="1" si="4">IF(F13&lt;&gt;1,"วันหยุด",IFERROR(INDEX(Report_Time_Out,MATCH(A13,Report_Date_Out,0)),""))</f>
        <v/>
      </c>
      <c r="E13" s="21"/>
      <c r="F13" s="37">
        <f t="shared" ref="F13:F42" ca="1" si="5">IF(IF(TEXT(A13,"dddd")="เสาร์",1,IF(TEXT(A13,"dddd")="อาทิตย์",1,0))=G13,1,0)</f>
        <v>1</v>
      </c>
      <c r="G13" s="37">
        <f t="shared" ref="G13:G42" ca="1" si="6">IF(IF($F$1=1,IF(TEXT(A13,"dddd")="เสาร์",1))=FALSE,0,1)</f>
        <v>0</v>
      </c>
      <c r="I13" s="20" t="str">
        <f t="shared" ref="I13:I42" ca="1" si="7">IFERROR((D13-C13),"")</f>
        <v/>
      </c>
      <c r="J13" s="20" t="str">
        <f t="shared" ref="J13:J17" ca="1" si="8">IFERROR((I13-"08:30:00"),"")</f>
        <v/>
      </c>
      <c r="K13" s="20" t="str">
        <f t="shared" ref="K13:K42" ca="1" si="9">IF(J13&lt;0,"",J13)</f>
        <v/>
      </c>
      <c r="L13" s="20"/>
    </row>
    <row r="14" spans="1:14" ht="19.5" customHeight="1">
      <c r="A14" s="35">
        <f>IF(ROWS(A$12:A14)&lt;=($D$4-$D$3)+1,IF(COUNT(A13)=0,$D$3,A13+1),"")</f>
        <v>41124</v>
      </c>
      <c r="B14" s="29" t="str">
        <f ca="1">IF(F14&lt;&gt;1,"วันหยุด",IF(C14="","",IF(D14="","",D14-C14)))</f>
        <v/>
      </c>
      <c r="C14" s="29" t="str">
        <f ca="1">IF(F14&lt;&gt;1,"วันหยุด",IFERROR(INDEX(Report_Time_In,MATCH(A14,Report_Date_In,0)),""))</f>
        <v/>
      </c>
      <c r="D14" s="29" t="str">
        <f t="shared" ca="1" si="4"/>
        <v/>
      </c>
      <c r="F14" s="37">
        <f t="shared" ca="1" si="5"/>
        <v>1</v>
      </c>
      <c r="G14" s="37">
        <f t="shared" ca="1" si="6"/>
        <v>0</v>
      </c>
      <c r="I14" s="20" t="str">
        <f t="shared" ca="1" si="7"/>
        <v/>
      </c>
      <c r="J14" s="20" t="str">
        <f t="shared" ca="1" si="8"/>
        <v/>
      </c>
      <c r="K14" s="20" t="str">
        <f t="shared" ca="1" si="9"/>
        <v/>
      </c>
      <c r="L14" s="20"/>
    </row>
    <row r="15" spans="1:14" ht="19.5" customHeight="1">
      <c r="A15" s="35">
        <f>IF(ROWS(A$12:A15)&lt;=($D$4-$D$3)+1,IF(COUNT(A14)=0,$D$3,A14+1),"")</f>
        <v>41125</v>
      </c>
      <c r="B15" s="29" t="str">
        <f t="shared" ca="1" si="2"/>
        <v>วันหยุด</v>
      </c>
      <c r="C15" s="29" t="str">
        <f t="shared" ca="1" si="3"/>
        <v>วันหยุด</v>
      </c>
      <c r="D15" s="29" t="str">
        <f t="shared" ca="1" si="4"/>
        <v>วันหยุด</v>
      </c>
      <c r="F15" s="37">
        <f t="shared" ca="1" si="5"/>
        <v>0</v>
      </c>
      <c r="G15" s="37">
        <f t="shared" ca="1" si="6"/>
        <v>0</v>
      </c>
      <c r="I15" s="20" t="str">
        <f t="shared" ca="1" si="7"/>
        <v/>
      </c>
      <c r="J15" s="20" t="str">
        <f t="shared" ca="1" si="8"/>
        <v/>
      </c>
      <c r="K15" s="20" t="str">
        <f t="shared" ca="1" si="9"/>
        <v/>
      </c>
      <c r="L15" s="20"/>
    </row>
    <row r="16" spans="1:14" ht="19.5" customHeight="1">
      <c r="A16" s="35">
        <f>IF(ROWS(A$12:A16)&lt;=($D$4-$D$3)+1,IF(COUNT(A15)=0,$D$3,A15+1),"")</f>
        <v>41126</v>
      </c>
      <c r="B16" s="29" t="str">
        <f t="shared" ca="1" si="2"/>
        <v>วันหยุด</v>
      </c>
      <c r="C16" s="29" t="str">
        <f t="shared" ca="1" si="3"/>
        <v>วันหยุด</v>
      </c>
      <c r="D16" s="29" t="str">
        <f t="shared" ca="1" si="4"/>
        <v>วันหยุด</v>
      </c>
      <c r="F16" s="37">
        <f t="shared" ca="1" si="5"/>
        <v>0</v>
      </c>
      <c r="G16" s="37">
        <f t="shared" ca="1" si="6"/>
        <v>0</v>
      </c>
      <c r="I16" s="20" t="str">
        <f t="shared" ca="1" si="7"/>
        <v/>
      </c>
      <c r="J16" s="20" t="str">
        <f t="shared" ca="1" si="8"/>
        <v/>
      </c>
      <c r="K16" s="20" t="str">
        <f t="shared" ca="1" si="9"/>
        <v/>
      </c>
      <c r="L16" s="20"/>
    </row>
    <row r="17" spans="1:15" ht="19.5" customHeight="1">
      <c r="A17" s="35">
        <f>IF(ROWS(A$12:A17)&lt;=($D$4-$D$3)+1,IF(COUNT(A16)=0,$D$3,A16+1),"")</f>
        <v>41127</v>
      </c>
      <c r="B17" s="29" t="str">
        <f t="shared" ca="1" si="2"/>
        <v/>
      </c>
      <c r="C17" s="29" t="str">
        <f t="shared" ca="1" si="3"/>
        <v/>
      </c>
      <c r="D17" s="29" t="str">
        <f t="shared" ca="1" si="4"/>
        <v/>
      </c>
      <c r="F17" s="37">
        <f t="shared" ca="1" si="5"/>
        <v>1</v>
      </c>
      <c r="G17" s="37">
        <f t="shared" ca="1" si="6"/>
        <v>0</v>
      </c>
      <c r="I17" s="20" t="str">
        <f t="shared" ca="1" si="7"/>
        <v/>
      </c>
      <c r="J17" s="20" t="str">
        <f t="shared" ca="1" si="8"/>
        <v/>
      </c>
      <c r="K17" s="20" t="str">
        <f t="shared" ca="1" si="9"/>
        <v/>
      </c>
      <c r="L17" s="20"/>
    </row>
    <row r="18" spans="1:15" ht="19.5" customHeight="1">
      <c r="A18" s="35">
        <f>IF(ROWS(A$12:A18)&lt;=($D$4-$D$3)+1,IF(COUNT(A17)=0,$D$3,A17+1),"")</f>
        <v>41128</v>
      </c>
      <c r="B18" s="29" t="str">
        <f t="shared" ca="1" si="2"/>
        <v/>
      </c>
      <c r="C18" s="29" t="str">
        <f t="shared" ca="1" si="3"/>
        <v/>
      </c>
      <c r="D18" s="29" t="str">
        <f t="shared" ca="1" si="4"/>
        <v/>
      </c>
      <c r="F18" s="37">
        <f t="shared" ca="1" si="5"/>
        <v>1</v>
      </c>
      <c r="G18" s="37">
        <f t="shared" ca="1" si="6"/>
        <v>0</v>
      </c>
      <c r="I18" s="20" t="str">
        <f t="shared" ca="1" si="7"/>
        <v/>
      </c>
      <c r="J18" s="20" t="str">
        <f t="shared" ref="J18:J38" ca="1" si="10">IFERROR((I18-"08:30:00"),"")</f>
        <v/>
      </c>
      <c r="K18" s="20" t="str">
        <f t="shared" ca="1" si="9"/>
        <v/>
      </c>
      <c r="L18" s="20"/>
    </row>
    <row r="19" spans="1:15" ht="19.5" customHeight="1">
      <c r="A19" s="35">
        <f>IF(ROWS(A$12:A19)&lt;=($D$4-$D$3)+1,IF(COUNT(A18)=0,$D$3,A18+1),"")</f>
        <v>41129</v>
      </c>
      <c r="B19" s="29" t="str">
        <f t="shared" ca="1" si="2"/>
        <v/>
      </c>
      <c r="C19" s="29" t="str">
        <f t="shared" ca="1" si="3"/>
        <v/>
      </c>
      <c r="D19" s="29" t="str">
        <f t="shared" ca="1" si="4"/>
        <v/>
      </c>
      <c r="F19" s="37">
        <f t="shared" ca="1" si="5"/>
        <v>1</v>
      </c>
      <c r="G19" s="37">
        <f t="shared" ca="1" si="6"/>
        <v>0</v>
      </c>
      <c r="I19" s="20" t="str">
        <f t="shared" ca="1" si="7"/>
        <v/>
      </c>
      <c r="J19" s="20" t="str">
        <f t="shared" ca="1" si="10"/>
        <v/>
      </c>
      <c r="K19" s="20" t="str">
        <f t="shared" ca="1" si="9"/>
        <v/>
      </c>
      <c r="L19" s="20"/>
    </row>
    <row r="20" spans="1:15" ht="19.5" customHeight="1">
      <c r="A20" s="35">
        <f>IF(ROWS(A$12:A20)&lt;=($D$4-$D$3)+1,IF(COUNT(A19)=0,$D$3,A19+1),"")</f>
        <v>41130</v>
      </c>
      <c r="B20" s="29" t="str">
        <f t="shared" ca="1" si="2"/>
        <v/>
      </c>
      <c r="C20" s="29" t="str">
        <f t="shared" ca="1" si="3"/>
        <v/>
      </c>
      <c r="D20" s="29" t="str">
        <f t="shared" ca="1" si="4"/>
        <v/>
      </c>
      <c r="F20" s="37">
        <f t="shared" ca="1" si="5"/>
        <v>1</v>
      </c>
      <c r="G20" s="37">
        <f t="shared" ca="1" si="6"/>
        <v>0</v>
      </c>
      <c r="I20" s="20" t="str">
        <f t="shared" ca="1" si="7"/>
        <v/>
      </c>
      <c r="J20" s="20" t="str">
        <f t="shared" ca="1" si="10"/>
        <v/>
      </c>
      <c r="K20" s="20" t="str">
        <f t="shared" ca="1" si="9"/>
        <v/>
      </c>
      <c r="L20" s="20"/>
    </row>
    <row r="21" spans="1:15" ht="19.5" customHeight="1">
      <c r="A21" s="35">
        <f>IF(ROWS(A$12:A21)&lt;=($D$4-$D$3)+1,IF(COUNT(A20)=0,$D$3,A20+1),"")</f>
        <v>41131</v>
      </c>
      <c r="B21" s="29" t="str">
        <f t="shared" ca="1" si="2"/>
        <v/>
      </c>
      <c r="C21" s="29" t="str">
        <f t="shared" ca="1" si="3"/>
        <v/>
      </c>
      <c r="D21" s="29" t="str">
        <f t="shared" ca="1" si="4"/>
        <v/>
      </c>
      <c r="F21" s="37">
        <f t="shared" ca="1" si="5"/>
        <v>1</v>
      </c>
      <c r="G21" s="37">
        <f t="shared" ca="1" si="6"/>
        <v>0</v>
      </c>
      <c r="I21" s="20" t="str">
        <f t="shared" ca="1" si="7"/>
        <v/>
      </c>
      <c r="J21" s="20" t="str">
        <f t="shared" ca="1" si="10"/>
        <v/>
      </c>
      <c r="K21" s="20" t="str">
        <f t="shared" ca="1" si="9"/>
        <v/>
      </c>
      <c r="L21" s="20"/>
    </row>
    <row r="22" spans="1:15" ht="19.5" customHeight="1">
      <c r="A22" s="35">
        <f>IF(ROWS(A$12:A22)&lt;=($D$4-$D$3)+1,IF(COUNT(A21)=0,$D$3,A21+1),"")</f>
        <v>41132</v>
      </c>
      <c r="B22" s="29" t="str">
        <f t="shared" ca="1" si="2"/>
        <v>วันหยุด</v>
      </c>
      <c r="C22" s="29" t="str">
        <f t="shared" ca="1" si="3"/>
        <v>วันหยุด</v>
      </c>
      <c r="D22" s="29" t="str">
        <f t="shared" ca="1" si="4"/>
        <v>วันหยุด</v>
      </c>
      <c r="F22" s="37">
        <f t="shared" ca="1" si="5"/>
        <v>0</v>
      </c>
      <c r="G22" s="37">
        <f t="shared" ca="1" si="6"/>
        <v>0</v>
      </c>
      <c r="I22" s="20" t="str">
        <f t="shared" ca="1" si="7"/>
        <v/>
      </c>
      <c r="J22" s="20" t="str">
        <f t="shared" ca="1" si="10"/>
        <v/>
      </c>
      <c r="K22" s="20" t="str">
        <f t="shared" ca="1" si="9"/>
        <v/>
      </c>
      <c r="L22" s="20"/>
    </row>
    <row r="23" spans="1:15" ht="19.5" customHeight="1">
      <c r="A23" s="35">
        <f>IF(ROWS(A$12:A23)&lt;=($D$4-$D$3)+1,IF(COUNT(A22)=0,$D$3,A22+1),"")</f>
        <v>41133</v>
      </c>
      <c r="B23" s="29" t="str">
        <f t="shared" ca="1" si="2"/>
        <v>วันหยุด</v>
      </c>
      <c r="C23" s="29" t="str">
        <f t="shared" ca="1" si="3"/>
        <v>วันหยุด</v>
      </c>
      <c r="D23" s="29" t="str">
        <f t="shared" ca="1" si="4"/>
        <v>วันหยุด</v>
      </c>
      <c r="F23" s="37">
        <f t="shared" ca="1" si="5"/>
        <v>0</v>
      </c>
      <c r="G23" s="37">
        <f t="shared" ca="1" si="6"/>
        <v>0</v>
      </c>
      <c r="I23" s="20" t="str">
        <f t="shared" ca="1" si="7"/>
        <v/>
      </c>
      <c r="J23" s="20" t="str">
        <f t="shared" ca="1" si="10"/>
        <v/>
      </c>
      <c r="K23" s="20" t="str">
        <f t="shared" ca="1" si="9"/>
        <v/>
      </c>
      <c r="L23" s="20"/>
    </row>
    <row r="24" spans="1:15" ht="19.5" customHeight="1">
      <c r="A24" s="35">
        <f>IF(ROWS(A$12:A24)&lt;=($D$4-$D$3)+1,IF(COUNT(A23)=0,$D$3,A23+1),"")</f>
        <v>41134</v>
      </c>
      <c r="B24" s="29" t="str">
        <f t="shared" ca="1" si="2"/>
        <v/>
      </c>
      <c r="C24" s="29" t="str">
        <f t="shared" ca="1" si="3"/>
        <v/>
      </c>
      <c r="D24" s="29" t="str">
        <f t="shared" ca="1" si="4"/>
        <v/>
      </c>
      <c r="F24" s="37">
        <f t="shared" ca="1" si="5"/>
        <v>1</v>
      </c>
      <c r="G24" s="37">
        <f t="shared" ca="1" si="6"/>
        <v>0</v>
      </c>
      <c r="I24" s="20" t="str">
        <f t="shared" ca="1" si="7"/>
        <v/>
      </c>
      <c r="J24" s="20" t="str">
        <f t="shared" ca="1" si="10"/>
        <v/>
      </c>
      <c r="K24" s="20" t="str">
        <f t="shared" ca="1" si="9"/>
        <v/>
      </c>
      <c r="L24" s="20"/>
    </row>
    <row r="25" spans="1:15" ht="19.5" customHeight="1">
      <c r="A25" s="35">
        <f>IF(ROWS(A$12:A25)&lt;=($D$4-$D$3)+1,IF(COUNT(A24)=0,$D$3,A24+1),"")</f>
        <v>41135</v>
      </c>
      <c r="B25" s="29" t="str">
        <f t="shared" ca="1" si="2"/>
        <v/>
      </c>
      <c r="C25" s="29" t="str">
        <f t="shared" ca="1" si="3"/>
        <v/>
      </c>
      <c r="D25" s="29" t="str">
        <f t="shared" ca="1" si="4"/>
        <v/>
      </c>
      <c r="F25" s="37">
        <f t="shared" ca="1" si="5"/>
        <v>1</v>
      </c>
      <c r="G25" s="37">
        <f t="shared" ca="1" si="6"/>
        <v>0</v>
      </c>
      <c r="I25" s="20" t="str">
        <f t="shared" ca="1" si="7"/>
        <v/>
      </c>
      <c r="J25" s="20" t="str">
        <f t="shared" ca="1" si="10"/>
        <v/>
      </c>
      <c r="K25" s="20" t="str">
        <f t="shared" ca="1" si="9"/>
        <v/>
      </c>
      <c r="L25" s="20"/>
    </row>
    <row r="26" spans="1:15" ht="19.5" customHeight="1">
      <c r="A26" s="35">
        <f>IF(ROWS(A$12:A26)&lt;=($D$4-$D$3)+1,IF(COUNT(A25)=0,$D$3,A25+1),"")</f>
        <v>41136</v>
      </c>
      <c r="B26" s="29" t="str">
        <f t="shared" ca="1" si="2"/>
        <v/>
      </c>
      <c r="C26" s="29" t="str">
        <f t="shared" ca="1" si="3"/>
        <v/>
      </c>
      <c r="D26" s="29" t="str">
        <f t="shared" ca="1" si="4"/>
        <v/>
      </c>
      <c r="F26" s="37">
        <f t="shared" ca="1" si="5"/>
        <v>1</v>
      </c>
      <c r="G26" s="37">
        <f t="shared" ca="1" si="6"/>
        <v>0</v>
      </c>
      <c r="I26" s="20" t="str">
        <f t="shared" ca="1" si="7"/>
        <v/>
      </c>
      <c r="J26" s="20" t="str">
        <f t="shared" ca="1" si="10"/>
        <v/>
      </c>
      <c r="K26" s="20" t="str">
        <f t="shared" ca="1" si="9"/>
        <v/>
      </c>
      <c r="L26" s="20"/>
      <c r="M26" s="20"/>
      <c r="O26" s="20"/>
    </row>
    <row r="27" spans="1:15" ht="19.5" customHeight="1">
      <c r="A27" s="35">
        <f>IF(ROWS(A$12:A27)&lt;=($D$4-$D$3)+1,IF(COUNT(A26)=0,$D$3,A26+1),"")</f>
        <v>41137</v>
      </c>
      <c r="B27" s="29" t="str">
        <f t="shared" ca="1" si="2"/>
        <v/>
      </c>
      <c r="C27" s="29">
        <f t="shared" ca="1" si="3"/>
        <v>41137.354166666664</v>
      </c>
      <c r="D27" s="29" t="str">
        <f t="shared" ca="1" si="4"/>
        <v/>
      </c>
      <c r="F27" s="37">
        <f t="shared" ca="1" si="5"/>
        <v>1</v>
      </c>
      <c r="G27" s="37">
        <f t="shared" ca="1" si="6"/>
        <v>0</v>
      </c>
      <c r="I27" s="20" t="str">
        <f t="shared" ca="1" si="7"/>
        <v/>
      </c>
      <c r="J27" s="20" t="str">
        <f t="shared" ca="1" si="10"/>
        <v/>
      </c>
      <c r="K27" s="20" t="str">
        <f t="shared" ca="1" si="9"/>
        <v/>
      </c>
      <c r="L27" s="20"/>
    </row>
    <row r="28" spans="1:15" ht="19.5" customHeight="1">
      <c r="A28" s="35">
        <f>IF(ROWS(A$12:A28)&lt;=($D$4-$D$3)+1,IF(COUNT(A27)=0,$D$3,A27+1),"")</f>
        <v>41138</v>
      </c>
      <c r="B28" s="29" t="str">
        <f t="shared" ca="1" si="2"/>
        <v/>
      </c>
      <c r="C28" s="29" t="str">
        <f t="shared" ca="1" si="3"/>
        <v/>
      </c>
      <c r="D28" s="29" t="str">
        <f t="shared" ca="1" si="4"/>
        <v/>
      </c>
      <c r="F28" s="37">
        <f t="shared" ca="1" si="5"/>
        <v>1</v>
      </c>
      <c r="G28" s="37">
        <f t="shared" ca="1" si="6"/>
        <v>0</v>
      </c>
      <c r="I28" s="20" t="str">
        <f t="shared" ca="1" si="7"/>
        <v/>
      </c>
      <c r="J28" s="20" t="str">
        <f t="shared" ca="1" si="10"/>
        <v/>
      </c>
      <c r="K28" s="20" t="str">
        <f t="shared" ca="1" si="9"/>
        <v/>
      </c>
      <c r="L28" s="20"/>
    </row>
    <row r="29" spans="1:15" ht="19.5" customHeight="1">
      <c r="A29" s="35">
        <f>IF(ROWS(A$12:A29)&lt;=($D$4-$D$3)+1,IF(COUNT(A28)=0,$D$3,A28+1),"")</f>
        <v>41139</v>
      </c>
      <c r="B29" s="29" t="str">
        <f t="shared" ca="1" si="2"/>
        <v>วันหยุด</v>
      </c>
      <c r="C29" s="29" t="str">
        <f t="shared" ca="1" si="3"/>
        <v>วันหยุด</v>
      </c>
      <c r="D29" s="29" t="str">
        <f t="shared" ca="1" si="4"/>
        <v>วันหยุด</v>
      </c>
      <c r="F29" s="37">
        <f t="shared" ca="1" si="5"/>
        <v>0</v>
      </c>
      <c r="G29" s="37">
        <f t="shared" ca="1" si="6"/>
        <v>0</v>
      </c>
      <c r="I29" s="20" t="str">
        <f t="shared" ca="1" si="7"/>
        <v/>
      </c>
      <c r="J29" s="20" t="str">
        <f t="shared" ca="1" si="10"/>
        <v/>
      </c>
      <c r="K29" s="20" t="str">
        <f t="shared" ca="1" si="9"/>
        <v/>
      </c>
      <c r="L29" s="20"/>
    </row>
    <row r="30" spans="1:15" ht="19.5" customHeight="1">
      <c r="A30" s="35">
        <f>IF(ROWS(A$12:A30)&lt;=($D$4-$D$3)+1,IF(COUNT(A29)=0,$D$3,A29+1),"")</f>
        <v>41140</v>
      </c>
      <c r="B30" s="29" t="str">
        <f t="shared" ca="1" si="2"/>
        <v>วันหยุด</v>
      </c>
      <c r="C30" s="29" t="str">
        <f t="shared" ca="1" si="3"/>
        <v>วันหยุด</v>
      </c>
      <c r="D30" s="29" t="str">
        <f t="shared" ca="1" si="4"/>
        <v>วันหยุด</v>
      </c>
      <c r="F30" s="37">
        <f t="shared" ca="1" si="5"/>
        <v>0</v>
      </c>
      <c r="G30" s="37">
        <f t="shared" ca="1" si="6"/>
        <v>0</v>
      </c>
      <c r="I30" s="20" t="str">
        <f t="shared" ca="1" si="7"/>
        <v/>
      </c>
      <c r="J30" s="20" t="str">
        <f t="shared" ca="1" si="10"/>
        <v/>
      </c>
      <c r="K30" s="20" t="str">
        <f t="shared" ca="1" si="9"/>
        <v/>
      </c>
      <c r="L30" s="20"/>
    </row>
    <row r="31" spans="1:15" ht="19.5" customHeight="1">
      <c r="A31" s="35">
        <f>IF(ROWS(A$12:A31)&lt;=($D$4-$D$3)+1,IF(COUNT(A30)=0,$D$3,A30+1),"")</f>
        <v>41141</v>
      </c>
      <c r="B31" s="29" t="str">
        <f t="shared" ca="1" si="2"/>
        <v/>
      </c>
      <c r="C31" s="29" t="str">
        <f t="shared" ca="1" si="3"/>
        <v/>
      </c>
      <c r="D31" s="29" t="str">
        <f t="shared" ca="1" si="4"/>
        <v/>
      </c>
      <c r="F31" s="37">
        <f t="shared" ca="1" si="5"/>
        <v>1</v>
      </c>
      <c r="G31" s="37">
        <f t="shared" ca="1" si="6"/>
        <v>0</v>
      </c>
      <c r="I31" s="20" t="str">
        <f t="shared" ca="1" si="7"/>
        <v/>
      </c>
      <c r="J31" s="20" t="str">
        <f t="shared" ca="1" si="10"/>
        <v/>
      </c>
      <c r="K31" s="20" t="str">
        <f t="shared" ca="1" si="9"/>
        <v/>
      </c>
      <c r="L31" s="20"/>
    </row>
    <row r="32" spans="1:15" ht="19.5" customHeight="1">
      <c r="A32" s="35">
        <f>IF(ROWS(A$12:A32)&lt;=($D$4-$D$3)+1,IF(COUNT(A31)=0,$D$3,A31+1),"")</f>
        <v>41142</v>
      </c>
      <c r="B32" s="29" t="str">
        <f t="shared" ca="1" si="2"/>
        <v/>
      </c>
      <c r="C32" s="29" t="str">
        <f t="shared" ca="1" si="3"/>
        <v/>
      </c>
      <c r="D32" s="29" t="str">
        <f t="shared" ca="1" si="4"/>
        <v/>
      </c>
      <c r="F32" s="37">
        <f t="shared" ca="1" si="5"/>
        <v>1</v>
      </c>
      <c r="G32" s="37">
        <f t="shared" ca="1" si="6"/>
        <v>0</v>
      </c>
      <c r="I32" s="20" t="str">
        <f t="shared" ca="1" si="7"/>
        <v/>
      </c>
      <c r="J32" s="20" t="str">
        <f t="shared" ca="1" si="10"/>
        <v/>
      </c>
      <c r="K32" s="20" t="str">
        <f t="shared" ca="1" si="9"/>
        <v/>
      </c>
      <c r="L32" s="20"/>
    </row>
    <row r="33" spans="1:14" ht="19.5" customHeight="1">
      <c r="A33" s="35">
        <f>IF(ROWS(A$12:A33)&lt;=($D$4-$D$3)+1,IF(COUNT(A32)=0,$D$3,A32+1),"")</f>
        <v>41143</v>
      </c>
      <c r="B33" s="29" t="str">
        <f t="shared" ca="1" si="2"/>
        <v/>
      </c>
      <c r="C33" s="29" t="str">
        <f t="shared" ca="1" si="3"/>
        <v/>
      </c>
      <c r="D33" s="29" t="str">
        <f t="shared" ca="1" si="4"/>
        <v/>
      </c>
      <c r="F33" s="37">
        <f t="shared" ca="1" si="5"/>
        <v>1</v>
      </c>
      <c r="G33" s="37">
        <f t="shared" ca="1" si="6"/>
        <v>0</v>
      </c>
      <c r="I33" s="20" t="str">
        <f t="shared" ca="1" si="7"/>
        <v/>
      </c>
      <c r="J33" s="20" t="str">
        <f t="shared" ca="1" si="10"/>
        <v/>
      </c>
      <c r="K33" s="20" t="str">
        <f t="shared" ca="1" si="9"/>
        <v/>
      </c>
      <c r="L33" s="20"/>
    </row>
    <row r="34" spans="1:14" ht="19.5" customHeight="1">
      <c r="A34" s="35">
        <f>IF(ROWS(A$12:A34)&lt;=($D$4-$D$3)+1,IF(COUNT(A33)=0,$D$3,A33+1),"")</f>
        <v>41144</v>
      </c>
      <c r="B34" s="29" t="str">
        <f t="shared" ca="1" si="2"/>
        <v/>
      </c>
      <c r="C34" s="29" t="str">
        <f t="shared" ca="1" si="3"/>
        <v/>
      </c>
      <c r="D34" s="29" t="str">
        <f t="shared" ca="1" si="4"/>
        <v/>
      </c>
      <c r="F34" s="37">
        <f t="shared" ca="1" si="5"/>
        <v>1</v>
      </c>
      <c r="G34" s="37">
        <f t="shared" ca="1" si="6"/>
        <v>0</v>
      </c>
      <c r="I34" s="20" t="str">
        <f t="shared" ca="1" si="7"/>
        <v/>
      </c>
      <c r="J34" s="20" t="str">
        <f t="shared" ca="1" si="10"/>
        <v/>
      </c>
      <c r="K34" s="20" t="str">
        <f t="shared" ca="1" si="9"/>
        <v/>
      </c>
      <c r="L34" s="20"/>
    </row>
    <row r="35" spans="1:14" ht="19.5" customHeight="1">
      <c r="A35" s="35">
        <f>IF(ROWS(A$12:A35)&lt;=($D$4-$D$3)+1,IF(COUNT(A34)=0,$D$3,A34+1),"")</f>
        <v>41145</v>
      </c>
      <c r="B35" s="29" t="str">
        <f t="shared" ca="1" si="2"/>
        <v/>
      </c>
      <c r="C35" s="29" t="str">
        <f t="shared" ca="1" si="3"/>
        <v/>
      </c>
      <c r="D35" s="29" t="str">
        <f t="shared" ca="1" si="4"/>
        <v/>
      </c>
      <c r="F35" s="37">
        <f t="shared" ca="1" si="5"/>
        <v>1</v>
      </c>
      <c r="G35" s="37">
        <f t="shared" ca="1" si="6"/>
        <v>0</v>
      </c>
      <c r="I35" s="20" t="str">
        <f t="shared" ca="1" si="7"/>
        <v/>
      </c>
      <c r="J35" s="20" t="str">
        <f t="shared" ca="1" si="10"/>
        <v/>
      </c>
      <c r="K35" s="20" t="str">
        <f t="shared" ca="1" si="9"/>
        <v/>
      </c>
      <c r="L35" s="20"/>
    </row>
    <row r="36" spans="1:14" ht="19.5" customHeight="1">
      <c r="A36" s="35">
        <f>IF(ROWS(A$12:A36)&lt;=($D$4-$D$3)+1,IF(COUNT(A35)=0,$D$3,A35+1),"")</f>
        <v>41146</v>
      </c>
      <c r="B36" s="29" t="str">
        <f t="shared" ca="1" si="2"/>
        <v>วันหยุด</v>
      </c>
      <c r="C36" s="29" t="str">
        <f t="shared" ca="1" si="3"/>
        <v>วันหยุด</v>
      </c>
      <c r="D36" s="29" t="str">
        <f t="shared" ca="1" si="4"/>
        <v>วันหยุด</v>
      </c>
      <c r="F36" s="37">
        <f t="shared" ca="1" si="5"/>
        <v>0</v>
      </c>
      <c r="G36" s="37">
        <f t="shared" ca="1" si="6"/>
        <v>0</v>
      </c>
      <c r="I36" s="20" t="str">
        <f t="shared" ca="1" si="7"/>
        <v/>
      </c>
      <c r="J36" s="20" t="str">
        <f t="shared" ca="1" si="10"/>
        <v/>
      </c>
      <c r="K36" s="20" t="str">
        <f t="shared" ca="1" si="9"/>
        <v/>
      </c>
      <c r="L36" s="20"/>
    </row>
    <row r="37" spans="1:14" ht="19.5" customHeight="1">
      <c r="A37" s="35">
        <f>IF(ROWS(A$12:A37)&lt;=($D$4-$D$3)+1,IF(COUNT(A36)=0,$D$3,A36+1),"")</f>
        <v>41147</v>
      </c>
      <c r="B37" s="29" t="str">
        <f t="shared" ca="1" si="2"/>
        <v>วันหยุด</v>
      </c>
      <c r="C37" s="29" t="str">
        <f t="shared" ca="1" si="3"/>
        <v>วันหยุด</v>
      </c>
      <c r="D37" s="29" t="str">
        <f t="shared" ca="1" si="4"/>
        <v>วันหยุด</v>
      </c>
      <c r="F37" s="37">
        <f t="shared" ca="1" si="5"/>
        <v>0</v>
      </c>
      <c r="G37" s="37">
        <f t="shared" ca="1" si="6"/>
        <v>0</v>
      </c>
      <c r="I37" s="20" t="str">
        <f t="shared" ca="1" si="7"/>
        <v/>
      </c>
      <c r="J37" s="20" t="str">
        <f t="shared" ca="1" si="10"/>
        <v/>
      </c>
      <c r="K37" s="20" t="str">
        <f t="shared" ca="1" si="9"/>
        <v/>
      </c>
      <c r="L37" s="20"/>
    </row>
    <row r="38" spans="1:14" ht="19.5" customHeight="1">
      <c r="A38" s="35">
        <f>IF(ROWS(A$12:A38)&lt;=($D$4-$D$3)+1,IF(COUNT(A37)=0,$D$3,A37+1),"")</f>
        <v>41148</v>
      </c>
      <c r="B38" s="29" t="str">
        <f t="shared" ca="1" si="2"/>
        <v/>
      </c>
      <c r="C38" s="29" t="str">
        <f t="shared" ca="1" si="3"/>
        <v/>
      </c>
      <c r="D38" s="29" t="str">
        <f t="shared" ca="1" si="4"/>
        <v/>
      </c>
      <c r="F38" s="37">
        <f t="shared" ca="1" si="5"/>
        <v>1</v>
      </c>
      <c r="G38" s="37">
        <f t="shared" ca="1" si="6"/>
        <v>0</v>
      </c>
      <c r="I38" s="20" t="str">
        <f t="shared" ca="1" si="7"/>
        <v/>
      </c>
      <c r="J38" s="20" t="str">
        <f t="shared" ca="1" si="10"/>
        <v/>
      </c>
      <c r="K38" s="20" t="str">
        <f t="shared" ca="1" si="9"/>
        <v/>
      </c>
      <c r="L38" s="20"/>
    </row>
    <row r="39" spans="1:14" ht="19.5" customHeight="1">
      <c r="A39" s="35">
        <f>IF(ROWS(A$12:A39)&lt;=($D$4-$D$3)+1,IF(COUNT(A38)=0,$D$3,A38+1),"")</f>
        <v>41149</v>
      </c>
      <c r="B39" s="29" t="str">
        <f t="shared" ca="1" si="2"/>
        <v/>
      </c>
      <c r="C39" s="29" t="str">
        <f ca="1">IF(F39&lt;&gt;1,"วันหยุด",IFERROR(INDEX(Report_Time_In,MATCH(A39,Report_Date_In,0)),""))</f>
        <v/>
      </c>
      <c r="D39" s="29" t="str">
        <f t="shared" ca="1" si="4"/>
        <v/>
      </c>
      <c r="F39" s="37">
        <f t="shared" ca="1" si="5"/>
        <v>1</v>
      </c>
      <c r="G39" s="37">
        <f t="shared" ca="1" si="6"/>
        <v>0</v>
      </c>
      <c r="I39" s="20" t="str">
        <f t="shared" ca="1" si="7"/>
        <v/>
      </c>
      <c r="J39" s="20" t="str">
        <f ca="1">IFERROR((I39-"08:30:00"),"")</f>
        <v/>
      </c>
      <c r="K39" s="20" t="str">
        <f t="shared" ca="1" si="9"/>
        <v/>
      </c>
      <c r="L39" s="20"/>
    </row>
    <row r="40" spans="1:14" ht="19.5" customHeight="1">
      <c r="A40" s="35">
        <f>IF(ROWS(A$12:A40)&lt;=($D$4-$D$3)+1,IF(COUNT(A39)=0,$D$3,A39+1),"")</f>
        <v>41150</v>
      </c>
      <c r="B40" s="29" t="str">
        <f t="shared" ca="1" si="2"/>
        <v/>
      </c>
      <c r="C40" s="29" t="str">
        <f t="shared" ca="1" si="3"/>
        <v/>
      </c>
      <c r="D40" s="29" t="str">
        <f t="shared" ca="1" si="4"/>
        <v/>
      </c>
      <c r="F40" s="37">
        <f t="shared" ca="1" si="5"/>
        <v>1</v>
      </c>
      <c r="G40" s="37">
        <f t="shared" ca="1" si="6"/>
        <v>0</v>
      </c>
      <c r="I40" s="20" t="str">
        <f t="shared" ca="1" si="7"/>
        <v/>
      </c>
      <c r="J40" s="20" t="str">
        <f ca="1">IFERROR((I40-"08:30:00"),"")</f>
        <v/>
      </c>
      <c r="K40" s="20" t="str">
        <f t="shared" ca="1" si="9"/>
        <v/>
      </c>
      <c r="L40" s="20"/>
    </row>
    <row r="41" spans="1:14" ht="19.5" customHeight="1">
      <c r="A41" s="35">
        <f>IF(ROWS(A$12:A41)&lt;=($D$4-$D$3)+1,IF(COUNT(A40)=0,$D$3,A40+1),"")</f>
        <v>41151</v>
      </c>
      <c r="B41" s="29" t="str">
        <f t="shared" ca="1" si="2"/>
        <v/>
      </c>
      <c r="C41" s="29" t="str">
        <f t="shared" ca="1" si="3"/>
        <v/>
      </c>
      <c r="D41" s="29" t="str">
        <f t="shared" ca="1" si="4"/>
        <v/>
      </c>
      <c r="F41" s="37">
        <f t="shared" ca="1" si="5"/>
        <v>1</v>
      </c>
      <c r="G41" s="37">
        <f t="shared" ca="1" si="6"/>
        <v>0</v>
      </c>
      <c r="I41" s="20" t="str">
        <f t="shared" ca="1" si="7"/>
        <v/>
      </c>
      <c r="J41" s="20" t="str">
        <f ca="1">IFERROR((I41-"08:30:00"),"")</f>
        <v/>
      </c>
      <c r="K41" s="20" t="str">
        <f t="shared" ca="1" si="9"/>
        <v/>
      </c>
      <c r="L41" s="20"/>
      <c r="N41" s="20"/>
    </row>
    <row r="42" spans="1:14" ht="19.5" customHeight="1">
      <c r="A42" s="35">
        <f>IF(ROWS(A$12:A42)&lt;=($D$4-$D$3)+1,IF(COUNT(A41)=0,$D$3,A41+1),"")</f>
        <v>41152</v>
      </c>
      <c r="B42" s="29" t="str">
        <f t="shared" ca="1" si="2"/>
        <v/>
      </c>
      <c r="C42" s="29" t="str">
        <f t="shared" ca="1" si="3"/>
        <v/>
      </c>
      <c r="D42" s="29" t="str">
        <f t="shared" ca="1" si="4"/>
        <v/>
      </c>
      <c r="F42" s="37">
        <f t="shared" ca="1" si="5"/>
        <v>1</v>
      </c>
      <c r="G42" s="37">
        <f t="shared" ca="1" si="6"/>
        <v>0</v>
      </c>
      <c r="I42" s="20" t="str">
        <f t="shared" ca="1" si="7"/>
        <v/>
      </c>
      <c r="J42" s="20" t="str">
        <f ca="1">IFERROR((I42-"08:30:00"),"")</f>
        <v/>
      </c>
      <c r="K42" s="20" t="str">
        <f t="shared" ca="1" si="9"/>
        <v/>
      </c>
      <c r="L42" s="20"/>
    </row>
    <row r="43" spans="1:14" ht="19.5" customHeight="1">
      <c r="J43" s="53">
        <f ca="1">SUM(J12:J41)</f>
        <v>0</v>
      </c>
      <c r="K43" s="56">
        <f ca="1">SUM(K12:K42)</f>
        <v>0</v>
      </c>
      <c r="L43" s="20"/>
    </row>
    <row r="44" spans="1:14">
      <c r="L44" s="20"/>
    </row>
    <row r="45" spans="1:14">
      <c r="L45" s="20"/>
    </row>
    <row r="46" spans="1:14">
      <c r="L46" s="20"/>
    </row>
    <row r="47" spans="1:14">
      <c r="L47" s="20"/>
    </row>
  </sheetData>
  <sheetProtection password="CC3D" sheet="1" objects="1" scenarios="1"/>
  <mergeCells count="2">
    <mergeCell ref="A1:D1"/>
    <mergeCell ref="C9:D9"/>
  </mergeCells>
  <conditionalFormatting sqref="B12:D42">
    <cfRule type="cellIs" dxfId="4" priority="3" operator="equal">
      <formula>"วันหยุด"</formula>
    </cfRule>
  </conditionalFormatting>
  <dataValidations count="1">
    <dataValidation type="list" allowBlank="1" showInputMessage="1" showErrorMessage="1" sqref="B4">
      <formula1>Personal</formula1>
    </dataValidation>
  </dataValidations>
  <pageMargins left="0.98425196850393704" right="0.70866141732283472" top="0.62992125984251968" bottom="0.62992125984251968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alendar1">
          <controlPr defaultSize="0" autoLin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13</xdr:col>
                <xdr:colOff>152400</xdr:colOff>
                <xdr:row>10</xdr:row>
                <xdr:rowOff>200025</xdr:rowOff>
              </to>
            </anchor>
          </controlPr>
        </control>
      </mc:Choice>
      <mc:Fallback>
        <control shapeId="2049" r:id="rId4" name="Calenda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1"/>
  <sheetViews>
    <sheetView workbookViewId="0">
      <selection activeCell="E11" sqref="E11"/>
    </sheetView>
  </sheetViews>
  <sheetFormatPr defaultRowHeight="15"/>
  <cols>
    <col min="1" max="1" width="9.140625" style="1"/>
    <col min="2" max="2" width="28.42578125" customWidth="1"/>
  </cols>
  <sheetData>
    <row r="1" spans="1:2">
      <c r="A1" s="5" t="s">
        <v>0</v>
      </c>
      <c r="B1" s="5" t="s">
        <v>1</v>
      </c>
    </row>
    <row r="2" spans="1:2">
      <c r="A2" s="2">
        <v>1</v>
      </c>
      <c r="B2" s="3" t="s">
        <v>51</v>
      </c>
    </row>
    <row r="3" spans="1:2">
      <c r="A3" s="2">
        <v>2</v>
      </c>
      <c r="B3" s="3" t="s">
        <v>52</v>
      </c>
    </row>
    <row r="4" spans="1:2">
      <c r="A4" s="2">
        <v>3</v>
      </c>
      <c r="B4" s="3" t="s">
        <v>53</v>
      </c>
    </row>
    <row r="5" spans="1:2">
      <c r="A5" s="2">
        <v>4</v>
      </c>
      <c r="B5" s="3" t="s">
        <v>54</v>
      </c>
    </row>
    <row r="6" spans="1:2">
      <c r="A6" s="2">
        <v>5</v>
      </c>
      <c r="B6" s="3" t="s">
        <v>55</v>
      </c>
    </row>
    <row r="7" spans="1:2">
      <c r="A7" s="2">
        <v>6</v>
      </c>
      <c r="B7" s="3" t="s">
        <v>56</v>
      </c>
    </row>
    <row r="8" spans="1:2">
      <c r="A8" s="2">
        <v>7</v>
      </c>
      <c r="B8" s="3" t="s">
        <v>57</v>
      </c>
    </row>
    <row r="9" spans="1:2">
      <c r="A9" s="2"/>
      <c r="B9" s="3"/>
    </row>
    <row r="10" spans="1:2">
      <c r="A10" s="2"/>
      <c r="B10" s="3"/>
    </row>
    <row r="11" spans="1:2">
      <c r="A11" s="2"/>
      <c r="B11" s="3"/>
    </row>
    <row r="12" spans="1:2">
      <c r="A12" s="2"/>
      <c r="B12" s="3"/>
    </row>
    <row r="13" spans="1:2">
      <c r="A13" s="2"/>
      <c r="B13" s="3"/>
    </row>
    <row r="14" spans="1:2">
      <c r="A14" s="2"/>
      <c r="B14" s="3"/>
    </row>
    <row r="15" spans="1:2">
      <c r="A15" s="2"/>
      <c r="B15" s="3"/>
    </row>
    <row r="16" spans="1:2">
      <c r="A16" s="2"/>
      <c r="B16" s="3"/>
    </row>
    <row r="17" spans="1:2">
      <c r="A17" s="2"/>
      <c r="B17" s="3"/>
    </row>
    <row r="18" spans="1:2">
      <c r="A18" s="2"/>
      <c r="B18" s="3"/>
    </row>
    <row r="19" spans="1:2">
      <c r="A19" s="2"/>
      <c r="B19" s="3"/>
    </row>
    <row r="20" spans="1:2">
      <c r="A20" s="2"/>
      <c r="B20" s="3"/>
    </row>
    <row r="21" spans="1:2">
      <c r="A21" s="2"/>
      <c r="B2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61"/>
  <sheetViews>
    <sheetView tabSelected="1" workbookViewId="0">
      <selection activeCell="E14" sqref="E14"/>
    </sheetView>
  </sheetViews>
  <sheetFormatPr defaultRowHeight="15"/>
  <cols>
    <col min="1" max="1" width="7.42578125" style="9" customWidth="1"/>
    <col min="2" max="2" width="9.140625" style="9"/>
    <col min="3" max="3" width="22.42578125" style="6" customWidth="1"/>
    <col min="4" max="4" width="12.85546875" style="7" customWidth="1"/>
    <col min="5" max="5" width="19.5703125" style="55" customWidth="1"/>
    <col min="6" max="6" width="9.140625" style="11"/>
    <col min="10" max="10" width="14.140625" customWidth="1"/>
    <col min="11" max="11" width="9.140625" style="1"/>
  </cols>
  <sheetData>
    <row r="1" spans="1:14" ht="21.75" customHeight="1">
      <c r="A1" s="8" t="s">
        <v>7</v>
      </c>
      <c r="B1" s="8" t="s">
        <v>0</v>
      </c>
      <c r="C1" s="8" t="s">
        <v>1</v>
      </c>
      <c r="D1" s="10" t="s">
        <v>4</v>
      </c>
      <c r="E1" s="54" t="s">
        <v>6</v>
      </c>
      <c r="F1" s="8" t="s">
        <v>8</v>
      </c>
      <c r="J1" s="15" t="s">
        <v>15</v>
      </c>
      <c r="K1" s="15" t="s">
        <v>25</v>
      </c>
      <c r="M1" s="51" t="s">
        <v>35</v>
      </c>
      <c r="N1" s="51" t="s">
        <v>36</v>
      </c>
    </row>
    <row r="2" spans="1:14">
      <c r="A2" s="9">
        <v>1</v>
      </c>
      <c r="B2" s="9">
        <v>1</v>
      </c>
      <c r="C2" s="6" t="s">
        <v>51</v>
      </c>
      <c r="D2" s="7">
        <v>41137</v>
      </c>
      <c r="E2" s="55">
        <v>41137.333333333336</v>
      </c>
      <c r="F2" s="11" t="s">
        <v>9</v>
      </c>
      <c r="J2" s="3" t="s">
        <v>39</v>
      </c>
      <c r="K2" s="2">
        <f ca="1">DAY(DATE(YEAR(TODAY()),MONTH(1&amp;J2)+1,0))</f>
        <v>31</v>
      </c>
      <c r="M2" s="50">
        <v>1</v>
      </c>
      <c r="N2" s="50">
        <v>0</v>
      </c>
    </row>
    <row r="3" spans="1:14">
      <c r="A3" s="9">
        <v>2</v>
      </c>
      <c r="B3" s="9">
        <v>2</v>
      </c>
      <c r="C3" s="6" t="s">
        <v>52</v>
      </c>
      <c r="D3" s="7">
        <v>41137</v>
      </c>
      <c r="E3" s="55">
        <v>41137.354166666664</v>
      </c>
      <c r="F3" s="11" t="s">
        <v>9</v>
      </c>
      <c r="J3" s="3" t="s">
        <v>40</v>
      </c>
      <c r="K3" s="19">
        <f t="shared" ref="K3:K13" ca="1" si="0">DAY(DATE(YEAR(TODAY()),MONTH(1&amp;J3)+1,0))</f>
        <v>29</v>
      </c>
      <c r="M3" s="50">
        <v>2</v>
      </c>
      <c r="N3" s="50">
        <v>1</v>
      </c>
    </row>
    <row r="4" spans="1:14">
      <c r="A4" s="9">
        <v>3</v>
      </c>
      <c r="B4" s="9">
        <v>3</v>
      </c>
      <c r="C4" s="6" t="s">
        <v>53</v>
      </c>
      <c r="D4" s="7">
        <v>41137</v>
      </c>
      <c r="E4" s="55">
        <v>41137.3125</v>
      </c>
      <c r="F4" s="11" t="s">
        <v>9</v>
      </c>
      <c r="J4" s="3" t="s">
        <v>41</v>
      </c>
      <c r="K4" s="19">
        <f t="shared" ca="1" si="0"/>
        <v>31</v>
      </c>
      <c r="M4" s="50">
        <v>3</v>
      </c>
      <c r="N4" s="52">
        <v>2</v>
      </c>
    </row>
    <row r="5" spans="1:14">
      <c r="A5" s="9">
        <v>4</v>
      </c>
      <c r="B5" s="9">
        <v>4</v>
      </c>
      <c r="C5" s="6" t="s">
        <v>54</v>
      </c>
      <c r="D5" s="7">
        <v>41137</v>
      </c>
      <c r="E5" s="55">
        <v>41137.25</v>
      </c>
      <c r="F5" s="11" t="s">
        <v>9</v>
      </c>
      <c r="J5" s="3" t="s">
        <v>42</v>
      </c>
      <c r="K5" s="19">
        <f t="shared" ca="1" si="0"/>
        <v>30</v>
      </c>
      <c r="M5" s="50">
        <v>4</v>
      </c>
      <c r="N5" s="52">
        <v>3</v>
      </c>
    </row>
    <row r="6" spans="1:14">
      <c r="A6" s="9">
        <v>5</v>
      </c>
      <c r="B6" s="9">
        <v>5</v>
      </c>
      <c r="C6" s="6" t="s">
        <v>55</v>
      </c>
      <c r="D6" s="7">
        <v>41137</v>
      </c>
      <c r="E6" s="55">
        <v>41137.375</v>
      </c>
      <c r="F6" s="11" t="s">
        <v>9</v>
      </c>
      <c r="J6" s="3" t="s">
        <v>43</v>
      </c>
      <c r="K6" s="19">
        <f t="shared" ca="1" si="0"/>
        <v>31</v>
      </c>
      <c r="M6" s="50">
        <v>5</v>
      </c>
      <c r="N6" s="52">
        <v>4</v>
      </c>
    </row>
    <row r="7" spans="1:14">
      <c r="A7" s="9">
        <v>6</v>
      </c>
      <c r="B7" s="9">
        <v>6</v>
      </c>
      <c r="C7" s="6" t="s">
        <v>56</v>
      </c>
      <c r="D7" s="7">
        <v>41137</v>
      </c>
      <c r="E7" s="55">
        <v>41137.375</v>
      </c>
      <c r="F7" s="11" t="s">
        <v>9</v>
      </c>
      <c r="J7" s="3" t="s">
        <v>44</v>
      </c>
      <c r="K7" s="19">
        <f t="shared" ca="1" si="0"/>
        <v>30</v>
      </c>
      <c r="M7" s="50">
        <v>6</v>
      </c>
      <c r="N7" s="52">
        <v>5</v>
      </c>
    </row>
    <row r="8" spans="1:14">
      <c r="A8" s="9">
        <v>7</v>
      </c>
      <c r="B8" s="9">
        <v>7</v>
      </c>
      <c r="C8" s="6" t="s">
        <v>57</v>
      </c>
      <c r="D8" s="7">
        <v>41137</v>
      </c>
      <c r="E8" s="55">
        <v>41137.395833333336</v>
      </c>
      <c r="F8" s="11" t="s">
        <v>9</v>
      </c>
      <c r="J8" s="3" t="s">
        <v>45</v>
      </c>
      <c r="K8" s="19">
        <f t="shared" ca="1" si="0"/>
        <v>31</v>
      </c>
      <c r="M8" s="50">
        <v>7</v>
      </c>
      <c r="N8" s="52">
        <v>6</v>
      </c>
    </row>
    <row r="9" spans="1:14">
      <c r="J9" s="3" t="s">
        <v>46</v>
      </c>
      <c r="K9" s="19">
        <f t="shared" ca="1" si="0"/>
        <v>31</v>
      </c>
      <c r="M9" s="50">
        <v>8</v>
      </c>
      <c r="N9" s="52">
        <v>7</v>
      </c>
    </row>
    <row r="10" spans="1:14">
      <c r="J10" s="3" t="s">
        <v>47</v>
      </c>
      <c r="K10" s="19">
        <f t="shared" ca="1" si="0"/>
        <v>30</v>
      </c>
      <c r="M10" s="50">
        <v>9</v>
      </c>
      <c r="N10" s="52">
        <v>8</v>
      </c>
    </row>
    <row r="11" spans="1:14">
      <c r="J11" s="3" t="s">
        <v>48</v>
      </c>
      <c r="K11" s="19">
        <f t="shared" ca="1" si="0"/>
        <v>31</v>
      </c>
      <c r="M11" s="50">
        <v>10</v>
      </c>
      <c r="N11" s="52">
        <v>9</v>
      </c>
    </row>
    <row r="12" spans="1:14">
      <c r="J12" s="3" t="s">
        <v>49</v>
      </c>
      <c r="K12" s="19">
        <f t="shared" ca="1" si="0"/>
        <v>30</v>
      </c>
      <c r="M12" s="50">
        <v>11</v>
      </c>
      <c r="N12" s="52">
        <v>10</v>
      </c>
    </row>
    <row r="13" spans="1:14">
      <c r="J13" s="3" t="s">
        <v>50</v>
      </c>
      <c r="K13" s="19">
        <f t="shared" ca="1" si="0"/>
        <v>31</v>
      </c>
      <c r="M13" s="50">
        <v>12</v>
      </c>
      <c r="N13" s="52">
        <v>11</v>
      </c>
    </row>
    <row r="14" spans="1:14">
      <c r="M14" s="50">
        <v>13</v>
      </c>
      <c r="N14" s="52">
        <v>12</v>
      </c>
    </row>
    <row r="15" spans="1:14">
      <c r="M15" s="50">
        <v>14</v>
      </c>
      <c r="N15" s="52">
        <v>13</v>
      </c>
    </row>
    <row r="16" spans="1:14">
      <c r="M16" s="50">
        <v>15</v>
      </c>
      <c r="N16" s="52">
        <v>14</v>
      </c>
    </row>
    <row r="17" spans="13:14">
      <c r="M17" s="50">
        <v>16</v>
      </c>
      <c r="N17" s="52">
        <v>15</v>
      </c>
    </row>
    <row r="18" spans="13:14">
      <c r="M18" s="50">
        <v>17</v>
      </c>
      <c r="N18" s="52">
        <v>16</v>
      </c>
    </row>
    <row r="19" spans="13:14">
      <c r="M19" s="50">
        <v>18</v>
      </c>
      <c r="N19" s="52">
        <v>17</v>
      </c>
    </row>
    <row r="20" spans="13:14">
      <c r="M20" s="50">
        <v>19</v>
      </c>
      <c r="N20" s="52">
        <v>18</v>
      </c>
    </row>
    <row r="21" spans="13:14">
      <c r="M21" s="50">
        <v>20</v>
      </c>
      <c r="N21" s="52">
        <v>19</v>
      </c>
    </row>
    <row r="22" spans="13:14">
      <c r="M22" s="50">
        <v>21</v>
      </c>
      <c r="N22" s="52">
        <v>20</v>
      </c>
    </row>
    <row r="23" spans="13:14">
      <c r="M23" s="50">
        <v>22</v>
      </c>
      <c r="N23" s="52">
        <v>21</v>
      </c>
    </row>
    <row r="24" spans="13:14">
      <c r="M24" s="50">
        <v>23</v>
      </c>
      <c r="N24" s="52">
        <v>22</v>
      </c>
    </row>
    <row r="25" spans="13:14">
      <c r="M25" s="50">
        <v>24</v>
      </c>
      <c r="N25" s="52">
        <v>23</v>
      </c>
    </row>
    <row r="26" spans="13:14">
      <c r="M26" s="3"/>
      <c r="N26" s="52">
        <v>24</v>
      </c>
    </row>
    <row r="27" spans="13:14">
      <c r="M27" s="3"/>
      <c r="N27" s="52">
        <v>25</v>
      </c>
    </row>
    <row r="28" spans="13:14">
      <c r="M28" s="3"/>
      <c r="N28" s="52">
        <v>26</v>
      </c>
    </row>
    <row r="29" spans="13:14">
      <c r="M29" s="3"/>
      <c r="N29" s="52">
        <v>27</v>
      </c>
    </row>
    <row r="30" spans="13:14">
      <c r="M30" s="3"/>
      <c r="N30" s="52">
        <v>28</v>
      </c>
    </row>
    <row r="31" spans="13:14">
      <c r="M31" s="3"/>
      <c r="N31" s="52">
        <v>29</v>
      </c>
    </row>
    <row r="32" spans="13:14">
      <c r="M32" s="3"/>
      <c r="N32" s="52">
        <v>30</v>
      </c>
    </row>
    <row r="33" spans="13:14">
      <c r="M33" s="3"/>
      <c r="N33" s="52">
        <v>31</v>
      </c>
    </row>
    <row r="34" spans="13:14">
      <c r="M34" s="3"/>
      <c r="N34" s="52">
        <v>32</v>
      </c>
    </row>
    <row r="35" spans="13:14">
      <c r="M35" s="3"/>
      <c r="N35" s="52">
        <v>33</v>
      </c>
    </row>
    <row r="36" spans="13:14">
      <c r="M36" s="3"/>
      <c r="N36" s="52">
        <v>34</v>
      </c>
    </row>
    <row r="37" spans="13:14">
      <c r="M37" s="3"/>
      <c r="N37" s="52">
        <v>35</v>
      </c>
    </row>
    <row r="38" spans="13:14">
      <c r="M38" s="3"/>
      <c r="N38" s="52">
        <v>36</v>
      </c>
    </row>
    <row r="39" spans="13:14">
      <c r="M39" s="3"/>
      <c r="N39" s="52">
        <v>37</v>
      </c>
    </row>
    <row r="40" spans="13:14">
      <c r="M40" s="3"/>
      <c r="N40" s="52">
        <v>38</v>
      </c>
    </row>
    <row r="41" spans="13:14">
      <c r="M41" s="3"/>
      <c r="N41" s="52">
        <v>39</v>
      </c>
    </row>
    <row r="42" spans="13:14">
      <c r="M42" s="3"/>
      <c r="N42" s="52">
        <v>40</v>
      </c>
    </row>
    <row r="43" spans="13:14">
      <c r="M43" s="3"/>
      <c r="N43" s="52">
        <v>41</v>
      </c>
    </row>
    <row r="44" spans="13:14">
      <c r="M44" s="3"/>
      <c r="N44" s="52">
        <v>42</v>
      </c>
    </row>
    <row r="45" spans="13:14">
      <c r="M45" s="3"/>
      <c r="N45" s="52">
        <v>43</v>
      </c>
    </row>
    <row r="46" spans="13:14">
      <c r="M46" s="3"/>
      <c r="N46" s="52">
        <v>44</v>
      </c>
    </row>
    <row r="47" spans="13:14">
      <c r="M47" s="3"/>
      <c r="N47" s="52">
        <v>45</v>
      </c>
    </row>
    <row r="48" spans="13:14">
      <c r="M48" s="3"/>
      <c r="N48" s="52">
        <v>46</v>
      </c>
    </row>
    <row r="49" spans="13:14">
      <c r="M49" s="3"/>
      <c r="N49" s="52">
        <v>47</v>
      </c>
    </row>
    <row r="50" spans="13:14">
      <c r="M50" s="3"/>
      <c r="N50" s="52">
        <v>48</v>
      </c>
    </row>
    <row r="51" spans="13:14">
      <c r="M51" s="3"/>
      <c r="N51" s="52">
        <v>49</v>
      </c>
    </row>
    <row r="52" spans="13:14">
      <c r="M52" s="3"/>
      <c r="N52" s="52">
        <v>50</v>
      </c>
    </row>
    <row r="53" spans="13:14">
      <c r="M53" s="3"/>
      <c r="N53" s="52">
        <v>51</v>
      </c>
    </row>
    <row r="54" spans="13:14">
      <c r="M54" s="3"/>
      <c r="N54" s="52">
        <v>52</v>
      </c>
    </row>
    <row r="55" spans="13:14">
      <c r="M55" s="3"/>
      <c r="N55" s="52">
        <v>53</v>
      </c>
    </row>
    <row r="56" spans="13:14">
      <c r="M56" s="3"/>
      <c r="N56" s="52">
        <v>54</v>
      </c>
    </row>
    <row r="57" spans="13:14">
      <c r="M57" s="3"/>
      <c r="N57" s="52">
        <v>55</v>
      </c>
    </row>
    <row r="58" spans="13:14">
      <c r="M58" s="3"/>
      <c r="N58" s="52">
        <v>56</v>
      </c>
    </row>
    <row r="59" spans="13:14">
      <c r="M59" s="3"/>
      <c r="N59" s="52">
        <v>57</v>
      </c>
    </row>
    <row r="60" spans="13:14">
      <c r="M60" s="3"/>
      <c r="N60" s="52">
        <v>58</v>
      </c>
    </row>
    <row r="61" spans="13:14">
      <c r="N61" s="52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27"/>
  <sheetViews>
    <sheetView workbookViewId="0">
      <selection activeCell="I17" sqref="I17"/>
    </sheetView>
  </sheetViews>
  <sheetFormatPr defaultRowHeight="15"/>
  <cols>
    <col min="1" max="2" width="9.140625" style="1"/>
    <col min="3" max="3" width="27" style="1" customWidth="1"/>
    <col min="4" max="4" width="15.85546875" style="1" customWidth="1"/>
    <col min="5" max="5" width="16.140625" style="1" customWidth="1"/>
    <col min="6" max="6" width="9.42578125" customWidth="1"/>
    <col min="9" max="9" width="9.7109375" bestFit="1" customWidth="1"/>
    <col min="10" max="10" width="9.42578125" customWidth="1"/>
    <col min="14" max="14" width="20.7109375" customWidth="1"/>
    <col min="15" max="15" width="12.85546875" style="13" customWidth="1"/>
    <col min="16" max="16" width="18.5703125" customWidth="1"/>
    <col min="17" max="17" width="8" customWidth="1"/>
    <col min="18" max="18" width="7.28515625" customWidth="1"/>
  </cols>
  <sheetData>
    <row r="1" spans="1:16">
      <c r="A1" s="5" t="s">
        <v>7</v>
      </c>
      <c r="B1" s="5" t="s">
        <v>0</v>
      </c>
      <c r="C1" s="5" t="s">
        <v>1</v>
      </c>
      <c r="D1" s="5" t="s">
        <v>4</v>
      </c>
      <c r="E1" s="5" t="s">
        <v>6</v>
      </c>
      <c r="F1" s="5" t="s">
        <v>8</v>
      </c>
      <c r="K1" s="2">
        <f>COUNT(A2)</f>
        <v>0</v>
      </c>
      <c r="N1" s="14">
        <f ca="1">TODAY()+0.709025</f>
        <v>41137.709024999996</v>
      </c>
    </row>
    <row r="2" spans="1:16">
      <c r="A2" s="2" t="str">
        <f>IF(B2="","",MAX(DB_Run)+1)</f>
        <v/>
      </c>
      <c r="B2" s="2" t="str">
        <f>TimeLog!C4</f>
        <v/>
      </c>
      <c r="C2" s="4" t="str">
        <f>IF(TimeLog!E4="","",TimeLog!E4)</f>
        <v/>
      </c>
      <c r="D2" s="4" t="str">
        <f ca="1">IF(B2="","",TODAY())</f>
        <v/>
      </c>
      <c r="E2" s="14" t="str">
        <f ca="1">IF(B2="","",NOW())</f>
        <v/>
      </c>
      <c r="F2" s="2" t="str">
        <f>IF(K2=0,"IN",IF(K2=1,"Out","Over"))</f>
        <v>IN</v>
      </c>
      <c r="K2" s="2">
        <f t="array" ref="K2">IF(B2="",0,COUNT(IF(B2=DB_ID,IF(D2=DB_Date,1))))</f>
        <v>0</v>
      </c>
      <c r="N2" s="2" t="str">
        <f>IF(F2="IN","ยินดีต้อนรับเข้างาน",IF(F2="Out","ลงชื่อออก","ลงเวลาเกิน"))</f>
        <v>ยินดีต้อนรับเข้างาน</v>
      </c>
    </row>
    <row r="3" spans="1:16">
      <c r="E3" s="12"/>
      <c r="K3" s="2" t="b">
        <f ca="1">IF(E2&gt;=N1,TRUE,FALSE)</f>
        <v>1</v>
      </c>
    </row>
    <row r="4" spans="1:16">
      <c r="E4" s="12"/>
      <c r="N4" s="47">
        <v>0.3756944444444445</v>
      </c>
    </row>
    <row r="5" spans="1:16">
      <c r="A5" s="48" t="s">
        <v>7</v>
      </c>
      <c r="B5" s="48" t="s">
        <v>0</v>
      </c>
      <c r="C5" s="48" t="s">
        <v>1</v>
      </c>
      <c r="D5" s="48" t="s">
        <v>4</v>
      </c>
      <c r="E5" s="48" t="s">
        <v>6</v>
      </c>
      <c r="F5" s="48" t="s">
        <v>8</v>
      </c>
      <c r="K5" s="45">
        <v>1</v>
      </c>
      <c r="N5" s="31" t="s">
        <v>31</v>
      </c>
    </row>
    <row r="6" spans="1:16">
      <c r="A6" s="44" t="str">
        <f>IF(B6="","",MAX(DB_Run)+1)</f>
        <v/>
      </c>
      <c r="B6" s="44" t="str">
        <f>IF(AddTime!E2="","",AddTime!E2)</f>
        <v/>
      </c>
      <c r="C6" s="44" t="str">
        <f>IF(AddTime!C2="","",AddTime!C2)</f>
        <v/>
      </c>
      <c r="D6" s="46" t="str">
        <f>IF(AddTime!C4="","",AddTime!C4)</f>
        <v/>
      </c>
      <c r="E6" s="45">
        <f>IF(AddTime!C11="","",AddTime!C11)</f>
        <v>0</v>
      </c>
      <c r="F6" s="45" t="str">
        <f>IFERROR((AddTime!D11),"")</f>
        <v>IN</v>
      </c>
      <c r="K6" s="45">
        <f>COUNT(E6)</f>
        <v>1</v>
      </c>
      <c r="N6" s="13"/>
    </row>
    <row r="7" spans="1:16">
      <c r="K7" s="50">
        <f>IF(AddTime!D11="",0,1)</f>
        <v>1</v>
      </c>
      <c r="N7" s="13"/>
    </row>
    <row r="8" spans="1:16">
      <c r="N8" s="13"/>
    </row>
    <row r="9" spans="1:16">
      <c r="I9" s="81" t="str">
        <f ca="1">TEXT(TODAY(),"dd")</f>
        <v>16</v>
      </c>
      <c r="J9" s="31" t="str">
        <f ca="1">TEXT(TODAY(),"ดดดด")</f>
        <v>สิงหาคม</v>
      </c>
      <c r="K9" s="82" t="str">
        <f ca="1">TEXT(TODAY(),"yyyy")</f>
        <v>2012</v>
      </c>
      <c r="N9" s="13"/>
    </row>
    <row r="10" spans="1:16">
      <c r="I10" s="83"/>
      <c r="J10" s="83"/>
      <c r="K10" s="83"/>
      <c r="N10" s="13"/>
    </row>
    <row r="11" spans="1:16">
      <c r="N11" s="13"/>
      <c r="P11" s="13"/>
    </row>
    <row r="12" spans="1:16">
      <c r="N12" s="13"/>
    </row>
    <row r="13" spans="1:16">
      <c r="N13" s="13"/>
    </row>
    <row r="14" spans="1:16">
      <c r="N14" s="13"/>
      <c r="P14" s="13"/>
    </row>
    <row r="15" spans="1:16">
      <c r="N15" s="13"/>
    </row>
    <row r="16" spans="1:16">
      <c r="N16" s="13"/>
    </row>
    <row r="17" spans="14:16">
      <c r="N17" s="13"/>
    </row>
    <row r="18" spans="14:16">
      <c r="N18" s="13"/>
    </row>
    <row r="19" spans="14:16">
      <c r="N19" s="13"/>
    </row>
    <row r="20" spans="14:16">
      <c r="N20" s="13"/>
      <c r="P20" s="13"/>
    </row>
    <row r="21" spans="14:16">
      <c r="N21" s="13"/>
    </row>
    <row r="22" spans="14:16">
      <c r="N22" s="13"/>
    </row>
    <row r="23" spans="14:16">
      <c r="N23" s="13"/>
    </row>
    <row r="24" spans="14:16">
      <c r="N24" s="13"/>
    </row>
    <row r="25" spans="14:16">
      <c r="N25" s="13"/>
    </row>
    <row r="26" spans="14:16">
      <c r="N26" s="13"/>
    </row>
    <row r="27" spans="14:16">
      <c r="N27" s="13"/>
    </row>
  </sheetData>
  <sheetProtection password="CC3D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5"/>
  <sheetViews>
    <sheetView showGridLines="0" topLeftCell="B1" workbookViewId="0">
      <selection activeCell="I13" sqref="I13"/>
    </sheetView>
  </sheetViews>
  <sheetFormatPr defaultRowHeight="15"/>
  <cols>
    <col min="2" max="2" width="5.85546875" customWidth="1"/>
    <col min="3" max="3" width="21.7109375" customWidth="1"/>
    <col min="4" max="4" width="11.140625" customWidth="1"/>
    <col min="5" max="5" width="18.7109375" customWidth="1"/>
    <col min="6" max="6" width="8.5703125" customWidth="1"/>
    <col min="7" max="10" width="8.140625" customWidth="1"/>
    <col min="12" max="12" width="7.140625" customWidth="1"/>
    <col min="13" max="13" width="22.140625" customWidth="1"/>
    <col min="14" max="14" width="11.85546875" customWidth="1"/>
    <col min="15" max="15" width="19.5703125" customWidth="1"/>
    <col min="16" max="16" width="10.28515625" customWidth="1"/>
    <col min="18" max="18" width="9.140625" style="1"/>
  </cols>
  <sheetData>
    <row r="1" spans="1:20">
      <c r="A1" s="16" t="s">
        <v>7</v>
      </c>
      <c r="B1" s="16" t="s">
        <v>0</v>
      </c>
      <c r="C1" s="16" t="s">
        <v>1</v>
      </c>
      <c r="D1" s="16" t="s">
        <v>4</v>
      </c>
      <c r="E1" s="16" t="s">
        <v>6</v>
      </c>
      <c r="F1" s="17" t="s">
        <v>8</v>
      </c>
      <c r="G1" s="22"/>
      <c r="H1" s="22"/>
      <c r="I1" s="22"/>
      <c r="J1" s="22"/>
      <c r="K1" s="18" t="s">
        <v>7</v>
      </c>
      <c r="L1" s="16" t="s">
        <v>0</v>
      </c>
      <c r="M1" s="16" t="s">
        <v>1</v>
      </c>
      <c r="N1" s="16" t="s">
        <v>4</v>
      </c>
      <c r="O1" s="16" t="s">
        <v>6</v>
      </c>
      <c r="P1" s="16" t="s">
        <v>8</v>
      </c>
      <c r="R1" s="30" t="s">
        <v>29</v>
      </c>
    </row>
    <row r="2" spans="1:20">
      <c r="A2" s="9">
        <v>3</v>
      </c>
      <c r="B2" s="9">
        <v>2</v>
      </c>
      <c r="C2" s="6" t="s">
        <v>52</v>
      </c>
      <c r="D2" s="7">
        <v>41137</v>
      </c>
      <c r="E2" s="55">
        <v>41137.354166666664</v>
      </c>
      <c r="F2" s="11" t="s">
        <v>9</v>
      </c>
      <c r="G2" s="23" t="b">
        <f ca="1">Database!B2=Report!$B$3</f>
        <v>0</v>
      </c>
      <c r="H2" s="23" t="b">
        <f>Database!D2&gt;=Report!$D$3</f>
        <v>1</v>
      </c>
      <c r="I2" s="23" t="b">
        <f>Database!D2&lt;=Report!$D$4</f>
        <v>1</v>
      </c>
      <c r="J2" s="23" t="b">
        <f>Database!F2="IN"</f>
        <v>1</v>
      </c>
      <c r="K2" s="9"/>
      <c r="L2" s="9"/>
      <c r="M2" s="6"/>
      <c r="N2" s="7"/>
      <c r="O2" s="55"/>
      <c r="P2" s="11"/>
      <c r="Q2" s="13"/>
      <c r="R2" s="31">
        <f>IF(E2&lt;D2+"09:01:00",0,1)</f>
        <v>0</v>
      </c>
      <c r="S2" s="20"/>
      <c r="T2" s="20"/>
    </row>
    <row r="3" spans="1:20">
      <c r="A3" s="9"/>
      <c r="B3" s="9"/>
      <c r="C3" s="6"/>
      <c r="D3" s="7"/>
      <c r="E3" s="55"/>
      <c r="F3" s="11"/>
      <c r="G3" s="22"/>
      <c r="H3" s="22"/>
      <c r="I3" s="22"/>
      <c r="J3" s="22"/>
      <c r="K3" s="9"/>
      <c r="L3" s="9"/>
      <c r="M3" s="6"/>
      <c r="N3" s="7"/>
      <c r="O3" s="55"/>
      <c r="P3" s="11"/>
      <c r="R3" s="31">
        <f t="shared" ref="R3:R16" si="0">IF(E3&lt;D3+"09:01:00",0,1)</f>
        <v>0</v>
      </c>
    </row>
    <row r="4" spans="1:20">
      <c r="A4" s="9"/>
      <c r="B4" s="9"/>
      <c r="C4" s="6"/>
      <c r="D4" s="7"/>
      <c r="E4" s="55"/>
      <c r="F4" s="11"/>
      <c r="G4" s="23" t="b">
        <f ca="1">Database!B2=Report!$B$3</f>
        <v>0</v>
      </c>
      <c r="H4" s="23" t="b">
        <f>Database!D2&gt;=Report!$D$3</f>
        <v>1</v>
      </c>
      <c r="I4" s="23" t="b">
        <f>Database!D2&lt;=Report!$D$4</f>
        <v>1</v>
      </c>
      <c r="J4" s="23" t="b">
        <f>Database!F2="Out"</f>
        <v>0</v>
      </c>
      <c r="K4" s="9"/>
      <c r="L4" s="9"/>
      <c r="M4" s="6"/>
      <c r="N4" s="7"/>
      <c r="O4" s="55"/>
      <c r="P4" s="11"/>
      <c r="R4" s="31">
        <f t="shared" si="0"/>
        <v>0</v>
      </c>
    </row>
    <row r="5" spans="1:20">
      <c r="A5" s="9"/>
      <c r="B5" s="9"/>
      <c r="C5" s="6"/>
      <c r="D5" s="7"/>
      <c r="E5" s="55"/>
      <c r="F5" s="11"/>
      <c r="K5" s="9"/>
      <c r="L5" s="9"/>
      <c r="M5" s="6"/>
      <c r="N5" s="7"/>
      <c r="O5" s="55"/>
      <c r="P5" s="11"/>
      <c r="R5" s="31">
        <f t="shared" si="0"/>
        <v>0</v>
      </c>
    </row>
    <row r="6" spans="1:20">
      <c r="A6" s="9"/>
      <c r="B6" s="9"/>
      <c r="C6" s="6"/>
      <c r="D6" s="7"/>
      <c r="E6" s="55"/>
      <c r="F6" s="11"/>
      <c r="K6" s="9"/>
      <c r="L6" s="9"/>
      <c r="M6" s="6"/>
      <c r="N6" s="7"/>
      <c r="O6" s="55"/>
      <c r="P6" s="11"/>
      <c r="R6" s="31">
        <f t="shared" si="0"/>
        <v>0</v>
      </c>
    </row>
    <row r="7" spans="1:20">
      <c r="A7" s="9"/>
      <c r="B7" s="9"/>
      <c r="C7" s="6"/>
      <c r="D7" s="7"/>
      <c r="E7" s="55"/>
      <c r="F7" s="11"/>
      <c r="K7" s="9"/>
      <c r="L7" s="9"/>
      <c r="M7" s="6"/>
      <c r="N7" s="7"/>
      <c r="O7" s="55"/>
      <c r="P7" s="11"/>
      <c r="R7" s="31">
        <f t="shared" si="0"/>
        <v>0</v>
      </c>
    </row>
    <row r="8" spans="1:20">
      <c r="A8" s="9"/>
      <c r="B8" s="9"/>
      <c r="C8" s="6"/>
      <c r="D8" s="7"/>
      <c r="E8" s="55"/>
      <c r="F8" s="11"/>
      <c r="K8" s="9"/>
      <c r="L8" s="9"/>
      <c r="M8" s="6"/>
      <c r="N8" s="7"/>
      <c r="O8" s="55"/>
      <c r="P8" s="11"/>
      <c r="R8" s="31">
        <f t="shared" si="0"/>
        <v>0</v>
      </c>
    </row>
    <row r="9" spans="1:20">
      <c r="A9" s="9"/>
      <c r="B9" s="9"/>
      <c r="C9" s="6"/>
      <c r="D9" s="7"/>
      <c r="E9" s="55"/>
      <c r="F9" s="11"/>
      <c r="K9" s="9"/>
      <c r="L9" s="9"/>
      <c r="M9" s="6"/>
      <c r="N9" s="7"/>
      <c r="O9" s="55"/>
      <c r="P9" s="11"/>
      <c r="R9" s="31">
        <f t="shared" si="0"/>
        <v>0</v>
      </c>
    </row>
    <row r="10" spans="1:20">
      <c r="A10" s="9"/>
      <c r="B10" s="9"/>
      <c r="C10" s="6"/>
      <c r="D10" s="7"/>
      <c r="E10" s="55"/>
      <c r="F10" s="11"/>
      <c r="K10" s="9"/>
      <c r="L10" s="9"/>
      <c r="M10" s="6"/>
      <c r="N10" s="7"/>
      <c r="O10" s="55"/>
      <c r="P10" s="11"/>
      <c r="R10" s="31">
        <f t="shared" si="0"/>
        <v>0</v>
      </c>
    </row>
    <row r="11" spans="1:20">
      <c r="A11" s="9"/>
      <c r="B11" s="9"/>
      <c r="C11" s="6"/>
      <c r="D11" s="7"/>
      <c r="E11" s="55"/>
      <c r="F11" s="11"/>
      <c r="K11" s="9"/>
      <c r="L11" s="9"/>
      <c r="M11" s="6"/>
      <c r="N11" s="7"/>
      <c r="O11" s="55"/>
      <c r="P11" s="11"/>
      <c r="R11" s="31">
        <f t="shared" si="0"/>
        <v>0</v>
      </c>
    </row>
    <row r="12" spans="1:20">
      <c r="A12" s="9"/>
      <c r="B12" s="9"/>
      <c r="C12" s="6"/>
      <c r="D12" s="7"/>
      <c r="E12" s="55"/>
      <c r="F12" s="11"/>
      <c r="K12" s="9"/>
      <c r="L12" s="9"/>
      <c r="M12" s="6"/>
      <c r="N12" s="7"/>
      <c r="O12" s="55"/>
      <c r="P12" s="11"/>
      <c r="R12" s="31">
        <f t="shared" si="0"/>
        <v>0</v>
      </c>
    </row>
    <row r="13" spans="1:20">
      <c r="A13" s="9"/>
      <c r="B13" s="9"/>
      <c r="C13" s="6"/>
      <c r="D13" s="7"/>
      <c r="E13" s="55"/>
      <c r="F13" s="11"/>
      <c r="K13" s="9"/>
      <c r="L13" s="9"/>
      <c r="M13" s="6"/>
      <c r="N13" s="7"/>
      <c r="O13" s="55"/>
      <c r="P13" s="11"/>
      <c r="R13" s="31">
        <f t="shared" si="0"/>
        <v>0</v>
      </c>
    </row>
    <row r="14" spans="1:20">
      <c r="A14" s="9"/>
      <c r="B14" s="9"/>
      <c r="C14" s="6"/>
      <c r="D14" s="7"/>
      <c r="E14" s="55"/>
      <c r="F14" s="11"/>
      <c r="K14" s="9"/>
      <c r="L14" s="9"/>
      <c r="M14" s="6"/>
      <c r="N14" s="7"/>
      <c r="O14" s="55"/>
      <c r="P14" s="11"/>
      <c r="R14" s="31">
        <f t="shared" si="0"/>
        <v>0</v>
      </c>
    </row>
    <row r="15" spans="1:20">
      <c r="A15" s="9"/>
      <c r="B15" s="9"/>
      <c r="C15" s="6"/>
      <c r="D15" s="7"/>
      <c r="E15" s="55"/>
      <c r="F15" s="11"/>
      <c r="K15" s="9"/>
      <c r="L15" s="9"/>
      <c r="M15" s="6"/>
      <c r="N15" s="7"/>
      <c r="O15" s="55"/>
      <c r="P15" s="11"/>
      <c r="R15" s="31">
        <f t="shared" si="0"/>
        <v>0</v>
      </c>
    </row>
    <row r="16" spans="1:20">
      <c r="A16" s="9"/>
      <c r="B16" s="9"/>
      <c r="C16" s="6"/>
      <c r="D16" s="7"/>
      <c r="E16" s="55"/>
      <c r="F16" s="11"/>
      <c r="K16" s="9"/>
      <c r="L16" s="9"/>
      <c r="M16" s="6"/>
      <c r="N16" s="7"/>
      <c r="O16" s="55"/>
      <c r="P16" s="11"/>
      <c r="R16" s="31">
        <f t="shared" si="0"/>
        <v>0</v>
      </c>
    </row>
    <row r="17" spans="1:16">
      <c r="A17" s="9"/>
      <c r="B17" s="9"/>
      <c r="C17" s="6"/>
      <c r="D17" s="7"/>
      <c r="E17" s="55"/>
      <c r="F17" s="11"/>
      <c r="K17" s="9"/>
      <c r="L17" s="9"/>
      <c r="M17" s="6"/>
      <c r="N17" s="7"/>
      <c r="O17" s="55"/>
      <c r="P17" s="11"/>
    </row>
    <row r="18" spans="1:16">
      <c r="A18" s="9"/>
      <c r="B18" s="9"/>
      <c r="C18" s="6"/>
      <c r="D18" s="7"/>
      <c r="E18" s="55"/>
      <c r="F18" s="11"/>
      <c r="K18" s="9"/>
      <c r="L18" s="9"/>
      <c r="M18" s="6"/>
      <c r="N18" s="7"/>
      <c r="O18" s="55"/>
      <c r="P18" s="11"/>
    </row>
    <row r="19" spans="1:16">
      <c r="A19" s="9"/>
      <c r="B19" s="9"/>
      <c r="C19" s="6"/>
      <c r="D19" s="7"/>
      <c r="E19" s="55"/>
      <c r="F19" s="11"/>
      <c r="K19" s="9"/>
      <c r="L19" s="9"/>
      <c r="M19" s="6"/>
      <c r="N19" s="7"/>
      <c r="O19" s="55"/>
      <c r="P19" s="11"/>
    </row>
    <row r="20" spans="1:16">
      <c r="A20" s="9"/>
      <c r="B20" s="9"/>
      <c r="C20" s="6"/>
      <c r="D20" s="7"/>
      <c r="E20" s="55"/>
      <c r="F20" s="11"/>
      <c r="K20" s="9"/>
      <c r="L20" s="9"/>
      <c r="M20" s="6"/>
      <c r="N20" s="7"/>
      <c r="O20" s="55"/>
      <c r="P20" s="11"/>
    </row>
    <row r="21" spans="1:16">
      <c r="A21" s="9"/>
      <c r="B21" s="9"/>
      <c r="C21" s="6"/>
      <c r="D21" s="7"/>
      <c r="E21" s="55"/>
      <c r="F21" s="11"/>
      <c r="K21" s="9"/>
      <c r="L21" s="9"/>
      <c r="M21" s="6"/>
      <c r="N21" s="7"/>
      <c r="O21" s="55"/>
      <c r="P21" s="11"/>
    </row>
    <row r="22" spans="1:16">
      <c r="A22" s="9"/>
      <c r="B22" s="9"/>
      <c r="C22" s="6"/>
      <c r="D22" s="7"/>
      <c r="E22" s="55"/>
      <c r="F22" s="11"/>
      <c r="K22" s="9"/>
      <c r="L22" s="9"/>
      <c r="M22" s="6"/>
      <c r="N22" s="7"/>
      <c r="O22" s="55"/>
      <c r="P22" s="11"/>
    </row>
    <row r="23" spans="1:16">
      <c r="A23" s="9"/>
      <c r="B23" s="9"/>
      <c r="C23" s="6"/>
      <c r="D23" s="7"/>
      <c r="E23" s="55"/>
      <c r="F23" s="11"/>
      <c r="K23" s="9"/>
      <c r="L23" s="9"/>
      <c r="M23" s="6"/>
      <c r="N23" s="7"/>
      <c r="O23" s="55"/>
      <c r="P23" s="11"/>
    </row>
    <row r="24" spans="1:16">
      <c r="A24" s="9"/>
      <c r="B24" s="9"/>
      <c r="C24" s="6"/>
      <c r="D24" s="7"/>
      <c r="E24" s="55"/>
      <c r="F24" s="11"/>
      <c r="K24" s="9"/>
      <c r="L24" s="9"/>
      <c r="M24" s="6"/>
      <c r="N24" s="7"/>
      <c r="O24" s="55"/>
      <c r="P24" s="11"/>
    </row>
    <row r="25" spans="1:16">
      <c r="A25" s="9"/>
      <c r="B25" s="9"/>
      <c r="C25" s="6"/>
      <c r="D25" s="7"/>
      <c r="E25" s="55"/>
      <c r="F25" s="11"/>
      <c r="K25" s="9"/>
      <c r="L25" s="9"/>
      <c r="M25" s="6"/>
      <c r="N25" s="7"/>
      <c r="O25" s="55"/>
      <c r="P25" s="11"/>
    </row>
    <row r="26" spans="1:16">
      <c r="A26" s="9"/>
      <c r="B26" s="9"/>
      <c r="C26" s="6"/>
      <c r="D26" s="7"/>
      <c r="E26" s="55"/>
      <c r="F26" s="11"/>
      <c r="K26" s="9"/>
      <c r="L26" s="9"/>
      <c r="M26" s="6"/>
      <c r="N26" s="7"/>
      <c r="O26" s="55"/>
      <c r="P26" s="11"/>
    </row>
    <row r="27" spans="1:16">
      <c r="A27" s="9"/>
      <c r="B27" s="9"/>
      <c r="C27" s="6"/>
      <c r="D27" s="7"/>
      <c r="E27" s="55"/>
      <c r="F27" s="11"/>
      <c r="K27" s="9"/>
      <c r="L27" s="9"/>
      <c r="M27" s="6"/>
      <c r="N27" s="7"/>
      <c r="O27" s="55"/>
      <c r="P27" s="11"/>
    </row>
    <row r="28" spans="1:16">
      <c r="A28" s="9"/>
      <c r="B28" s="9"/>
      <c r="C28" s="6"/>
      <c r="D28" s="7"/>
      <c r="E28" s="55"/>
      <c r="F28" s="11"/>
      <c r="K28" s="9"/>
      <c r="L28" s="9"/>
      <c r="M28" s="6"/>
      <c r="N28" s="7"/>
      <c r="O28" s="55"/>
      <c r="P28" s="11"/>
    </row>
    <row r="29" spans="1:16">
      <c r="A29" s="9"/>
      <c r="B29" s="9"/>
      <c r="C29" s="6"/>
      <c r="D29" s="7"/>
      <c r="E29" s="55"/>
      <c r="F29" s="11"/>
      <c r="K29" s="9"/>
      <c r="L29" s="9"/>
      <c r="M29" s="6"/>
      <c r="N29" s="7"/>
      <c r="O29" s="55"/>
      <c r="P29" s="11"/>
    </row>
    <row r="30" spans="1:16">
      <c r="A30" s="9"/>
      <c r="B30" s="9"/>
      <c r="C30" s="6"/>
      <c r="D30" s="7"/>
      <c r="E30" s="55"/>
      <c r="F30" s="11"/>
      <c r="K30" s="9"/>
      <c r="L30" s="9"/>
      <c r="M30" s="6"/>
      <c r="N30" s="7"/>
      <c r="O30" s="55"/>
      <c r="P30" s="11"/>
    </row>
    <row r="31" spans="1:16">
      <c r="A31" s="9"/>
      <c r="B31" s="9"/>
      <c r="C31" s="6"/>
      <c r="D31" s="7"/>
      <c r="E31" s="55"/>
      <c r="F31" s="11"/>
      <c r="K31" s="9"/>
      <c r="L31" s="9"/>
      <c r="M31" s="6"/>
      <c r="N31" s="7"/>
      <c r="O31" s="55"/>
      <c r="P31" s="11"/>
    </row>
    <row r="32" spans="1:16">
      <c r="A32" s="9"/>
      <c r="B32" s="9"/>
      <c r="C32" s="6"/>
      <c r="D32" s="7"/>
      <c r="E32" s="55"/>
      <c r="F32" s="11"/>
      <c r="K32" s="9"/>
      <c r="L32" s="9"/>
      <c r="M32" s="6"/>
      <c r="N32" s="7"/>
      <c r="O32" s="55"/>
      <c r="P32" s="11"/>
    </row>
    <row r="33" spans="1:16">
      <c r="A33" s="9"/>
      <c r="B33" s="9"/>
      <c r="C33" s="6"/>
      <c r="D33" s="7"/>
      <c r="E33" s="55"/>
      <c r="F33" s="11"/>
      <c r="K33" s="9"/>
      <c r="L33" s="9"/>
      <c r="M33" s="6"/>
      <c r="N33" s="7"/>
      <c r="O33" s="55"/>
      <c r="P33" s="11"/>
    </row>
    <row r="34" spans="1:16">
      <c r="A34" s="9"/>
      <c r="B34" s="9"/>
      <c r="C34" s="6"/>
      <c r="D34" s="7"/>
      <c r="E34" s="55"/>
      <c r="F34" s="11"/>
    </row>
    <row r="35" spans="1:16">
      <c r="A35" s="9"/>
      <c r="B35" s="9"/>
      <c r="C35" s="6"/>
      <c r="D35" s="7"/>
      <c r="E35" s="55"/>
      <c r="F35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I22"/>
  <sheetViews>
    <sheetView showGridLines="0" workbookViewId="0">
      <pane ySplit="14" topLeftCell="A33" activePane="bottomLeft" state="frozen"/>
      <selection pane="bottomLeft" activeCell="G11" sqref="G11"/>
    </sheetView>
  </sheetViews>
  <sheetFormatPr defaultRowHeight="18.75"/>
  <cols>
    <col min="1" max="1" width="9.28515625" style="67" customWidth="1"/>
    <col min="2" max="2" width="12.140625" style="68" customWidth="1"/>
    <col min="3" max="3" width="28.140625" style="67" customWidth="1"/>
    <col min="4" max="4" width="12.5703125" style="67" customWidth="1"/>
    <col min="5" max="5" width="5.7109375" style="67" customWidth="1"/>
    <col min="6" max="6" width="11.42578125" style="69" customWidth="1"/>
    <col min="9" max="9" width="13.140625" customWidth="1"/>
  </cols>
  <sheetData>
    <row r="1" spans="1:9" ht="36" customHeight="1">
      <c r="A1" s="70"/>
      <c r="B1" s="93" t="s">
        <v>34</v>
      </c>
      <c r="C1" s="93"/>
      <c r="D1" s="93"/>
      <c r="E1" s="93"/>
      <c r="F1" s="70"/>
      <c r="G1" s="57"/>
    </row>
    <row r="2" spans="1:9" ht="26.25" customHeight="1">
      <c r="B2" s="79" t="s">
        <v>2</v>
      </c>
      <c r="C2" s="76"/>
      <c r="D2" s="72" t="s">
        <v>3</v>
      </c>
      <c r="E2" s="72" t="str">
        <f>IF(C2="","",INDEX(PersonalId,MATCH(C2,Personal,0)))</f>
        <v/>
      </c>
      <c r="F2" s="74"/>
      <c r="G2" s="21"/>
    </row>
    <row r="3" spans="1:9" ht="13.5" customHeight="1">
      <c r="B3" s="75"/>
      <c r="C3" s="66"/>
      <c r="F3" s="74"/>
      <c r="G3" s="21"/>
    </row>
    <row r="4" spans="1:9" ht="26.25" customHeight="1">
      <c r="B4" s="79" t="s">
        <v>32</v>
      </c>
      <c r="C4" s="77"/>
      <c r="D4" s="65" t="b">
        <f ca="1">C4&lt;=TODAY()</f>
        <v>1</v>
      </c>
      <c r="F4" s="74"/>
      <c r="G4" s="21"/>
    </row>
    <row r="5" spans="1:9" ht="16.5" customHeight="1">
      <c r="B5" s="75"/>
      <c r="C5" s="66"/>
      <c r="D5" s="66"/>
      <c r="E5" s="66"/>
      <c r="F5" s="74"/>
      <c r="G5" s="21"/>
    </row>
    <row r="6" spans="1:9" ht="26.25" customHeight="1">
      <c r="B6" s="79" t="s">
        <v>11</v>
      </c>
      <c r="C6" s="73" t="str">
        <f t="array" ref="C6">IFERROR(INDEX(Database!$E$2:$E$2000,MATCH(1,IF($E$2=Database!$B$2:$B$2000,IF($C$4=Database!$D$2:$D$2000,IF($D6=Database!$F$2:$F$2000,1))),0)),"ยังไม่ลงเวลา")</f>
        <v>ยังไม่ลงเวลา</v>
      </c>
      <c r="D6" s="72" t="s">
        <v>9</v>
      </c>
      <c r="E6" s="66"/>
      <c r="F6" s="74"/>
      <c r="G6" s="21"/>
      <c r="I6" s="49"/>
    </row>
    <row r="7" spans="1:9" ht="26.25" customHeight="1">
      <c r="B7" s="79" t="s">
        <v>12</v>
      </c>
      <c r="C7" s="73" t="str">
        <f t="array" ref="C7">IFERROR(INDEX(Database!$E$2:$E$2000,MATCH(1,IF($E$2=Database!$B$2:$B$2000,IF($C$4=Database!$D$2:$D$2000,IF($D7=Database!$F$2:$F$2000,1))),0)),"ยังไม่ลงเวลา")</f>
        <v>ยังไม่ลงเวลา</v>
      </c>
      <c r="D7" s="72" t="s">
        <v>10</v>
      </c>
      <c r="E7" s="66"/>
      <c r="F7" s="74"/>
      <c r="G7" s="21"/>
    </row>
    <row r="8" spans="1:9" ht="15" customHeight="1">
      <c r="B8" s="75"/>
      <c r="C8" s="66"/>
      <c r="D8" s="66"/>
      <c r="E8" s="66"/>
      <c r="F8" s="74"/>
      <c r="G8" s="21"/>
    </row>
    <row r="9" spans="1:9" ht="26.25" customHeight="1">
      <c r="B9" s="79" t="s">
        <v>35</v>
      </c>
      <c r="C9" s="78"/>
      <c r="D9" s="72" t="s">
        <v>37</v>
      </c>
      <c r="E9" s="66"/>
      <c r="F9" s="74"/>
      <c r="G9" s="21"/>
    </row>
    <row r="10" spans="1:9" ht="26.25" customHeight="1">
      <c r="B10" s="79" t="s">
        <v>36</v>
      </c>
      <c r="C10" s="78"/>
      <c r="D10" s="72" t="s">
        <v>36</v>
      </c>
      <c r="E10" s="66"/>
      <c r="F10" s="74"/>
      <c r="G10" s="21"/>
    </row>
    <row r="11" spans="1:9" ht="26.25" customHeight="1">
      <c r="B11" s="79" t="s">
        <v>33</v>
      </c>
      <c r="C11" s="71">
        <f>C4+TIME(C9,C10,0)</f>
        <v>0</v>
      </c>
      <c r="D11" s="72" t="str">
        <f>IFERROR(VLOOKUP("ยังไม่ลงเวลา",C6:D7,2,0),"")</f>
        <v>IN</v>
      </c>
      <c r="E11" s="66"/>
      <c r="F11" s="74"/>
      <c r="G11" s="21"/>
    </row>
    <row r="12" spans="1:9" ht="26.25" customHeight="1">
      <c r="F12" s="80"/>
      <c r="G12" s="21"/>
    </row>
    <row r="13" spans="1:9" ht="26.25" customHeight="1">
      <c r="F13" s="80"/>
      <c r="G13" s="21"/>
    </row>
    <row r="14" spans="1:9" ht="18.75" customHeight="1">
      <c r="F14" s="80"/>
      <c r="G14" s="21"/>
    </row>
    <row r="15" spans="1:9" ht="18.75" customHeight="1">
      <c r="F15" s="80"/>
      <c r="G15" s="21"/>
    </row>
    <row r="16" spans="1:9" ht="18.75" customHeight="1">
      <c r="F16" s="80"/>
      <c r="G16" s="21"/>
    </row>
    <row r="17" spans="6:7" ht="18.75" customHeight="1">
      <c r="F17" s="80"/>
      <c r="G17" s="21"/>
    </row>
    <row r="18" spans="6:7" ht="18.75" customHeight="1">
      <c r="F18" s="80"/>
      <c r="G18" s="21"/>
    </row>
    <row r="19" spans="6:7" ht="18.75" customHeight="1"/>
    <row r="20" spans="6:7" ht="18.75" customHeight="1"/>
    <row r="21" spans="6:7" ht="18.75" customHeight="1"/>
    <row r="22" spans="6:7" ht="18.75" customHeight="1"/>
  </sheetData>
  <sheetProtection password="CC3D" sheet="1" objects="1" scenarios="1"/>
  <mergeCells count="1">
    <mergeCell ref="B1:E1"/>
  </mergeCells>
  <conditionalFormatting sqref="C6:C7">
    <cfRule type="cellIs" dxfId="3" priority="4" operator="equal">
      <formula>"ยังไม่ลงเวลา"</formula>
    </cfRule>
  </conditionalFormatting>
  <conditionalFormatting sqref="D11">
    <cfRule type="cellIs" dxfId="2" priority="2" operator="equal">
      <formula>"Out"</formula>
    </cfRule>
    <cfRule type="cellIs" dxfId="1" priority="3" operator="equal">
      <formula>"IN"</formula>
    </cfRule>
  </conditionalFormatting>
  <conditionalFormatting sqref="D4">
    <cfRule type="cellIs" dxfId="0" priority="1" operator="equal">
      <formula>TRUE</formula>
    </cfRule>
  </conditionalFormatting>
  <dataValidations count="3">
    <dataValidation type="list" allowBlank="1" showInputMessage="1" showErrorMessage="1" sqref="C2">
      <formula1>Personal</formula1>
    </dataValidation>
    <dataValidation type="custom" allowBlank="1" showInputMessage="1" showErrorMessage="1" errorTitle="เกิดข้อผิดพลาด" error="คุณใส่วันที่ผิดพลาด" sqref="C4">
      <formula1>C4&lt;=TODAY()</formula1>
    </dataValidation>
    <dataValidation type="custom" allowBlank="1" showInputMessage="1" showErrorMessage="1" errorTitle="เกิดข้อผิดพลาด" error="ไม่สามารถลงเวลาได้ เนื่องจากข้อมูลถูกต้องครบถ้วนแล้ว" sqref="C11">
      <formula1>D11&lt;&gt;""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alendar1">
          <controlPr defaultSize="0" autoLine="0" r:id="rId5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6</xdr:col>
                <xdr:colOff>180975</xdr:colOff>
                <xdr:row>8</xdr:row>
                <xdr:rowOff>295275</xdr:rowOff>
              </to>
            </anchor>
          </controlPr>
        </control>
      </mc:Choice>
      <mc:Fallback>
        <control shapeId="3073" r:id="rId4" name="Calend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Database!$M$2:$M$25</xm:f>
          </x14:formula1>
          <xm:sqref>C9</xm:sqref>
        </x14:dataValidation>
        <x14:dataValidation type="list" allowBlank="1" showInputMessage="1" showErrorMessage="1">
          <x14:formula1>
            <xm:f>Database!$N$2:$N$61</xm:f>
          </x14:formula1>
          <xm:sqref>C10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TimeLog</vt:lpstr>
      <vt:lpstr>Report</vt:lpstr>
      <vt:lpstr>Personal</vt:lpstr>
      <vt:lpstr>Database</vt:lpstr>
      <vt:lpstr>Temp</vt:lpstr>
      <vt:lpstr>Sub_Report</vt:lpstr>
      <vt:lpstr>AddTime</vt:lpstr>
      <vt:lpstr>Sub_Report!Criteria</vt:lpstr>
      <vt:lpstr>Sub_Report!Extract</vt:lpstr>
      <vt:lpstr>Report!Print_Area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Corporate Edition</cp:lastModifiedBy>
  <cp:lastPrinted>2012-07-26T04:39:38Z</cp:lastPrinted>
  <dcterms:created xsi:type="dcterms:W3CDTF">2012-03-29T06:43:22Z</dcterms:created>
  <dcterms:modified xsi:type="dcterms:W3CDTF">2012-08-16T09:24:05Z</dcterms:modified>
</cp:coreProperties>
</file>