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1355" windowHeight="7935" activeTab="1"/>
  </bookViews>
  <sheets>
    <sheet name="nitrogen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59" i="1"/>
  <c r="B167"/>
  <c r="B166"/>
  <c r="B158"/>
  <c r="B157"/>
  <c r="B146"/>
  <c r="B138"/>
  <c r="B140"/>
  <c r="B191"/>
  <c r="B190"/>
  <c r="B178"/>
  <c r="B181" s="1"/>
  <c r="R5"/>
  <c r="R2"/>
  <c r="E6" i="2"/>
  <c r="E5"/>
  <c r="E4"/>
  <c r="E3"/>
  <c r="E2"/>
  <c r="O22" i="1"/>
  <c r="N22"/>
  <c r="M22"/>
  <c r="M25"/>
  <c r="B155" s="1"/>
  <c r="C175"/>
  <c r="C189" s="1"/>
  <c r="D175"/>
  <c r="B175"/>
  <c r="B150"/>
  <c r="S5"/>
  <c r="B149"/>
  <c r="B148"/>
  <c r="A175"/>
  <c r="D128"/>
  <c r="D183" s="1"/>
  <c r="C128"/>
  <c r="C183" s="1"/>
  <c r="B128"/>
  <c r="B183" s="1"/>
  <c r="A128"/>
  <c r="A183" s="1"/>
  <c r="E125"/>
  <c r="E170" s="1"/>
  <c r="D125"/>
  <c r="D135" s="1"/>
  <c r="C125"/>
  <c r="C170" s="1"/>
  <c r="B125"/>
  <c r="B135" s="1"/>
  <c r="A125"/>
  <c r="A170" s="1"/>
  <c r="B184" l="1"/>
  <c r="B185" s="1"/>
  <c r="D189"/>
  <c r="B189"/>
  <c r="A189"/>
  <c r="E180"/>
  <c r="E161"/>
  <c r="E135"/>
  <c r="D170"/>
  <c r="C161"/>
  <c r="C180"/>
  <c r="C135"/>
  <c r="B170"/>
  <c r="A180"/>
  <c r="A161"/>
  <c r="A135"/>
  <c r="R13"/>
  <c r="B176"/>
  <c r="B177" s="1"/>
  <c r="B172"/>
  <c r="D167"/>
  <c r="B163"/>
  <c r="D158"/>
  <c r="B186" l="1"/>
  <c r="B171"/>
  <c r="D161"/>
  <c r="D180"/>
  <c r="B161"/>
  <c r="B180"/>
  <c r="B168" l="1"/>
  <c r="B162"/>
  <c r="B121"/>
  <c r="B122" s="1"/>
  <c r="B123"/>
  <c r="B129" s="1"/>
  <c r="B4"/>
  <c r="A4"/>
  <c r="B133"/>
  <c r="B136" s="1"/>
  <c r="C147" l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B114"/>
  <c r="B132" s="1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26"/>
  <c r="B130" s="1"/>
  <c r="B131" s="1"/>
  <c r="B137" s="1"/>
  <c r="B139" l="1"/>
  <c r="B145"/>
  <c r="B152" s="1"/>
  <c r="B151" s="1"/>
</calcChain>
</file>

<file path=xl/sharedStrings.xml><?xml version="1.0" encoding="utf-8"?>
<sst xmlns="http://schemas.openxmlformats.org/spreadsheetml/2006/main" count="161" uniqueCount="88">
  <si>
    <t>Ha</t>
  </si>
  <si>
    <t>Hb</t>
  </si>
  <si>
    <t>specific v new</t>
  </si>
  <si>
    <t>ถังที่สอง</t>
  </si>
  <si>
    <t>Cp</t>
  </si>
  <si>
    <t>delta T</t>
  </si>
  <si>
    <t>Cpdelat(E1)</t>
  </si>
  <si>
    <t>ลูปที่สอง</t>
  </si>
  <si>
    <t>Tguess</t>
  </si>
  <si>
    <t>T</t>
  </si>
  <si>
    <t>Tave</t>
  </si>
  <si>
    <t>Btave</t>
  </si>
  <si>
    <t>BT'ave</t>
  </si>
  <si>
    <t>E2</t>
  </si>
  <si>
    <t>Pguess</t>
  </si>
  <si>
    <t>BT</t>
  </si>
  <si>
    <t>สมการที่ 1</t>
  </si>
  <si>
    <t>สมการที่ 2</t>
  </si>
  <si>
    <t>ผลต่างสมการ</t>
  </si>
  <si>
    <t>สมการเสริม</t>
  </si>
  <si>
    <t>P1</t>
  </si>
  <si>
    <t>T1</t>
  </si>
  <si>
    <t>P2</t>
  </si>
  <si>
    <t>T3</t>
  </si>
  <si>
    <t>Na</t>
  </si>
  <si>
    <t>HB</t>
  </si>
  <si>
    <t>Nb</t>
  </si>
  <si>
    <t>time</t>
  </si>
  <si>
    <t>Cd*A*ความหนาแน่น</t>
  </si>
  <si>
    <t>rootpressuredrop</t>
  </si>
  <si>
    <t>rootความหนาแน่น*มวลโมเลกุ</t>
  </si>
  <si>
    <t>Cd</t>
  </si>
  <si>
    <t>A</t>
  </si>
  <si>
    <t>Mw</t>
  </si>
  <si>
    <t>n.</t>
  </si>
  <si>
    <t>na</t>
  </si>
  <si>
    <t>ความหนาแน่น</t>
  </si>
  <si>
    <t>P</t>
  </si>
  <si>
    <t>V</t>
  </si>
  <si>
    <t>equation1</t>
  </si>
  <si>
    <t>equation2</t>
  </si>
  <si>
    <t>vguess</t>
  </si>
  <si>
    <t>Bt</t>
  </si>
  <si>
    <t>dealta</t>
  </si>
  <si>
    <t>n</t>
  </si>
  <si>
    <t>ถังที่สองเริ่มต้น</t>
  </si>
  <si>
    <t>หาเอ็นทัลปีเริ่มต้นถังที่ 1</t>
  </si>
  <si>
    <t>หาเอ็นทัลปีเริ่มต้นถังที่ 2</t>
  </si>
  <si>
    <t>p1</t>
  </si>
  <si>
    <t>v1</t>
  </si>
  <si>
    <t>t1</t>
  </si>
  <si>
    <t>p2</t>
  </si>
  <si>
    <t>v2</t>
  </si>
  <si>
    <t>t2</t>
  </si>
  <si>
    <t>initial</t>
  </si>
  <si>
    <t>final</t>
  </si>
  <si>
    <t>nb</t>
  </si>
  <si>
    <t>water volumn</t>
  </si>
  <si>
    <t>vmix</t>
  </si>
  <si>
    <t>ค่าคงตัวของ BT</t>
  </si>
  <si>
    <t>a</t>
  </si>
  <si>
    <t>b</t>
  </si>
  <si>
    <t>c</t>
  </si>
  <si>
    <t>d</t>
  </si>
  <si>
    <t>e</t>
  </si>
  <si>
    <t>ค่าคงตัวbt'</t>
  </si>
  <si>
    <t>ค่าคงตัว cp</t>
  </si>
  <si>
    <t>cd</t>
  </si>
  <si>
    <t>bar</t>
  </si>
  <si>
    <t>cm^3</t>
  </si>
  <si>
    <t>K</t>
  </si>
  <si>
    <t>s</t>
  </si>
  <si>
    <t>R</t>
  </si>
  <si>
    <t>output</t>
  </si>
  <si>
    <t>oxygen</t>
  </si>
  <si>
    <t>สารที่นำมาใช้คำนวณ</t>
  </si>
  <si>
    <t>T2</t>
  </si>
  <si>
    <t>atm</t>
  </si>
  <si>
    <t>psi</t>
  </si>
  <si>
    <t>pa</t>
  </si>
  <si>
    <t>m^3.pa/k.mol</t>
  </si>
  <si>
    <t>m^3.bar/k.mol</t>
  </si>
  <si>
    <t>cm^3.bar/K.mol</t>
  </si>
  <si>
    <t>m^2</t>
  </si>
  <si>
    <t>cm^2</t>
  </si>
  <si>
    <t>r1</t>
  </si>
  <si>
    <t>r2</t>
  </si>
  <si>
    <t>rpipe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</si>
</sst>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7" xfId="0" applyFill="1" applyBorder="1" applyAlignment="1"/>
    <xf numFmtId="0" fontId="0" fillId="0" borderId="3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11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0" xfId="2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3" fillId="4" borderId="1" xfId="3" applyBorder="1" applyAlignment="1"/>
    <xf numFmtId="0" fontId="3" fillId="4" borderId="1" xfId="3" applyBorder="1"/>
    <xf numFmtId="0" fontId="0" fillId="0" borderId="0" xfId="0" applyFill="1" applyBorder="1"/>
    <xf numFmtId="0" fontId="0" fillId="0" borderId="8" xfId="0" applyBorder="1"/>
    <xf numFmtId="0" fontId="0" fillId="0" borderId="8" xfId="0" applyFill="1" applyBorder="1"/>
    <xf numFmtId="0" fontId="0" fillId="5" borderId="1" xfId="0" applyFill="1" applyBorder="1" applyAlignment="1"/>
    <xf numFmtId="0" fontId="0" fillId="5" borderId="1" xfId="0" applyFill="1" applyBorder="1"/>
    <xf numFmtId="0" fontId="0" fillId="0" borderId="0" xfId="0"/>
    <xf numFmtId="0" fontId="0" fillId="0" borderId="9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7" xfId="0" applyFill="1" applyBorder="1" applyAlignment="1"/>
    <xf numFmtId="0" fontId="0" fillId="0" borderId="3" xfId="0" applyFill="1" applyBorder="1" applyAlignment="1"/>
    <xf numFmtId="0" fontId="0" fillId="0" borderId="10" xfId="0" applyFill="1" applyBorder="1" applyAlignment="1"/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11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0" fillId="6" borderId="1" xfId="0" applyFill="1" applyBorder="1" applyAlignment="1"/>
    <xf numFmtId="0" fontId="0" fillId="6" borderId="1" xfId="0" applyFill="1" applyBorder="1"/>
    <xf numFmtId="0" fontId="0" fillId="7" borderId="0" xfId="0" applyFill="1"/>
    <xf numFmtId="0" fontId="0" fillId="0" borderId="3" xfId="0" applyBorder="1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7" xfId="0" applyBorder="1" applyAlignment="1"/>
    <xf numFmtId="0" fontId="0" fillId="0" borderId="7" xfId="0" applyBorder="1"/>
    <xf numFmtId="0" fontId="0" fillId="0" borderId="12" xfId="0" applyFill="1" applyBorder="1" applyAlignment="1"/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5" borderId="0" xfId="0" applyFill="1"/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5</xdr:row>
      <xdr:rowOff>9524</xdr:rowOff>
    </xdr:from>
    <xdr:to>
      <xdr:col>8</xdr:col>
      <xdr:colOff>95251</xdr:colOff>
      <xdr:row>6</xdr:row>
      <xdr:rowOff>57149</xdr:rowOff>
    </xdr:to>
    <xdr:sp macro="[0]!Sheet1.Macro1" textlink="">
      <xdr:nvSpPr>
        <xdr:cNvPr id="7" name="TextBox 6"/>
        <xdr:cNvSpPr txBox="1"/>
      </xdr:nvSpPr>
      <xdr:spPr>
        <a:xfrm>
          <a:off x="3438525" y="914399"/>
          <a:ext cx="771526" cy="228600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sz="1100"/>
            <a:t>oxygen</a:t>
          </a:r>
          <a:endParaRPr lang="th-TH" sz="1100"/>
        </a:p>
      </xdr:txBody>
    </xdr:sp>
    <xdr:clientData/>
  </xdr:twoCellAnchor>
  <xdr:twoCellAnchor>
    <xdr:from>
      <xdr:col>7</xdr:col>
      <xdr:colOff>0</xdr:colOff>
      <xdr:row>3</xdr:row>
      <xdr:rowOff>142874</xdr:rowOff>
    </xdr:from>
    <xdr:to>
      <xdr:col>8</xdr:col>
      <xdr:colOff>95250</xdr:colOff>
      <xdr:row>4</xdr:row>
      <xdr:rowOff>180974</xdr:rowOff>
    </xdr:to>
    <xdr:sp macro="[0]!Sheet1.Macro1" textlink="">
      <xdr:nvSpPr>
        <xdr:cNvPr id="8" name="TextBox 7"/>
        <xdr:cNvSpPr txBox="1"/>
      </xdr:nvSpPr>
      <xdr:spPr>
        <a:xfrm>
          <a:off x="3429000" y="685799"/>
          <a:ext cx="781050" cy="2190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sz="1100"/>
            <a:t>nitrogen</a:t>
          </a:r>
          <a:endParaRPr lang="th-TH" sz="1100"/>
        </a:p>
      </xdr:txBody>
    </xdr:sp>
    <xdr:clientData/>
  </xdr:twoCellAnchor>
  <xdr:twoCellAnchor>
    <xdr:from>
      <xdr:col>7</xdr:col>
      <xdr:colOff>9525</xdr:colOff>
      <xdr:row>2</xdr:row>
      <xdr:rowOff>76198</xdr:rowOff>
    </xdr:from>
    <xdr:to>
      <xdr:col>8</xdr:col>
      <xdr:colOff>95249</xdr:colOff>
      <xdr:row>3</xdr:row>
      <xdr:rowOff>133348</xdr:rowOff>
    </xdr:to>
    <xdr:sp macro="" textlink="">
      <xdr:nvSpPr>
        <xdr:cNvPr id="9" name="TextBox 8"/>
        <xdr:cNvSpPr txBox="1"/>
      </xdr:nvSpPr>
      <xdr:spPr>
        <a:xfrm>
          <a:off x="3438525" y="438148"/>
          <a:ext cx="771524" cy="2381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argon</a:t>
          </a:r>
          <a:endParaRPr lang="th-TH" sz="1100"/>
        </a:p>
      </xdr:txBody>
    </xdr:sp>
    <xdr:clientData/>
  </xdr:twoCellAnchor>
  <xdr:twoCellAnchor>
    <xdr:from>
      <xdr:col>7</xdr:col>
      <xdr:colOff>9525</xdr:colOff>
      <xdr:row>1</xdr:row>
      <xdr:rowOff>0</xdr:rowOff>
    </xdr:from>
    <xdr:to>
      <xdr:col>8</xdr:col>
      <xdr:colOff>95250</xdr:colOff>
      <xdr:row>2</xdr:row>
      <xdr:rowOff>76199</xdr:rowOff>
    </xdr:to>
    <xdr:sp macro="" textlink="">
      <xdr:nvSpPr>
        <xdr:cNvPr id="10" name="TextBox 9"/>
        <xdr:cNvSpPr txBox="1"/>
      </xdr:nvSpPr>
      <xdr:spPr>
        <a:xfrm>
          <a:off x="3438525" y="180975"/>
          <a:ext cx="771525" cy="257174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sz="1100"/>
            <a:t>hydrogen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193"/>
  <sheetViews>
    <sheetView topLeftCell="B1" zoomScaleNormal="100" workbookViewId="0">
      <selection activeCell="T17" sqref="T17"/>
    </sheetView>
  </sheetViews>
  <sheetFormatPr defaultColWidth="9" defaultRowHeight="14.25"/>
  <cols>
    <col min="1" max="9" width="9" customWidth="1"/>
    <col min="10" max="10" width="9" style="4" customWidth="1"/>
    <col min="11" max="11" width="9" style="64" customWidth="1"/>
    <col min="12" max="12" width="13.125" customWidth="1"/>
    <col min="13" max="13" width="9" customWidth="1"/>
    <col min="14" max="14" width="14.75" customWidth="1"/>
    <col min="15" max="16" width="9" customWidth="1"/>
    <col min="19" max="19" width="11" customWidth="1"/>
  </cols>
  <sheetData>
    <row r="1" spans="1:20">
      <c r="A1">
        <v>34</v>
      </c>
      <c r="D1" s="34">
        <v>1.6000000000000001E-4</v>
      </c>
      <c r="F1" s="4" t="s">
        <v>20</v>
      </c>
      <c r="G1" s="4" t="s">
        <v>21</v>
      </c>
      <c r="H1" s="4" t="s">
        <v>22</v>
      </c>
      <c r="I1" s="63" t="s">
        <v>23</v>
      </c>
      <c r="J1" s="4" t="s">
        <v>27</v>
      </c>
      <c r="K1" s="36"/>
      <c r="Q1" s="37" t="s">
        <v>48</v>
      </c>
      <c r="R1" s="59">
        <v>2</v>
      </c>
      <c r="S1" s="57"/>
      <c r="T1" s="4" t="s">
        <v>68</v>
      </c>
    </row>
    <row r="2" spans="1:20">
      <c r="A2" s="1">
        <v>1</v>
      </c>
      <c r="B2" s="1">
        <v>2</v>
      </c>
      <c r="C2" s="2" t="s">
        <v>0</v>
      </c>
      <c r="D2" s="2" t="s">
        <v>1</v>
      </c>
      <c r="F2" s="4">
        <v>24.53712349600514</v>
      </c>
      <c r="G2" s="4">
        <v>298.01057723490209</v>
      </c>
      <c r="H2" s="4">
        <v>1.0870561220317212</v>
      </c>
      <c r="I2" s="63">
        <v>293.76241453028837</v>
      </c>
      <c r="J2" s="4">
        <v>1.0467401745889899E-5</v>
      </c>
      <c r="K2" s="36"/>
      <c r="P2" s="41"/>
      <c r="Q2" s="37" t="s">
        <v>49</v>
      </c>
      <c r="R2" s="59">
        <f>(4/3)*(22/7)*R14^3</f>
        <v>33.523809523809518</v>
      </c>
      <c r="S2" s="62" t="s">
        <v>57</v>
      </c>
      <c r="T2" s="4" t="s">
        <v>69</v>
      </c>
    </row>
    <row r="3" spans="1:20">
      <c r="A3" s="1">
        <v>16.761904761904759</v>
      </c>
      <c r="B3" s="1">
        <v>1.3536937288759195E-3</v>
      </c>
      <c r="C3" s="1">
        <v>850.75513114527575</v>
      </c>
      <c r="D3" s="1">
        <v>722.05087047526047</v>
      </c>
      <c r="F3" s="4">
        <v>24.42257030116421</v>
      </c>
      <c r="G3" s="4">
        <v>298.02071640155663</v>
      </c>
      <c r="H3" s="4">
        <v>1.2026870959254468</v>
      </c>
      <c r="I3" s="63">
        <v>293.94774300209195</v>
      </c>
      <c r="J3" s="4">
        <v>2.0986558452209889E-5</v>
      </c>
      <c r="K3" s="36"/>
      <c r="P3" s="36"/>
      <c r="Q3" s="37" t="s">
        <v>50</v>
      </c>
      <c r="R3" s="59">
        <v>2</v>
      </c>
      <c r="S3" s="62" t="s">
        <v>54</v>
      </c>
      <c r="T3" s="4" t="s">
        <v>70</v>
      </c>
    </row>
    <row r="4" spans="1:20">
      <c r="A4" s="1">
        <f>A3-D1</f>
        <v>16.761744761904758</v>
      </c>
      <c r="B4" s="1">
        <f>D1+B3</f>
        <v>1.5136937288759195E-3</v>
      </c>
      <c r="C4" s="1">
        <v>851.05939032116567</v>
      </c>
      <c r="D4" s="4">
        <v>728.85300003237194</v>
      </c>
      <c r="E4">
        <v>1</v>
      </c>
      <c r="F4" s="4">
        <v>24.307970793731258</v>
      </c>
      <c r="G4" s="4">
        <v>298.03048401095924</v>
      </c>
      <c r="H4" s="4">
        <v>1.318359049326393</v>
      </c>
      <c r="I4" s="63">
        <v>294.11116924927666</v>
      </c>
      <c r="J4" s="4">
        <v>3.1558265550766467E-5</v>
      </c>
      <c r="K4" s="36"/>
      <c r="P4" s="36"/>
      <c r="Q4" s="37" t="s">
        <v>51</v>
      </c>
      <c r="R4" s="59">
        <v>2</v>
      </c>
      <c r="S4" s="58"/>
      <c r="T4" s="6" t="s">
        <v>68</v>
      </c>
    </row>
    <row r="5" spans="1:20">
      <c r="A5" s="1">
        <f>A4-D1</f>
        <v>16.761584761904757</v>
      </c>
      <c r="B5" s="1">
        <f>B4+D1</f>
        <v>1.6736937288759194E-3</v>
      </c>
      <c r="C5" s="1">
        <v>851.35104633532069</v>
      </c>
      <c r="D5" s="1">
        <v>734.18459443614222</v>
      </c>
      <c r="E5">
        <v>2</v>
      </c>
      <c r="F5" s="4">
        <v>24.193329607876546</v>
      </c>
      <c r="G5" s="4">
        <v>298.03992840116337</v>
      </c>
      <c r="H5" s="4">
        <v>1.434066054807946</v>
      </c>
      <c r="I5" s="63">
        <v>294.25674721786055</v>
      </c>
      <c r="J5" s="4">
        <v>4.2183336479529975E-5</v>
      </c>
      <c r="K5" s="36"/>
      <c r="P5" s="36"/>
      <c r="Q5" s="37" t="s">
        <v>52</v>
      </c>
      <c r="R5" s="59">
        <f>(4/3)*(22/7)*R15^3</f>
        <v>33.523809523809518</v>
      </c>
      <c r="S5" s="59" t="str">
        <f>S2</f>
        <v>water volumn</v>
      </c>
      <c r="T5" s="6" t="s">
        <v>69</v>
      </c>
    </row>
    <row r="6" spans="1:20">
      <c r="A6" s="1">
        <f>A5-D1</f>
        <v>16.761424761904756</v>
      </c>
      <c r="B6" s="1">
        <f>B5+D1</f>
        <v>1.8336937288759194E-3</v>
      </c>
      <c r="C6" s="4">
        <v>851.63201521756207</v>
      </c>
      <c r="D6" s="1">
        <v>738.88607692373535</v>
      </c>
      <c r="E6" s="3">
        <v>3</v>
      </c>
      <c r="F6" s="6">
        <v>24.078650523068251</v>
      </c>
      <c r="G6" s="6">
        <v>298.04908887993855</v>
      </c>
      <c r="H6" s="6">
        <v>1.5498032048171133</v>
      </c>
      <c r="I6" s="65">
        <v>294.38752029560112</v>
      </c>
      <c r="J6" s="6">
        <v>5.286260372007832E-5</v>
      </c>
      <c r="K6" s="36"/>
      <c r="P6" s="36"/>
      <c r="Q6" s="37" t="s">
        <v>53</v>
      </c>
      <c r="R6" s="59">
        <v>2</v>
      </c>
      <c r="S6" s="58"/>
      <c r="T6" s="6" t="s">
        <v>70</v>
      </c>
    </row>
    <row r="7" spans="1:20">
      <c r="A7" s="1">
        <f>A6-D1</f>
        <v>16.761264761904755</v>
      </c>
      <c r="B7" s="1">
        <f>B6+D1</f>
        <v>1.9936937288759196E-3</v>
      </c>
      <c r="C7" s="4">
        <v>851.90368652029633</v>
      </c>
      <c r="D7" s="1">
        <v>743.0740795828757</v>
      </c>
      <c r="E7" s="3">
        <v>4</v>
      </c>
      <c r="F7" s="6">
        <v>23.963933889995353</v>
      </c>
      <c r="G7" s="6">
        <v>298.05796518498238</v>
      </c>
      <c r="H7" s="6">
        <v>1.6655669839950291</v>
      </c>
      <c r="I7" s="65">
        <v>294.5059360782966</v>
      </c>
      <c r="J7" s="6">
        <v>6.3596920604017571E-5</v>
      </c>
      <c r="K7" s="36"/>
      <c r="P7" s="36"/>
      <c r="Q7" s="36"/>
      <c r="T7" s="5"/>
    </row>
    <row r="8" spans="1:20">
      <c r="A8" s="1">
        <f>A7-D1</f>
        <v>16.761104761904754</v>
      </c>
      <c r="B8" s="1">
        <f>B7+D1</f>
        <v>2.1536937288759196E-3</v>
      </c>
      <c r="C8" s="4">
        <v>852.16719095093242</v>
      </c>
      <c r="D8" s="1">
        <v>746.83705324111509</v>
      </c>
      <c r="E8" s="3">
        <v>5</v>
      </c>
      <c r="F8" s="6">
        <v>23.849188414493799</v>
      </c>
      <c r="G8" s="6">
        <v>298.06665593504488</v>
      </c>
      <c r="H8" s="6">
        <v>1.7813540114377151</v>
      </c>
      <c r="I8" s="65">
        <v>294.61383163462244</v>
      </c>
      <c r="J8" s="6">
        <v>7.4387160050556377E-5</v>
      </c>
      <c r="K8" s="36"/>
      <c r="P8" s="36"/>
      <c r="Q8" s="37" t="s">
        <v>48</v>
      </c>
      <c r="R8" s="4">
        <v>12.882755689307508</v>
      </c>
      <c r="T8" s="4" t="s">
        <v>68</v>
      </c>
    </row>
    <row r="9" spans="1:20">
      <c r="A9" s="1">
        <f>A8-D1</f>
        <v>16.760944761904753</v>
      </c>
      <c r="B9" s="1">
        <f>B8+D1</f>
        <v>2.3136937288759196E-3</v>
      </c>
      <c r="C9" s="4">
        <v>852.42346326996324</v>
      </c>
      <c r="D9" s="1">
        <v>750.24346160865957</v>
      </c>
      <c r="E9" s="3">
        <v>6</v>
      </c>
      <c r="F9" s="6">
        <v>23.734412966671641</v>
      </c>
      <c r="G9" s="6">
        <v>298.07514477359894</v>
      </c>
      <c r="H9" s="6">
        <v>1.8971616090896444</v>
      </c>
      <c r="I9" s="65">
        <v>294.71270682843021</v>
      </c>
      <c r="J9" s="6">
        <v>8.52342178384001E-5</v>
      </c>
      <c r="K9" s="36"/>
      <c r="P9" s="36"/>
      <c r="Q9" s="37" t="s">
        <v>50</v>
      </c>
      <c r="R9" s="4">
        <v>298.73328348345285</v>
      </c>
      <c r="S9" s="63" t="s">
        <v>55</v>
      </c>
      <c r="T9" s="4" t="s">
        <v>70</v>
      </c>
    </row>
    <row r="10" spans="1:20">
      <c r="A10" s="1">
        <f>A9-D1</f>
        <v>16.760784761904752</v>
      </c>
      <c r="B10" s="1">
        <f>B9+D1</f>
        <v>2.4736937288759196E-3</v>
      </c>
      <c r="C10" s="4">
        <v>852.67328684649203</v>
      </c>
      <c r="D10" s="1">
        <v>753.34723941064158</v>
      </c>
      <c r="E10" s="3">
        <v>7</v>
      </c>
      <c r="F10" s="6">
        <v>23.619609480324396</v>
      </c>
      <c r="G10" s="6">
        <v>298.08345164181543</v>
      </c>
      <c r="H10" s="6">
        <v>2.0129875069261001</v>
      </c>
      <c r="I10" s="65">
        <v>294.80377778353642</v>
      </c>
      <c r="J10" s="6">
        <v>9.6139012786420681E-5</v>
      </c>
      <c r="K10" s="36"/>
      <c r="P10" s="36"/>
      <c r="Q10" s="37" t="s">
        <v>51</v>
      </c>
      <c r="R10" s="4">
        <v>12.796356735603139</v>
      </c>
      <c r="T10" s="6" t="s">
        <v>68</v>
      </c>
    </row>
    <row r="11" spans="1:20">
      <c r="A11" s="1">
        <f>A10-D1</f>
        <v>16.760624761904751</v>
      </c>
      <c r="B11" s="1">
        <f>B10+D1</f>
        <v>2.6336937288759196E-3</v>
      </c>
      <c r="C11" s="4">
        <v>852.91732600757575</v>
      </c>
      <c r="D11" s="1">
        <v>756.19153251003775</v>
      </c>
      <c r="E11" s="3">
        <v>8</v>
      </c>
      <c r="F11" s="6">
        <v>23.504779629360364</v>
      </c>
      <c r="G11" s="6">
        <v>298.09159377302939</v>
      </c>
      <c r="H11" s="6">
        <v>2.1288297613079621</v>
      </c>
      <c r="I11" s="65">
        <v>294.88804241152974</v>
      </c>
      <c r="J11" s="6">
        <v>1.071024877524872E-4</v>
      </c>
      <c r="K11" s="36"/>
      <c r="P11" s="36"/>
      <c r="Q11" s="37" t="s">
        <v>53</v>
      </c>
      <c r="R11" s="4">
        <v>296.90191506996899</v>
      </c>
      <c r="T11" s="6" t="s">
        <v>70</v>
      </c>
    </row>
    <row r="12" spans="1:20">
      <c r="A12" s="1">
        <f>A11-D1</f>
        <v>16.76046476190475</v>
      </c>
      <c r="B12" s="1">
        <f>B11+D1</f>
        <v>2.7936937288759196E-3</v>
      </c>
      <c r="C12" s="4">
        <v>853.15615003150072</v>
      </c>
      <c r="D12" s="1">
        <v>758.8113246043074</v>
      </c>
      <c r="E12" s="3">
        <v>9</v>
      </c>
      <c r="F12" s="6">
        <v>23.389924874478858</v>
      </c>
      <c r="G12" s="6">
        <v>298.0995861857927</v>
      </c>
      <c r="H12" s="6">
        <v>2.2446866931263711</v>
      </c>
      <c r="I12" s="65">
        <v>294.96632833894085</v>
      </c>
      <c r="J12" s="6">
        <v>1.1812561065698192E-4</v>
      </c>
      <c r="K12" s="36"/>
      <c r="P12" s="36"/>
      <c r="Q12" s="37" t="s">
        <v>27</v>
      </c>
      <c r="R12" s="4">
        <v>2.099154649652967E-3</v>
      </c>
      <c r="T12" s="6" t="s">
        <v>71</v>
      </c>
    </row>
    <row r="13" spans="1:20">
      <c r="A13" s="1">
        <f>A12-D1</f>
        <v>16.760304761904749</v>
      </c>
      <c r="B13" s="1">
        <f>B12+D1</f>
        <v>2.9536937288759195E-3</v>
      </c>
      <c r="C13" s="4">
        <v>853.39025127822856</v>
      </c>
      <c r="D13" s="1">
        <v>761.23532217483921</v>
      </c>
      <c r="E13" s="3">
        <v>10</v>
      </c>
      <c r="F13" s="6">
        <v>23.27504649955824</v>
      </c>
      <c r="G13" s="6">
        <v>298.10744206751218</v>
      </c>
      <c r="H13" s="6">
        <v>2.3605568401992691</v>
      </c>
      <c r="I13" s="65">
        <v>295.03932856273696</v>
      </c>
      <c r="J13" s="6">
        <v>1.2920937553812493E-4</v>
      </c>
      <c r="K13" s="36"/>
      <c r="P13" s="36"/>
      <c r="Q13" s="37" t="s">
        <v>58</v>
      </c>
      <c r="R13" s="4">
        <f>R5+R2</f>
        <v>67.047619047619037</v>
      </c>
      <c r="T13" s="6" t="s">
        <v>69</v>
      </c>
    </row>
    <row r="14" spans="1:20">
      <c r="A14" s="1">
        <f>A13-D1</f>
        <v>16.760144761904748</v>
      </c>
      <c r="B14" s="1">
        <f>B13+D1</f>
        <v>3.1136937288759195E-3</v>
      </c>
      <c r="C14" s="4">
        <v>853.62005911665551</v>
      </c>
      <c r="D14" s="1">
        <v>763.48733318712243</v>
      </c>
      <c r="E14" s="3">
        <v>11</v>
      </c>
      <c r="F14" s="6">
        <v>23.160145640401982</v>
      </c>
      <c r="G14" s="6">
        <v>298.11517307695846</v>
      </c>
      <c r="H14" s="6">
        <v>2.4764389201142643</v>
      </c>
      <c r="I14" s="65">
        <v>295.10762838313588</v>
      </c>
      <c r="J14" s="6">
        <v>1.4035480364524216E-4</v>
      </c>
      <c r="K14" s="36"/>
      <c r="L14" s="47" t="s">
        <v>59</v>
      </c>
      <c r="P14" s="36"/>
      <c r="Q14" s="37" t="s">
        <v>85</v>
      </c>
      <c r="R14" s="69">
        <v>2</v>
      </c>
    </row>
    <row r="15" spans="1:20">
      <c r="A15" s="1">
        <f>A14-D1</f>
        <v>16.759984761904747</v>
      </c>
      <c r="B15" s="1">
        <f>B14+D1</f>
        <v>3.2736937288759195E-3</v>
      </c>
      <c r="C15" s="4">
        <v>853.84595078050791</v>
      </c>
      <c r="D15" s="1">
        <v>765.58729277691475</v>
      </c>
      <c r="E15" s="3">
        <v>12</v>
      </c>
      <c r="F15" s="6">
        <v>23.045223307720491</v>
      </c>
      <c r="G15" s="6">
        <v>298.1227895856735</v>
      </c>
      <c r="H15" s="6">
        <v>2.592331800854371</v>
      </c>
      <c r="I15" s="66">
        <v>295.17172602875803</v>
      </c>
      <c r="J15" s="6">
        <v>1.5156294457549253E-4</v>
      </c>
      <c r="K15" s="36"/>
      <c r="L15" s="64" t="s">
        <v>60</v>
      </c>
      <c r="M15" s="4" t="s">
        <v>61</v>
      </c>
      <c r="N15" s="4" t="s">
        <v>62</v>
      </c>
      <c r="O15" s="6" t="s">
        <v>63</v>
      </c>
      <c r="P15" s="6" t="s">
        <v>64</v>
      </c>
      <c r="Q15" s="37" t="s">
        <v>86</v>
      </c>
      <c r="R15" s="69">
        <v>2</v>
      </c>
    </row>
    <row r="16" spans="1:20">
      <c r="A16" s="1">
        <f>A15-D1</f>
        <v>16.759824761904746</v>
      </c>
      <c r="B16" s="1">
        <f>B15+D1</f>
        <v>3.4336937288759195E-3</v>
      </c>
      <c r="C16" s="4">
        <v>854.06825994148915</v>
      </c>
      <c r="D16" s="1">
        <v>767.55203801481684</v>
      </c>
      <c r="E16" s="3">
        <v>13</v>
      </c>
      <c r="F16" s="6">
        <v>22.930280405703762</v>
      </c>
      <c r="G16" s="6">
        <v>298.13030087271414</v>
      </c>
      <c r="H16" s="6">
        <v>2.708234477308149</v>
      </c>
      <c r="I16" s="65">
        <v>295.23204864904955</v>
      </c>
      <c r="J16" s="6">
        <v>1.628348774592068E-4</v>
      </c>
      <c r="K16" s="36"/>
      <c r="L16" s="4">
        <v>40.286000000000001</v>
      </c>
      <c r="M16" s="4">
        <v>9337.7999999999993</v>
      </c>
      <c r="N16" s="4">
        <v>1416400</v>
      </c>
      <c r="O16" s="4">
        <v>61253000</v>
      </c>
      <c r="P16" s="4">
        <v>2719800000</v>
      </c>
      <c r="Q16" s="37" t="s">
        <v>87</v>
      </c>
      <c r="R16" s="69"/>
    </row>
    <row r="17" spans="1:15">
      <c r="A17" s="1">
        <f>A16-D1</f>
        <v>16.759664761904745</v>
      </c>
      <c r="B17" s="1">
        <f>B16+D1</f>
        <v>3.5936937288759195E-3</v>
      </c>
      <c r="C17" s="4">
        <v>854.28728355977967</v>
      </c>
      <c r="D17" s="1">
        <v>769.39590122104767</v>
      </c>
      <c r="E17" s="3">
        <v>14</v>
      </c>
      <c r="F17" s="6">
        <v>22.815317747178536</v>
      </c>
      <c r="G17" s="6">
        <v>298.1377152833021</v>
      </c>
      <c r="H17" s="6">
        <v>2.8241460522884849</v>
      </c>
      <c r="I17" s="65">
        <v>295.28896485579702</v>
      </c>
      <c r="J17" s="6">
        <v>1.7417171219880751E-4</v>
      </c>
      <c r="K17" s="36"/>
      <c r="L17" s="35" t="s">
        <v>65</v>
      </c>
    </row>
    <row r="18" spans="1:15">
      <c r="A18" s="1">
        <f>A17-D1</f>
        <v>16.759504761904743</v>
      </c>
      <c r="B18" s="1">
        <f>B17+D1</f>
        <v>3.7536937288759195E-3</v>
      </c>
      <c r="C18" s="4">
        <v>854.50328741660462</v>
      </c>
      <c r="D18" s="1">
        <v>771.13117001251976</v>
      </c>
      <c r="E18" s="3">
        <v>15</v>
      </c>
      <c r="F18" s="6">
        <v>22.700336066088799</v>
      </c>
      <c r="G18" s="6">
        <v>298.14504035923301</v>
      </c>
      <c r="H18" s="6">
        <v>2.9400657210480485</v>
      </c>
      <c r="I18" s="65">
        <v>295.342794660773</v>
      </c>
      <c r="J18" s="6">
        <v>1.8557459076623379E-4</v>
      </c>
      <c r="K18" s="36"/>
      <c r="L18" s="6" t="s">
        <v>60</v>
      </c>
      <c r="M18" s="4" t="s">
        <v>61</v>
      </c>
      <c r="N18" s="4" t="s">
        <v>62</v>
      </c>
      <c r="O18" s="6" t="s">
        <v>63</v>
      </c>
    </row>
    <row r="19" spans="1:15">
      <c r="A19" s="1">
        <f>A18-D1</f>
        <v>16.759344761904742</v>
      </c>
      <c r="B19" s="1">
        <f>B18+D1</f>
        <v>3.9136937288759199E-3</v>
      </c>
      <c r="C19" s="4">
        <v>854.71651062588001</v>
      </c>
      <c r="D19" s="1">
        <v>772.76844807911789</v>
      </c>
      <c r="E19" s="3">
        <v>16</v>
      </c>
      <c r="F19" s="6">
        <v>22.585336027856773</v>
      </c>
      <c r="G19" s="6">
        <v>298.15228294695652</v>
      </c>
      <c r="H19" s="6">
        <v>3.0559927585367701</v>
      </c>
      <c r="I19" s="65">
        <v>295.39381742534886</v>
      </c>
      <c r="J19" s="6">
        <v>1.9704468856385115E-4</v>
      </c>
      <c r="K19" s="36"/>
      <c r="L19" s="4">
        <v>9337.7999999999993</v>
      </c>
      <c r="M19" s="4">
        <v>2832800</v>
      </c>
      <c r="N19" s="4">
        <v>183759000</v>
      </c>
      <c r="O19" s="4">
        <v>10879200000</v>
      </c>
    </row>
    <row r="20" spans="1:15">
      <c r="A20" s="1">
        <f>A19-D1</f>
        <v>16.759184761904741</v>
      </c>
      <c r="B20" s="1">
        <f>B19+D1</f>
        <v>4.0736937288759203E-3</v>
      </c>
      <c r="C20" s="1">
        <v>854.9271693460098</v>
      </c>
      <c r="D20" s="1">
        <v>774.31694105560007</v>
      </c>
      <c r="E20" s="3">
        <v>17</v>
      </c>
      <c r="F20" s="6">
        <v>22.470318238049071</v>
      </c>
      <c r="G20" s="6">
        <v>298.15944928782955</v>
      </c>
      <c r="H20" s="6">
        <v>3.1719265088315325</v>
      </c>
      <c r="I20" s="65">
        <v>295.44227827572826</v>
      </c>
      <c r="J20" s="6">
        <v>2.0858321585396798E-4</v>
      </c>
      <c r="K20" s="36"/>
      <c r="L20" s="35" t="s">
        <v>66</v>
      </c>
    </row>
    <row r="21" spans="1:15">
      <c r="A21" s="4">
        <f>A20-$D$1</f>
        <v>16.75902476190474</v>
      </c>
      <c r="B21" s="4">
        <f>B20+$D$1</f>
        <v>4.2336937288759207E-3</v>
      </c>
      <c r="C21" s="4">
        <v>855.13545985851397</v>
      </c>
      <c r="D21" s="4">
        <v>775.78468520464037</v>
      </c>
      <c r="E21" s="3">
        <v>18</v>
      </c>
      <c r="F21" s="6">
        <v>22.355283249675789</v>
      </c>
      <c r="G21" s="6">
        <v>298.16654509401138</v>
      </c>
      <c r="H21" s="6">
        <v>3.2878663763028255</v>
      </c>
      <c r="I21" s="65">
        <v>295.48839332203733</v>
      </c>
      <c r="J21" s="6">
        <v>2.2019141926229272E-4</v>
      </c>
      <c r="K21" s="36"/>
      <c r="L21" s="6" t="s">
        <v>60</v>
      </c>
      <c r="M21" s="4" t="s">
        <v>61</v>
      </c>
      <c r="N21" s="4" t="s">
        <v>62</v>
      </c>
      <c r="O21" s="6" t="s">
        <v>63</v>
      </c>
    </row>
    <row r="22" spans="1:15">
      <c r="A22" s="4">
        <f>A21-$D$1</f>
        <v>16.758864761904739</v>
      </c>
      <c r="B22" s="4">
        <f t="shared" ref="B22:B85" si="0">B21+$D$1</f>
        <v>4.3936937288759212E-3</v>
      </c>
      <c r="C22" s="4">
        <v>855.34156114064615</v>
      </c>
      <c r="D22" s="4">
        <v>777.17873196102528</v>
      </c>
      <c r="E22" s="3">
        <v>19</v>
      </c>
      <c r="F22" s="6">
        <v>22.240231569377485</v>
      </c>
      <c r="G22" s="6">
        <v>298.17357561269836</v>
      </c>
      <c r="H22" s="6">
        <v>3.4038118181823975</v>
      </c>
      <c r="I22" s="65">
        <v>295.53235393628518</v>
      </c>
      <c r="J22" s="6">
        <v>2.3187058336094179E-4</v>
      </c>
      <c r="K22" s="36"/>
      <c r="L22" s="4">
        <v>28.9</v>
      </c>
      <c r="M22" s="4">
        <f>-0.1571*10^-2</f>
        <v>-1.5709999999999999E-3</v>
      </c>
      <c r="N22" s="4">
        <f>0.8081*10^-5</f>
        <v>8.0810000000000011E-6</v>
      </c>
      <c r="O22" s="4">
        <f>-2.873*10^-9</f>
        <v>-2.8730000000000003E-9</v>
      </c>
    </row>
    <row r="23" spans="1:15">
      <c r="A23" s="4">
        <f t="shared" ref="A23:A86" si="1">A22-$D$1</f>
        <v>16.758704761904738</v>
      </c>
      <c r="B23" s="4">
        <f t="shared" si="0"/>
        <v>4.5536937288759216E-3</v>
      </c>
      <c r="C23" s="4">
        <v>855.54563703006954</v>
      </c>
      <c r="D23" s="4">
        <v>778.50529806693578</v>
      </c>
      <c r="E23" s="3">
        <v>20</v>
      </c>
      <c r="F23" s="6">
        <v>22.125163662700995</v>
      </c>
      <c r="G23" s="6">
        <v>298.18054568081789</v>
      </c>
      <c r="H23" s="6">
        <v>3.5197623382699925</v>
      </c>
      <c r="I23" s="65">
        <v>295.57433028345605</v>
      </c>
      <c r="J23" s="6">
        <v>2.4362203233694172E-4</v>
      </c>
      <c r="K23" s="36"/>
      <c r="L23" s="6" t="s">
        <v>67</v>
      </c>
      <c r="M23" s="4">
        <v>0.5</v>
      </c>
    </row>
    <row r="24" spans="1:15">
      <c r="A24" s="4">
        <f t="shared" si="1"/>
        <v>16.758544761904737</v>
      </c>
      <c r="B24" s="4">
        <f t="shared" si="0"/>
        <v>4.713693728875922E-3</v>
      </c>
      <c r="C24" s="4">
        <v>855.74783805798131</v>
      </c>
      <c r="D24" s="4">
        <v>779.76988863415477</v>
      </c>
      <c r="E24" s="3">
        <v>21</v>
      </c>
      <c r="F24" s="6">
        <v>22.010079958623031</v>
      </c>
      <c r="G24" s="6">
        <v>298.18745977186052</v>
      </c>
      <c r="H24" s="6">
        <v>3.6357174815731228</v>
      </c>
      <c r="I24" s="65">
        <v>295.61447425514257</v>
      </c>
      <c r="J24" s="6">
        <v>2.5544713175256124E-4</v>
      </c>
      <c r="K24" s="36"/>
      <c r="L24" s="6" t="s">
        <v>60</v>
      </c>
      <c r="M24" s="4">
        <v>0.5</v>
      </c>
    </row>
    <row r="25" spans="1:15">
      <c r="A25" s="4">
        <f t="shared" si="1"/>
        <v>16.758384761904736</v>
      </c>
      <c r="B25" s="4">
        <f t="shared" si="0"/>
        <v>4.8736937288759224E-3</v>
      </c>
      <c r="C25" s="4">
        <v>855.94830301074501</v>
      </c>
      <c r="D25" s="4">
        <v>780.97739872143688</v>
      </c>
      <c r="E25" s="3">
        <v>22</v>
      </c>
      <c r="F25" s="6">
        <v>21.894980853449088</v>
      </c>
      <c r="G25" s="6">
        <v>298.19432203619135</v>
      </c>
      <c r="H25" s="6">
        <v>3.7516768297164407</v>
      </c>
      <c r="I25" s="65">
        <v>295.65292192166544</v>
      </c>
      <c r="J25" s="6">
        <v>2.673472904042559E-4</v>
      </c>
      <c r="K25" s="36"/>
      <c r="L25" s="6" t="s">
        <v>36</v>
      </c>
      <c r="M25" s="4">
        <f>1.251*10^-6</f>
        <v>1.2509999999999998E-6</v>
      </c>
    </row>
    <row r="26" spans="1:15">
      <c r="A26" s="4">
        <f t="shared" si="1"/>
        <v>16.758224761904735</v>
      </c>
      <c r="B26" s="4">
        <f t="shared" si="0"/>
        <v>5.0336937288759228E-3</v>
      </c>
      <c r="C26" s="4">
        <v>856.14716026765711</v>
      </c>
      <c r="D26" s="4">
        <v>782.13219772504362</v>
      </c>
      <c r="E26" s="3">
        <v>23</v>
      </c>
      <c r="F26" s="6">
        <v>21.779866714189907</v>
      </c>
      <c r="G26" s="6">
        <v>298.2011363359191</v>
      </c>
      <c r="H26" s="6">
        <v>3.8676399969899795</v>
      </c>
      <c r="I26" s="65">
        <v>295.68979559340931</v>
      </c>
      <c r="J26" s="6">
        <v>2.7932396228751578E-4</v>
      </c>
      <c r="K26" s="36"/>
      <c r="L26" s="6" t="s">
        <v>33</v>
      </c>
      <c r="M26" s="4">
        <v>2.8013E-2</v>
      </c>
    </row>
    <row r="27" spans="1:15">
      <c r="A27" s="4">
        <f t="shared" si="1"/>
        <v>16.758064761904734</v>
      </c>
      <c r="B27" s="4">
        <f t="shared" si="0"/>
        <v>5.1936937288759233E-3</v>
      </c>
      <c r="C27" s="4">
        <v>856.3445289529177</v>
      </c>
      <c r="D27" s="4">
        <v>783.23819991778623</v>
      </c>
      <c r="E27" s="3">
        <v>24</v>
      </c>
      <c r="F27" s="6">
        <v>21.66473788149905</v>
      </c>
      <c r="G27" s="6">
        <v>298.20790627519796</v>
      </c>
      <c r="H27" s="6">
        <v>3.9836066269310031</v>
      </c>
      <c r="I27" s="65">
        <v>295.72520556293068</v>
      </c>
      <c r="J27" s="6">
        <v>2.9137864867547316E-4</v>
      </c>
      <c r="K27" s="36"/>
      <c r="L27" s="6" t="s">
        <v>72</v>
      </c>
      <c r="M27" s="4">
        <v>83.14</v>
      </c>
    </row>
    <row r="28" spans="1:15">
      <c r="A28" s="4">
        <f t="shared" si="1"/>
        <v>16.757904761904733</v>
      </c>
      <c r="B28" s="4">
        <f t="shared" si="0"/>
        <v>5.3536937288759237E-3</v>
      </c>
      <c r="C28" s="4">
        <v>856.54051993246401</v>
      </c>
      <c r="D28" s="4">
        <v>784.29892374656572</v>
      </c>
      <c r="E28" s="3">
        <v>25</v>
      </c>
      <c r="F28" s="6">
        <v>21.549594672239227</v>
      </c>
      <c r="G28" s="6">
        <v>298.21463522667545</v>
      </c>
      <c r="H28" s="6">
        <v>4.0995763893540476</v>
      </c>
      <c r="I28" s="65">
        <v>295.75925158468561</v>
      </c>
      <c r="J28" s="6">
        <v>3.0351290031976333E-4</v>
      </c>
      <c r="K28" s="36"/>
    </row>
    <row r="29" spans="1:15">
      <c r="A29" s="4">
        <f t="shared" si="1"/>
        <v>16.757744761904732</v>
      </c>
      <c r="B29" s="4">
        <f t="shared" si="0"/>
        <v>5.5136937288759241E-3</v>
      </c>
      <c r="C29" s="4">
        <v>856.73523668053099</v>
      </c>
      <c r="D29" s="4">
        <v>785.3175419468148</v>
      </c>
      <c r="E29" s="3">
        <v>26</v>
      </c>
      <c r="F29" s="6">
        <v>21.434437381733463</v>
      </c>
      <c r="G29" s="6">
        <v>298.22132635467176</v>
      </c>
      <c r="H29" s="6">
        <v>4.2155489777594273</v>
      </c>
      <c r="I29" s="65">
        <v>295.79202413785333</v>
      </c>
      <c r="J29" s="6">
        <v>3.1572831978283561E-4</v>
      </c>
      <c r="K29" s="36"/>
    </row>
    <row r="30" spans="1:15">
      <c r="A30" s="4">
        <f t="shared" si="1"/>
        <v>16.757584761904731</v>
      </c>
      <c r="B30" s="4">
        <f t="shared" si="0"/>
        <v>5.6736937288759245E-3</v>
      </c>
      <c r="C30" s="4">
        <v>856.92877603623606</v>
      </c>
      <c r="D30" s="4">
        <v>786.2969241091688</v>
      </c>
      <c r="E30" s="3">
        <v>27</v>
      </c>
      <c r="F30" s="6">
        <v>21.319266285747116</v>
      </c>
      <c r="G30" s="6">
        <v>298.22798263557405</v>
      </c>
      <c r="H30" s="6">
        <v>4.3315241070629726</v>
      </c>
      <c r="I30" s="65">
        <v>295.82360550887165</v>
      </c>
      <c r="J30" s="6">
        <v>3.2802656391169558E-4</v>
      </c>
      <c r="K30" s="36"/>
    </row>
    <row r="31" spans="1:15">
      <c r="A31" s="4">
        <f t="shared" si="1"/>
        <v>16.75742476190473</v>
      </c>
      <c r="B31" s="4">
        <f t="shared" si="0"/>
        <v>5.8336937288759249E-3</v>
      </c>
      <c r="C31" s="4">
        <v>857.12122886685665</v>
      </c>
      <c r="D31" s="4">
        <v>787.23967300655454</v>
      </c>
      <c r="E31" s="3">
        <v>28</v>
      </c>
      <c r="F31" s="6">
        <v>21.204081642239199</v>
      </c>
      <c r="G31" s="6">
        <v>298.23460687584713</v>
      </c>
      <c r="H31" s="6">
        <v>4.4475015115996372</v>
      </c>
      <c r="I31" s="65">
        <v>295.85407072334573</v>
      </c>
      <c r="J31" s="6">
        <v>3.4040934646392988E-4</v>
      </c>
      <c r="K31" s="36"/>
    </row>
    <row r="32" spans="1:15">
      <c r="A32" s="4">
        <f t="shared" si="1"/>
        <v>16.757264761904729</v>
      </c>
      <c r="B32" s="4">
        <f t="shared" si="0"/>
        <v>5.9936937288759254E-3</v>
      </c>
      <c r="C32" s="4">
        <v>857.31268065157326</v>
      </c>
      <c r="D32" s="4">
        <v>788.14815573499959</v>
      </c>
      <c r="E32" s="3">
        <v>29</v>
      </c>
      <c r="F32" s="6">
        <v>21.088883692915051</v>
      </c>
      <c r="G32" s="6">
        <v>298.24120172799553</v>
      </c>
      <c r="H32" s="6">
        <v>4.563480943361748</v>
      </c>
      <c r="I32" s="65">
        <v>295.88348835150015</v>
      </c>
      <c r="J32" s="6">
        <v>3.52878440897828E-4</v>
      </c>
      <c r="K32" s="36"/>
    </row>
    <row r="33" spans="1:11">
      <c r="A33" s="4">
        <f t="shared" si="1"/>
        <v>16.757104761904728</v>
      </c>
      <c r="B33" s="4">
        <f t="shared" si="0"/>
        <v>6.1536937288759258E-3</v>
      </c>
      <c r="C33" s="4">
        <v>857.50321199711561</v>
      </c>
      <c r="D33" s="4">
        <v>789.02453052144506</v>
      </c>
      <c r="E33" s="3">
        <v>30</v>
      </c>
      <c r="F33" s="6">
        <v>20.973672664607243</v>
      </c>
      <c r="G33" s="6">
        <v>298.24776970475801</v>
      </c>
      <c r="H33" s="6">
        <v>4.6794621704390327</v>
      </c>
      <c r="I33" s="65">
        <v>295.91192120697406</v>
      </c>
      <c r="J33" s="6">
        <v>3.6543568333948775E-4</v>
      </c>
      <c r="K33" s="36"/>
    </row>
    <row r="34" spans="1:11">
      <c r="A34" s="4">
        <f t="shared" si="1"/>
        <v>16.756944761904727</v>
      </c>
      <c r="B34" s="4">
        <f t="shared" si="0"/>
        <v>6.3136937288759262E-3</v>
      </c>
      <c r="C34" s="4">
        <v>857.69289909486236</v>
      </c>
      <c r="D34" s="4">
        <v>789.87076989381728</v>
      </c>
      <c r="E34" s="3">
        <v>31</v>
      </c>
      <c r="F34" s="6">
        <v>20.858448770507405</v>
      </c>
      <c r="G34" s="6">
        <v>298.25431319177068</v>
      </c>
      <c r="H34" s="6">
        <v>4.7954449756329369</v>
      </c>
      <c r="I34" s="65">
        <v>295.93942695526664</v>
      </c>
      <c r="J34" s="6">
        <v>3.7808297574097789E-4</v>
      </c>
      <c r="K34" s="36"/>
    </row>
    <row r="35" spans="1:11">
      <c r="A35" s="4">
        <f t="shared" si="1"/>
        <v>16.756784761904726</v>
      </c>
      <c r="B35" s="4">
        <f t="shared" si="0"/>
        <v>6.4736937288759266E-3</v>
      </c>
      <c r="C35" s="4">
        <v>857.88181412740767</v>
      </c>
      <c r="D35" s="4">
        <v>790.68868078295975</v>
      </c>
      <c r="E35" s="3">
        <v>32</v>
      </c>
      <c r="F35" s="6">
        <v>20.743212211268304</v>
      </c>
      <c r="G35" s="6">
        <v>298.26083445889964</v>
      </c>
      <c r="H35" s="6">
        <v>4.9114291552220317</v>
      </c>
      <c r="I35" s="65">
        <v>295.96605864532808</v>
      </c>
      <c r="J35" s="6">
        <v>3.908222892449536E-4</v>
      </c>
      <c r="K35" s="36"/>
    </row>
    <row r="36" spans="1:11">
      <c r="A36" s="4">
        <f t="shared" si="1"/>
        <v>16.756624761904725</v>
      </c>
      <c r="B36" s="4">
        <f t="shared" si="0"/>
        <v>6.633693728875927E-3</v>
      </c>
      <c r="C36" s="4">
        <v>858.07002563134813</v>
      </c>
      <c r="D36" s="4">
        <v>791.47992202551211</v>
      </c>
      <c r="E36" s="3">
        <v>33</v>
      </c>
      <c r="F36" s="6">
        <v>20.627963175992427</v>
      </c>
      <c r="G36" s="6">
        <v>298.26733567041339</v>
      </c>
      <c r="H36" s="6">
        <v>5.0274145178588778</v>
      </c>
      <c r="I36" s="65">
        <v>295.99186517551692</v>
      </c>
      <c r="J36" s="6">
        <v>4.036556677725888E-4</v>
      </c>
      <c r="K36" s="36"/>
    </row>
    <row r="37" spans="1:11">
      <c r="A37" s="4">
        <f t="shared" si="1"/>
        <v>16.756464761904724</v>
      </c>
      <c r="B37" s="4">
        <f t="shared" si="0"/>
        <v>6.7936937288759274E-3</v>
      </c>
      <c r="C37" s="4">
        <v>858.25759882200771</v>
      </c>
      <c r="D37" s="4">
        <v>792.24601965594775</v>
      </c>
      <c r="E37" s="3">
        <v>34</v>
      </c>
      <c r="F37" s="6">
        <v>20.512701843121054</v>
      </c>
      <c r="G37" s="6">
        <v>298.27381889413942</v>
      </c>
      <c r="H37" s="6">
        <v>5.1434008835816485</v>
      </c>
      <c r="I37" s="65">
        <v>296.01689170329547</v>
      </c>
      <c r="J37" s="6">
        <v>4.1658523185332617E-4</v>
      </c>
      <c r="K37" s="36"/>
    </row>
    <row r="38" spans="1:11">
      <c r="A38" s="4">
        <f t="shared" si="1"/>
        <v>16.756304761904723</v>
      </c>
      <c r="B38" s="4">
        <f t="shared" si="0"/>
        <v>6.9536937288759279E-3</v>
      </c>
      <c r="C38" s="4">
        <v>858.44459588496238</v>
      </c>
      <c r="D38" s="4">
        <v>792.98838031056073</v>
      </c>
      <c r="E38" s="3">
        <v>35</v>
      </c>
      <c r="F38" s="6">
        <v>20.397428381235876</v>
      </c>
      <c r="G38" s="6">
        <v>298.28028610973058</v>
      </c>
      <c r="H38" s="6">
        <v>5.2593880829262991</v>
      </c>
      <c r="I38" s="65">
        <v>296.04118000652397</v>
      </c>
      <c r="J38" s="6">
        <v>4.2961318271676969E-4</v>
      </c>
      <c r="K38" s="36"/>
    </row>
    <row r="39" spans="1:11">
      <c r="A39" s="4">
        <f t="shared" si="1"/>
        <v>16.756144761904721</v>
      </c>
      <c r="B39" s="4">
        <f t="shared" si="0"/>
        <v>7.1136937288759283E-3</v>
      </c>
      <c r="C39" s="4">
        <v>858.63107623851363</v>
      </c>
      <c r="D39" s="4">
        <v>793.70830301299236</v>
      </c>
      <c r="E39" s="3">
        <v>36</v>
      </c>
      <c r="F39" s="6">
        <v>20.282142949783413</v>
      </c>
      <c r="G39" s="6">
        <v>298.28673921614757</v>
      </c>
      <c r="H39" s="6">
        <v>5.3753759561270487</v>
      </c>
      <c r="I39" s="65">
        <v>296.06476880297237</v>
      </c>
      <c r="J39" s="6">
        <v>4.4274180666908252E-4</v>
      </c>
      <c r="K39" s="36"/>
    </row>
    <row r="40" spans="1:11">
      <c r="A40" s="4">
        <f t="shared" si="1"/>
        <v>16.75598476190472</v>
      </c>
      <c r="B40" s="4">
        <f t="shared" si="0"/>
        <v>7.2736937288759287E-3</v>
      </c>
      <c r="C40" s="4">
        <v>858.81709677066601</v>
      </c>
      <c r="D40" s="4">
        <v>794.40698956741232</v>
      </c>
      <c r="E40" s="3">
        <v>37</v>
      </c>
      <c r="F40" s="6">
        <v>20.166845699731088</v>
      </c>
      <c r="G40" s="6">
        <v>298.29318003844935</v>
      </c>
      <c r="H40" s="6">
        <v>5.4913643523947115</v>
      </c>
      <c r="I40" s="65">
        <v>296.0876940336467</v>
      </c>
      <c r="J40" s="6">
        <v>4.5597347977853237E-4</v>
      </c>
      <c r="K40" s="36"/>
    </row>
    <row r="41" spans="1:11">
      <c r="A41" s="4">
        <f t="shared" si="1"/>
        <v>16.755824761904719</v>
      </c>
      <c r="B41" s="4">
        <f t="shared" si="0"/>
        <v>7.4336937288759291E-3</v>
      </c>
      <c r="C41" s="4">
        <v>859.00271205366573</v>
      </c>
      <c r="D41" s="4">
        <v>795.08555374977675</v>
      </c>
      <c r="E41" s="3">
        <v>38</v>
      </c>
      <c r="F41" s="6">
        <v>20.051536774162749</v>
      </c>
      <c r="G41" s="6">
        <v>298.29961033397274</v>
      </c>
      <c r="H41" s="6">
        <v>5.6073531292638403</v>
      </c>
      <c r="I41" s="65">
        <v>296.10998911467766</v>
      </c>
      <c r="J41" s="6">
        <v>4.6931067289737765E-4</v>
      </c>
      <c r="K41" s="36"/>
    </row>
    <row r="42" spans="1:11">
      <c r="A42" s="4">
        <f t="shared" si="1"/>
        <v>16.755664761904718</v>
      </c>
      <c r="B42" s="4">
        <f t="shared" si="0"/>
        <v>7.5936937288759295E-3</v>
      </c>
      <c r="C42" s="4">
        <v>859.1879745387389</v>
      </c>
      <c r="D42" s="4">
        <v>795.74502945814379</v>
      </c>
      <c r="E42" s="3">
        <v>39</v>
      </c>
      <c r="F42" s="6">
        <v>19.936216308820324</v>
      </c>
      <c r="G42" s="6">
        <v>298.30603179796924</v>
      </c>
      <c r="H42" s="6">
        <v>5.7233421520008223</v>
      </c>
      <c r="I42" s="65">
        <v>296.13168516181577</v>
      </c>
      <c r="J42" s="6">
        <v>4.8275595705015313E-4</v>
      </c>
      <c r="K42" s="36"/>
    </row>
    <row r="43" spans="1:11">
      <c r="A43" s="4">
        <f t="shared" si="1"/>
        <v>16.755504761904717</v>
      </c>
      <c r="B43" s="4">
        <f t="shared" si="0"/>
        <v>7.75369372887593E-3</v>
      </c>
      <c r="C43" s="4">
        <v>859.37293473331385</v>
      </c>
      <c r="D43" s="4">
        <v>796.38637795864588</v>
      </c>
      <c r="E43" s="3">
        <v>40</v>
      </c>
      <c r="F43" s="6">
        <v>19.820884432597371</v>
      </c>
      <c r="G43" s="6">
        <v>298.31244606876015</v>
      </c>
      <c r="H43" s="6">
        <v>5.8393312930661816</v>
      </c>
      <c r="I43" s="65">
        <v>296.15281119098756</v>
      </c>
      <c r="J43" s="6">
        <v>4.9631200922163219E-4</v>
      </c>
      <c r="K43" s="36"/>
    </row>
    <row r="44" spans="1:11">
      <c r="A44" s="4">
        <f t="shared" si="1"/>
        <v>16.755344761904716</v>
      </c>
      <c r="B44" s="4">
        <f t="shared" si="0"/>
        <v>7.9136937288759295E-3</v>
      </c>
      <c r="C44" s="4">
        <v>859.55764136271114</v>
      </c>
      <c r="D44" s="4">
        <v>797.01049434343656</v>
      </c>
      <c r="E44" s="3">
        <v>41</v>
      </c>
      <c r="F44" s="6">
        <v>19.705541267989723</v>
      </c>
      <c r="G44" s="6">
        <v>298.31885473246257</v>
      </c>
      <c r="H44" s="6">
        <v>5.9553204316251005</v>
      </c>
      <c r="I44" s="65">
        <v>296.17339429787387</v>
      </c>
      <c r="J44" s="6">
        <v>5.0998161858136707E-4</v>
      </c>
      <c r="K44" s="36"/>
    </row>
    <row r="45" spans="1:11">
      <c r="A45" s="4">
        <f t="shared" si="1"/>
        <v>16.755184761904715</v>
      </c>
      <c r="B45" s="4">
        <f t="shared" si="0"/>
        <v>8.0736937288759299E-3</v>
      </c>
      <c r="C45" s="4">
        <v>859.74214151803073</v>
      </c>
      <c r="D45" s="4">
        <v>797.61821329999589</v>
      </c>
      <c r="E45" s="3">
        <v>42</v>
      </c>
      <c r="F45" s="6">
        <v>19.590186931507628</v>
      </c>
      <c r="G45" s="6">
        <v>298.32525932733284</v>
      </c>
      <c r="H45" s="6">
        <v>6.0713094531010814</v>
      </c>
      <c r="I45" s="65">
        <v>296.19345981905803</v>
      </c>
      <c r="J45" s="6">
        <v>5.2376769318579789E-4</v>
      </c>
      <c r="K45" s="36"/>
    </row>
    <row r="46" spans="1:11">
      <c r="A46" s="4">
        <f t="shared" si="1"/>
        <v>16.755024761904714</v>
      </c>
      <c r="B46" s="4">
        <f t="shared" si="0"/>
        <v>8.2336937288759304E-3</v>
      </c>
      <c r="C46" s="4">
        <v>859.92648079174694</v>
      </c>
      <c r="D46" s="4">
        <v>798.21031427698836</v>
      </c>
      <c r="E46" s="3">
        <v>43</v>
      </c>
      <c r="F46" s="6">
        <v>19.474821534053365</v>
      </c>
      <c r="G46" s="6">
        <v>298.33166134776781</v>
      </c>
      <c r="H46" s="6">
        <v>6.1872982487681361</v>
      </c>
      <c r="I46" s="65">
        <v>296.21303147693857</v>
      </c>
      <c r="J46" s="6">
        <v>5.3767326720354164E-4</v>
      </c>
      <c r="K46" s="36"/>
    </row>
    <row r="47" spans="1:11">
      <c r="A47" s="4">
        <f t="shared" si="1"/>
        <v>16.754864761904713</v>
      </c>
      <c r="B47" s="4">
        <f t="shared" si="0"/>
        <v>8.3936937288759308E-3</v>
      </c>
      <c r="C47" s="4">
        <v>860.11070340233573</v>
      </c>
      <c r="D47" s="4">
        <v>798.78752611992741</v>
      </c>
      <c r="E47" s="3">
        <v>44</v>
      </c>
      <c r="F47" s="6">
        <v>19.359445181267752</v>
      </c>
      <c r="G47" s="6">
        <v>298.33806224799974</v>
      </c>
      <c r="H47" s="6">
        <v>6.3032867153776042</v>
      </c>
      <c r="I47" s="65">
        <v>296.23213151030785</v>
      </c>
      <c r="J47" s="6">
        <v>5.5170150871470744E-4</v>
      </c>
      <c r="K47" s="36"/>
    </row>
    <row r="48" spans="1:11">
      <c r="A48" s="4">
        <f t="shared" si="1"/>
        <v>16.754704761904712</v>
      </c>
      <c r="B48" s="4">
        <f t="shared" si="0"/>
        <v>8.5536937288759312E-3</v>
      </c>
      <c r="C48" s="4">
        <v>860.29485230909791</v>
      </c>
      <c r="D48" s="4">
        <v>799.35053123982686</v>
      </c>
      <c r="E48" s="3">
        <v>45</v>
      </c>
      <c r="F48" s="6">
        <v>19.244057973848665</v>
      </c>
      <c r="G48" s="6">
        <v>298.34446344551679</v>
      </c>
      <c r="H48" s="6">
        <v>6.4192747548160574</v>
      </c>
      <c r="I48" s="65">
        <v>296.25078079224249</v>
      </c>
      <c r="J48" s="6">
        <v>5.6585572814102348E-4</v>
      </c>
      <c r="K48" s="36"/>
    </row>
    <row r="49" spans="1:11">
      <c r="A49" s="4">
        <f t="shared" si="1"/>
        <v>16.754544761904711</v>
      </c>
      <c r="B49" s="4">
        <f t="shared" si="0"/>
        <v>8.7136937288759316E-3</v>
      </c>
      <c r="C49" s="4">
        <v>860.47896931820458</v>
      </c>
      <c r="D49" s="4">
        <v>799.89996936948376</v>
      </c>
      <c r="E49" s="3">
        <v>46</v>
      </c>
      <c r="F49" s="6">
        <v>19.128660007844182</v>
      </c>
      <c r="G49" s="6">
        <v>298.35086632423668</v>
      </c>
      <c r="H49" s="6">
        <v>6.5352622737912069</v>
      </c>
      <c r="I49" s="65">
        <v>296.26899893673988</v>
      </c>
      <c r="J49" s="6">
        <v>5.8013938737031716E-4</v>
      </c>
      <c r="K49" s="36"/>
    </row>
    <row r="50" spans="1:11">
      <c r="A50" s="4">
        <f t="shared" si="1"/>
        <v>16.75438476190471</v>
      </c>
      <c r="B50" s="4">
        <f t="shared" si="0"/>
        <v>8.873693728875932E-3</v>
      </c>
      <c r="C50" s="4">
        <v>860.66309518087098</v>
      </c>
      <c r="D50" s="4">
        <v>800.43644095478965</v>
      </c>
      <c r="E50" s="3">
        <v>47</v>
      </c>
      <c r="F50" s="6">
        <v>19.013251374922888</v>
      </c>
      <c r="G50" s="6">
        <v>298.35727223745914</v>
      </c>
      <c r="H50" s="6">
        <v>6.6512491835431264</v>
      </c>
      <c r="I50" s="65">
        <v>296.28680439534895</v>
      </c>
      <c r="J50" s="6">
        <v>5.9455610964659204E-4</v>
      </c>
      <c r="K50" s="36"/>
    </row>
    <row r="51" spans="1:11">
      <c r="A51" s="4">
        <f t="shared" si="1"/>
        <v>16.754224761904709</v>
      </c>
      <c r="B51" s="4">
        <f t="shared" si="0"/>
        <v>9.0336937288759325E-3</v>
      </c>
      <c r="C51" s="4">
        <v>860.84726968446205</v>
      </c>
      <c r="D51" s="4">
        <v>800.96051022228698</v>
      </c>
      <c r="E51" s="3">
        <v>48</v>
      </c>
      <c r="F51" s="6">
        <v>18.897832162623324</v>
      </c>
      <c r="G51" s="6">
        <v>298.36368251061845</v>
      </c>
      <c r="H51" s="6">
        <v>6.7672353995783157</v>
      </c>
      <c r="I51" s="65">
        <v>296.30421454488777</v>
      </c>
      <c r="J51" s="6">
        <v>6.0910969030574338E-4</v>
      </c>
      <c r="K51" s="36"/>
    </row>
    <row r="52" spans="1:11">
      <c r="A52" s="4">
        <f t="shared" si="1"/>
        <v>16.754064761904708</v>
      </c>
      <c r="B52" s="4">
        <f t="shared" si="0"/>
        <v>9.1936937288759329E-3</v>
      </c>
      <c r="C52" s="4">
        <v>861.03153173724309</v>
      </c>
      <c r="D52" s="4">
        <v>801.47270795890779</v>
      </c>
      <c r="E52" s="3">
        <v>49</v>
      </c>
      <c r="F52" s="6">
        <v>18.782402454584609</v>
      </c>
      <c r="G52" s="6">
        <v>298.37009844385648</v>
      </c>
      <c r="H52" s="6">
        <v>6.8832208414245013</v>
      </c>
      <c r="I52" s="65">
        <v>296.3212457672044</v>
      </c>
      <c r="J52" s="6">
        <v>6.2380410844703298E-4</v>
      </c>
      <c r="K52" s="36"/>
    </row>
    <row r="53" spans="1:11">
      <c r="A53" s="4">
        <f t="shared" si="1"/>
        <v>16.753904761904707</v>
      </c>
      <c r="B53" s="4">
        <f t="shared" si="0"/>
        <v>9.3536937288759333E-3</v>
      </c>
      <c r="C53" s="4">
        <v>861.21591944741056</v>
      </c>
      <c r="D53" s="4">
        <v>801.97353403530383</v>
      </c>
      <c r="E53" s="3">
        <v>50</v>
      </c>
      <c r="F53" s="6">
        <v>18.666962330759841</v>
      </c>
      <c r="G53" s="6">
        <v>298.37652131443383</v>
      </c>
      <c r="H53" s="6">
        <v>6.9992054324042243</v>
      </c>
      <c r="I53" s="65">
        <v>296.33791352182061</v>
      </c>
      <c r="J53" s="6">
        <v>6.3864353964201536E-4</v>
      </c>
      <c r="K53" s="36"/>
    </row>
    <row r="54" spans="1:11">
      <c r="A54" s="4">
        <f t="shared" si="1"/>
        <v>16.753744761904706</v>
      </c>
      <c r="B54" s="4">
        <f t="shared" si="0"/>
        <v>9.5136937288759337E-3</v>
      </c>
      <c r="C54" s="4">
        <v>861.40047019697124</v>
      </c>
      <c r="D54" s="4">
        <v>802.46345970028756</v>
      </c>
      <c r="E54" s="3">
        <v>51</v>
      </c>
      <c r="F54" s="6">
        <v>18.551511867613893</v>
      </c>
      <c r="G54" s="6">
        <v>298.38295237899473</v>
      </c>
      <c r="H54" s="6">
        <v>7.1151890994255513</v>
      </c>
      <c r="I54" s="65">
        <v>296.35423241219866</v>
      </c>
      <c r="J54" s="6">
        <v>6.5363236979592773E-4</v>
      </c>
      <c r="K54" s="36"/>
    </row>
    <row r="55" spans="1:11">
      <c r="A55" s="4">
        <f t="shared" si="1"/>
        <v>16.753584761904705</v>
      </c>
      <c r="B55" s="4">
        <f t="shared" si="0"/>
        <v>9.6736937288759341E-3</v>
      </c>
      <c r="C55" s="4">
        <v>861.58522071097525</v>
      </c>
      <c r="D55" s="4">
        <v>802.94292967054798</v>
      </c>
      <c r="E55" s="3">
        <v>52</v>
      </c>
      <c r="F55" s="6">
        <v>18.436051138306862</v>
      </c>
      <c r="G55" s="6">
        <v>298.38939287570031</v>
      </c>
      <c r="H55" s="6">
        <v>7.231171772788338</v>
      </c>
      <c r="I55" s="65">
        <v>296.37021624628233</v>
      </c>
      <c r="J55" s="6">
        <v>6.6877521029193299E-4</v>
      </c>
      <c r="K55" s="36"/>
    </row>
    <row r="56" spans="1:11">
      <c r="A56" s="4">
        <f t="shared" si="1"/>
        <v>16.753424761904704</v>
      </c>
      <c r="B56" s="4">
        <f t="shared" si="0"/>
        <v>9.8336937288759346E-3</v>
      </c>
      <c r="C56" s="4">
        <v>861.77020712256035</v>
      </c>
      <c r="D56" s="4">
        <v>803.41236403691028</v>
      </c>
      <c r="E56" s="3">
        <v>53</v>
      </c>
      <c r="F56" s="6">
        <v>18.320580212864471</v>
      </c>
      <c r="G56" s="6">
        <v>298.39584402624291</v>
      </c>
      <c r="H56" s="6">
        <v>7.3471533860047131</v>
      </c>
      <c r="I56" s="65">
        <v>296.38587809188914</v>
      </c>
      <c r="J56" s="6">
        <v>6.8407691456640214E-4</v>
      </c>
      <c r="K56" s="36"/>
    </row>
    <row r="57" spans="1:11">
      <c r="A57" s="4">
        <f t="shared" si="1"/>
        <v>16.753264761904703</v>
      </c>
      <c r="B57" s="4">
        <f t="shared" si="0"/>
        <v>9.993693728875935E-3</v>
      </c>
      <c r="C57" s="4">
        <v>861.95546503421599</v>
      </c>
      <c r="D57" s="4">
        <v>803.87216000589592</v>
      </c>
      <c r="E57" s="3">
        <v>54</v>
      </c>
      <c r="F57" s="6">
        <v>18.205099158336491</v>
      </c>
      <c r="G57" s="4">
        <v>298.40230703775285</v>
      </c>
      <c r="H57" s="6">
        <v>7.4631338756325434</v>
      </c>
      <c r="I57" s="63">
        <v>296.40123032746362</v>
      </c>
      <c r="J57" s="6">
        <v>6.9954259628408509E-4</v>
      </c>
      <c r="K57" s="36"/>
    </row>
    <row r="58" spans="1:11">
      <c r="A58" s="4">
        <f t="shared" si="1"/>
        <v>16.753104761904702</v>
      </c>
      <c r="B58" s="4">
        <f t="shared" si="0"/>
        <v>1.0153693728875935E-2</v>
      </c>
      <c r="C58" s="4">
        <v>862.14102957563603</v>
      </c>
      <c r="D58" s="4">
        <v>804.32269349316209</v>
      </c>
      <c r="E58" s="3">
        <v>55</v>
      </c>
      <c r="F58" s="6">
        <v>18.089608038944174</v>
      </c>
      <c r="G58" s="4">
        <v>298.40878310460897</v>
      </c>
      <c r="H58" s="6">
        <v>7.5791131811207828</v>
      </c>
      <c r="I58" s="63">
        <v>296.41628468864502</v>
      </c>
      <c r="J58" s="6">
        <v>7.1517764930607711E-4</v>
      </c>
      <c r="K58" s="36"/>
    </row>
    <row r="59" spans="1:11">
      <c r="A59" s="4">
        <f t="shared" si="1"/>
        <v>16.7529447619047</v>
      </c>
      <c r="B59" s="4">
        <f t="shared" si="0"/>
        <v>1.0313693728875936E-2</v>
      </c>
      <c r="C59" s="4">
        <v>862.32693545849418</v>
      </c>
      <c r="D59" s="4">
        <v>804.76432058350224</v>
      </c>
      <c r="E59" s="3">
        <v>56</v>
      </c>
      <c r="F59" s="6">
        <v>17.9741069162176</v>
      </c>
      <c r="G59" s="4">
        <v>298.41527341016149</v>
      </c>
      <c r="H59" s="6">
        <v>7.6950912446657167</v>
      </c>
      <c r="I59" s="63">
        <v>296.43105231105181</v>
      </c>
      <c r="J59" s="6">
        <v>7.3098776967159219E-4</v>
      </c>
      <c r="K59" s="36"/>
    </row>
    <row r="60" spans="1:11">
      <c r="A60" s="4">
        <f t="shared" si="1"/>
        <v>16.752784761904699</v>
      </c>
      <c r="B60" s="4">
        <f t="shared" si="0"/>
        <v>1.0473693728875936E-2</v>
      </c>
      <c r="C60" s="4">
        <v>862.5132170284453</v>
      </c>
      <c r="D60" s="4">
        <v>805.19737887043539</v>
      </c>
      <c r="E60" s="3">
        <v>57</v>
      </c>
      <c r="F60" s="6">
        <v>17.85859584912378</v>
      </c>
      <c r="G60" s="4">
        <v>298.42177912837695</v>
      </c>
      <c r="H60" s="6">
        <v>7.811068011077186</v>
      </c>
      <c r="I60" s="63">
        <v>296.44554376964118</v>
      </c>
      <c r="J60" s="6">
        <v>7.4697897984749007E-4</v>
      </c>
      <c r="K60" s="36"/>
    </row>
    <row r="61" spans="1:11">
      <c r="A61" s="4">
        <f t="shared" si="1"/>
        <v>16.752624761904698</v>
      </c>
      <c r="B61" s="4">
        <f t="shared" si="0"/>
        <v>1.0633693728875937E-2</v>
      </c>
      <c r="C61" s="4">
        <v>862.69990831462553</v>
      </c>
      <c r="D61" s="4">
        <v>805.62218868696505</v>
      </c>
      <c r="E61" s="3">
        <v>58</v>
      </c>
      <c r="F61" s="6">
        <v>17.743074894186126</v>
      </c>
      <c r="G61" s="4">
        <v>298.4283014254122</v>
      </c>
      <c r="H61" s="6">
        <v>7.9270434276540298</v>
      </c>
      <c r="I61" s="63">
        <v>296.45976911496416</v>
      </c>
      <c r="J61" s="6">
        <v>7.6315765553823696E-4</v>
      </c>
      <c r="K61" s="36"/>
    </row>
    <row r="62" spans="1:11">
      <c r="A62" s="4">
        <f t="shared" si="1"/>
        <v>16.752464761904697</v>
      </c>
      <c r="B62" s="4">
        <f t="shared" si="0"/>
        <v>1.0793693728875937E-2</v>
      </c>
      <c r="C62" s="4">
        <v>862.88704307690307</v>
      </c>
      <c r="D62" s="4">
        <v>806.0390542378226</v>
      </c>
      <c r="E62" s="3">
        <v>59</v>
      </c>
      <c r="F62" s="6">
        <v>17.627544105596119</v>
      </c>
      <c r="G62" s="4">
        <v>298.43484146112542</v>
      </c>
      <c r="H62" s="6">
        <v>8.0430174440679743</v>
      </c>
      <c r="I62" s="63">
        <v>296.4737379066018</v>
      </c>
      <c r="J62" s="6">
        <v>7.7953055539469417E-4</v>
      </c>
      <c r="K62" s="36"/>
    </row>
    <row r="63" spans="1:11">
      <c r="A63" s="4">
        <f t="shared" si="1"/>
        <v>16.752304761904696</v>
      </c>
      <c r="B63" s="4">
        <f t="shared" si="0"/>
        <v>1.0953693728875937E-2</v>
      </c>
      <c r="C63" s="4">
        <v>863.07465485110754</v>
      </c>
      <c r="D63" s="4">
        <v>806.4482646423985</v>
      </c>
      <c r="E63" s="3">
        <v>60</v>
      </c>
      <c r="F63" s="6">
        <v>17.512003535317657</v>
      </c>
      <c r="G63" s="4">
        <v>298.44140039053104</v>
      </c>
      <c r="H63" s="6">
        <v>8.158990012255332</v>
      </c>
      <c r="I63" s="63">
        <v>296.48745924403846</v>
      </c>
      <c r="J63" s="6">
        <v>7.961048540142822E-4</v>
      </c>
      <c r="K63" s="36"/>
    </row>
    <row r="64" spans="1:11">
      <c r="A64" s="4">
        <f t="shared" si="1"/>
        <v>16.752144761904695</v>
      </c>
      <c r="B64" s="4">
        <f t="shared" si="0"/>
        <v>1.1113693728875938E-2</v>
      </c>
      <c r="C64" s="4">
        <v>863.26277699244724</v>
      </c>
      <c r="D64" s="4">
        <v>806.85009489658512</v>
      </c>
      <c r="E64" s="3">
        <v>61</v>
      </c>
      <c r="F64" s="6">
        <v>17.396453233184673</v>
      </c>
      <c r="G64" s="4">
        <v>298.44797936520376</v>
      </c>
      <c r="H64" s="6">
        <v>8.27496108631588</v>
      </c>
      <c r="I64" s="63">
        <v>296.5009417952017</v>
      </c>
      <c r="J64" s="6">
        <v>8.1288817868947825E-4</v>
      </c>
      <c r="K64" s="36"/>
    </row>
    <row r="65" spans="1:11">
      <c r="A65" s="4">
        <f t="shared" si="1"/>
        <v>16.751984761904694</v>
      </c>
      <c r="B65" s="4">
        <f t="shared" si="0"/>
        <v>1.1273693728875938E-2</v>
      </c>
      <c r="C65" s="4">
        <v>863.45144271730669</v>
      </c>
      <c r="D65" s="4">
        <v>807.24480676089468</v>
      </c>
      <c r="E65" s="3">
        <v>62</v>
      </c>
      <c r="F65" s="6">
        <v>17.280893246992495</v>
      </c>
      <c r="G65" s="4">
        <v>298.45457953463841</v>
      </c>
      <c r="H65" s="6">
        <v>8.3909306224184323</v>
      </c>
      <c r="I65" s="63">
        <v>296.51419382287497</v>
      </c>
      <c r="J65" s="6">
        <v>8.2988865043852127E-4</v>
      </c>
      <c r="K65" s="36"/>
    </row>
    <row r="66" spans="1:11">
      <c r="A66" s="4">
        <f t="shared" si="1"/>
        <v>16.751824761904693</v>
      </c>
      <c r="B66" s="4">
        <f t="shared" si="0"/>
        <v>1.1433693728875939E-2</v>
      </c>
      <c r="C66" s="4">
        <v>863.64068514360281</v>
      </c>
      <c r="D66" s="4">
        <v>807.63264958145442</v>
      </c>
      <c r="E66" s="3">
        <v>63</v>
      </c>
      <c r="F66" s="6">
        <v>17.165323622583472</v>
      </c>
      <c r="G66" s="4">
        <v>298.46120204757057</v>
      </c>
      <c r="H66" s="6">
        <v>8.5068985787125619</v>
      </c>
      <c r="I66" s="63">
        <v>296.5272232091686</v>
      </c>
      <c r="J66" s="6">
        <v>8.4711492994445547E-4</v>
      </c>
      <c r="K66" s="36"/>
    </row>
    <row r="67" spans="1:11">
      <c r="A67" s="4">
        <f t="shared" si="1"/>
        <v>16.751664761904692</v>
      </c>
      <c r="B67" s="4">
        <f t="shared" si="0"/>
        <v>1.1593693728875939E-2</v>
      </c>
      <c r="C67" s="4">
        <v>863.83053732986184</v>
      </c>
      <c r="D67" s="4">
        <v>808.01386104980872</v>
      </c>
      <c r="E67" s="3">
        <v>64</v>
      </c>
      <c r="F67" s="6">
        <v>17.049744403927168</v>
      </c>
      <c r="G67" s="4">
        <v>298.46784805326257</v>
      </c>
      <c r="H67" s="6">
        <v>8.6228649152460033</v>
      </c>
      <c r="I67" s="63">
        <v>296.54003747821565</v>
      </c>
      <c r="J67" s="6">
        <v>8.6457626913979502E-4</v>
      </c>
      <c r="K67" s="36"/>
    </row>
    <row r="68" spans="1:11">
      <c r="A68" s="4">
        <f t="shared" si="1"/>
        <v>16.751504761904691</v>
      </c>
      <c r="B68" s="4">
        <f t="shared" si="0"/>
        <v>1.175369372887594E-2</v>
      </c>
      <c r="C68" s="4">
        <v>864.02103231317096</v>
      </c>
      <c r="D68" s="4">
        <v>808.38866790686109</v>
      </c>
      <c r="E68" s="3">
        <v>65</v>
      </c>
      <c r="F68" s="6">
        <v>16.934155633195584</v>
      </c>
      <c r="G68" s="4">
        <v>298.47451870276018</v>
      </c>
      <c r="H68" s="6">
        <v>8.7388295938874112</v>
      </c>
      <c r="I68" s="63">
        <v>296.55264381724373</v>
      </c>
      <c r="J68" s="6">
        <v>8.8228256930865433E-4</v>
      </c>
      <c r="K68" s="36"/>
    </row>
    <row r="69" spans="1:11">
      <c r="A69" s="4">
        <f t="shared" si="1"/>
        <v>16.75134476190469</v>
      </c>
      <c r="B69" s="4">
        <f t="shared" si="0"/>
        <v>1.191369372887594E-2</v>
      </c>
      <c r="C69" s="4">
        <v>864.21220314614493</v>
      </c>
      <c r="D69" s="4">
        <v>808.75728659575998</v>
      </c>
      <c r="E69" s="3">
        <v>66</v>
      </c>
      <c r="F69" s="6">
        <v>16.8185573508338</v>
      </c>
      <c r="G69" s="4">
        <v>298.4812151501236</v>
      </c>
      <c r="H69" s="6">
        <v>8.8547925782540098</v>
      </c>
      <c r="I69" s="63">
        <v>296.56504909615904</v>
      </c>
      <c r="J69" s="6">
        <v>9.0024444674190499E-4</v>
      </c>
      <c r="K69" s="36"/>
    </row>
    <row r="70" spans="1:11">
      <c r="A70" s="4">
        <f t="shared" si="1"/>
        <v>16.751184761904689</v>
      </c>
      <c r="B70" s="4">
        <f t="shared" si="0"/>
        <v>1.207369372887594E-2</v>
      </c>
      <c r="C70" s="4">
        <v>864.40408293304131</v>
      </c>
      <c r="D70" s="4">
        <v>809.1199238680631</v>
      </c>
      <c r="E70" s="3">
        <v>67</v>
      </c>
      <c r="F70" s="6">
        <v>16.702949595626151</v>
      </c>
      <c r="G70" s="4">
        <v>298.48793855363721</v>
      </c>
      <c r="H70" s="6">
        <v>8.9707538336438422</v>
      </c>
      <c r="I70" s="63">
        <v>296.57725988576487</v>
      </c>
      <c r="J70" s="6">
        <v>9.184733071811702E-4</v>
      </c>
      <c r="K70" s="36"/>
    </row>
    <row r="71" spans="1:11">
      <c r="A71" s="4">
        <f t="shared" si="1"/>
        <v>16.751024761904688</v>
      </c>
      <c r="B71" s="4">
        <f t="shared" si="0"/>
        <v>1.2233693728875941E-2</v>
      </c>
      <c r="C71" s="4">
        <v>864.5967048651471</v>
      </c>
      <c r="D71" s="4">
        <v>809.47677734709441</v>
      </c>
      <c r="E71" s="3">
        <v>68</v>
      </c>
      <c r="F71" s="6">
        <v>16.587332404758484</v>
      </c>
      <c r="G71" s="4">
        <v>298.49469007700202</v>
      </c>
      <c r="H71" s="6">
        <v>9.08671332697228</v>
      </c>
      <c r="I71" s="63">
        <v>296.58928247472699</v>
      </c>
      <c r="J71" s="6">
        <v>9.3698143053376286E-4</v>
      </c>
      <c r="K71" s="36"/>
    </row>
    <row r="72" spans="1:11">
      <c r="A72" s="4">
        <f t="shared" si="1"/>
        <v>16.750864761904687</v>
      </c>
      <c r="B72" s="4">
        <f t="shared" si="0"/>
        <v>1.2393693728875941E-2</v>
      </c>
      <c r="C72" s="4">
        <v>864.7901022555551</v>
      </c>
      <c r="D72" s="4">
        <v>809.82803605203651</v>
      </c>
      <c r="E72" s="3">
        <v>69</v>
      </c>
      <c r="F72" s="6">
        <v>16.471705813876618</v>
      </c>
      <c r="G72" s="4">
        <v>298.5014708905141</v>
      </c>
      <c r="H72" s="6">
        <v>9.2026710267125331</v>
      </c>
      <c r="I72" s="63">
        <v>296.60112288538693</v>
      </c>
      <c r="J72" s="6">
        <v>9.5578206764540942E-4</v>
      </c>
      <c r="K72" s="36"/>
    </row>
    <row r="73" spans="1:11">
      <c r="A73" s="4">
        <f t="shared" si="1"/>
        <v>16.750704761904686</v>
      </c>
      <c r="B73" s="4">
        <f t="shared" si="0"/>
        <v>1.2553693728875942E-2</v>
      </c>
      <c r="C73" s="4">
        <v>864.98430857343976</v>
      </c>
      <c r="D73" s="4">
        <v>810.1738808859651</v>
      </c>
      <c r="E73" s="3">
        <v>70</v>
      </c>
      <c r="F73" s="6">
        <v>16.356069857141193</v>
      </c>
      <c r="G73" s="4">
        <v>298.50828217223295</v>
      </c>
      <c r="H73" s="6">
        <v>9.3186269028398758</v>
      </c>
      <c r="I73" s="63">
        <v>296.61278688851439</v>
      </c>
      <c r="J73" s="6">
        <v>9.7488955129699031E-4</v>
      </c>
      <c r="K73" s="36"/>
    </row>
    <row r="74" spans="1:11">
      <c r="A74" s="4">
        <f t="shared" si="1"/>
        <v>16.750544761904685</v>
      </c>
      <c r="B74" s="4">
        <f t="shared" si="0"/>
        <v>1.2713693728875942E-2</v>
      </c>
      <c r="C74" s="4">
        <v>865.17935747793831</v>
      </c>
      <c r="D74" s="4">
        <v>810.5144850907368</v>
      </c>
      <c r="E74" s="3">
        <v>71</v>
      </c>
      <c r="F74" s="6">
        <v>16.240424567279334</v>
      </c>
      <c r="G74" s="4">
        <v>298.51512510914267</v>
      </c>
      <c r="H74" s="6">
        <v>9.4345809267793577</v>
      </c>
      <c r="I74" s="63">
        <v>296.62428001708321</v>
      </c>
      <c r="J74" s="6">
        <v>9.9431942406701286E-4</v>
      </c>
      <c r="K74" s="36"/>
    </row>
    <row r="75" spans="1:11">
      <c r="A75" s="4">
        <f t="shared" si="1"/>
        <v>16.750384761904684</v>
      </c>
      <c r="B75" s="4">
        <f t="shared" si="0"/>
        <v>1.2873693728875943E-2</v>
      </c>
      <c r="C75" s="4">
        <v>865.37528285173676</v>
      </c>
      <c r="D75" s="4">
        <v>810.85001467137192</v>
      </c>
      <c r="E75" s="3">
        <v>72</v>
      </c>
      <c r="F75" s="6">
        <v>16.124769975633122</v>
      </c>
      <c r="G75" s="4">
        <v>298.52200089830978</v>
      </c>
      <c r="H75" s="6">
        <v>9.5505330713567673</v>
      </c>
      <c r="I75" s="63">
        <v>296.63560757914604</v>
      </c>
      <c r="J75" s="6">
        <v>1.0140885863016516E-3</v>
      </c>
      <c r="K75" s="36"/>
    </row>
    <row r="76" spans="1:11">
      <c r="A76" s="4">
        <f t="shared" si="1"/>
        <v>16.750224761904683</v>
      </c>
      <c r="B76" s="4">
        <f t="shared" si="0"/>
        <v>1.3033693728875943E-2</v>
      </c>
      <c r="C76" s="4">
        <v>865.57211883445825</v>
      </c>
      <c r="D76" s="4">
        <v>811.18062879233503</v>
      </c>
      <c r="E76" s="3">
        <v>73</v>
      </c>
      <c r="F76" s="6">
        <v>16.009106112205195</v>
      </c>
      <c r="G76" s="4">
        <v>298.52891074803983</v>
      </c>
      <c r="H76" s="6">
        <v>9.6664833107526782</v>
      </c>
      <c r="I76" s="63">
        <v>296.6467746698778</v>
      </c>
      <c r="J76" s="6">
        <v>1.0342154681973231E-3</v>
      </c>
      <c r="K76" s="36"/>
    </row>
    <row r="77" spans="1:11">
      <c r="A77" s="4">
        <f t="shared" si="1"/>
        <v>16.750064761904682</v>
      </c>
      <c r="B77" s="4">
        <f t="shared" si="0"/>
        <v>1.3193693728875943E-2</v>
      </c>
      <c r="C77" s="4">
        <v>865.7698998559456</v>
      </c>
      <c r="D77" s="4">
        <v>811.50648014790124</v>
      </c>
      <c r="E77" s="3">
        <v>74</v>
      </c>
      <c r="F77" s="6">
        <v>15.893433005701615</v>
      </c>
      <c r="G77" s="4">
        <v>298.53585587903723</v>
      </c>
      <c r="H77" s="6">
        <v>9.7824316204593433</v>
      </c>
      <c r="I77" s="63">
        <v>296.65778618285066</v>
      </c>
      <c r="J77" s="6">
        <v>1.0547202309789745E-3</v>
      </c>
      <c r="K77" s="36"/>
    </row>
    <row r="78" spans="1:11">
      <c r="A78" s="4">
        <f t="shared" si="1"/>
        <v>16.749904761904681</v>
      </c>
      <c r="B78" s="4">
        <f t="shared" si="0"/>
        <v>1.3353693728875944E-2</v>
      </c>
      <c r="C78" s="4">
        <v>865.96866066952816</v>
      </c>
      <c r="D78" s="4">
        <v>811.82771530860111</v>
      </c>
      <c r="E78" s="3">
        <v>75</v>
      </c>
      <c r="F78" s="6">
        <v>15.777750683572155</v>
      </c>
      <c r="G78" s="4">
        <v>298.54283752557018</v>
      </c>
      <c r="H78" s="6">
        <v>9.8983779772403082</v>
      </c>
      <c r="I78" s="63">
        <v>296.66864682059844</v>
      </c>
      <c r="J78" s="6">
        <v>1.0756250034219389E-3</v>
      </c>
      <c r="K78" s="36"/>
    </row>
    <row r="79" spans="1:11">
      <c r="A79" s="4">
        <f t="shared" si="1"/>
        <v>16.74974476190468</v>
      </c>
      <c r="B79" s="4">
        <f t="shared" si="0"/>
        <v>1.3513693728875944E-2</v>
      </c>
      <c r="C79" s="4">
        <v>866.16843638536056</v>
      </c>
      <c r="D79" s="4">
        <v>812.14447504556426</v>
      </c>
      <c r="E79" s="3">
        <v>76</v>
      </c>
      <c r="F79" s="6">
        <v>15.662059172048144</v>
      </c>
      <c r="G79" s="4">
        <v>298.54985693664366</v>
      </c>
      <c r="H79" s="6">
        <v>10.014322359092558</v>
      </c>
      <c r="I79" s="63">
        <v>296.67936110452359</v>
      </c>
      <c r="J79" s="6">
        <v>1.0969541616153104E-3</v>
      </c>
      <c r="K79" s="36"/>
    </row>
    <row r="80" spans="1:11">
      <c r="A80" s="4">
        <f t="shared" si="1"/>
        <v>16.749584761904678</v>
      </c>
      <c r="B80" s="4">
        <f t="shared" si="0"/>
        <v>1.3673693728875945E-2</v>
      </c>
      <c r="C80" s="4">
        <v>866.36926250391957</v>
      </c>
      <c r="D80" s="4">
        <v>812.45689463442375</v>
      </c>
      <c r="E80" s="3">
        <v>77</v>
      </c>
      <c r="F80" s="6">
        <v>15.546358496178051</v>
      </c>
      <c r="G80" s="4">
        <v>298.55691537718423</v>
      </c>
      <c r="H80" s="6">
        <v>10.130264745211077</v>
      </c>
      <c r="I80" s="63">
        <v>296.68993338419455</v>
      </c>
      <c r="J80" s="6">
        <v>1.1187346620390559E-3</v>
      </c>
      <c r="K80" s="36"/>
    </row>
    <row r="81" spans="1:11">
      <c r="A81" s="4">
        <f t="shared" si="1"/>
        <v>16.749424761904677</v>
      </c>
      <c r="B81" s="4">
        <f t="shared" si="0"/>
        <v>1.3833693728875945E-2</v>
      </c>
      <c r="C81" s="4">
        <v>866.5711749497417</v>
      </c>
      <c r="D81" s="4">
        <v>812.76510414029997</v>
      </c>
      <c r="E81" s="3">
        <v>78</v>
      </c>
      <c r="F81" s="6">
        <v>15.430648679860884</v>
      </c>
      <c r="G81" s="4">
        <v>298.56401412923867</v>
      </c>
      <c r="H81" s="6">
        <v>10.246205115955673</v>
      </c>
      <c r="I81" s="63">
        <v>296.70036784607811</v>
      </c>
      <c r="J81" s="6">
        <v>1.1409964409226198E-3</v>
      </c>
      <c r="K81" s="36"/>
    </row>
    <row r="82" spans="1:11">
      <c r="A82" s="4">
        <f t="shared" si="1"/>
        <v>16.749264761904676</v>
      </c>
      <c r="B82" s="4">
        <f t="shared" si="0"/>
        <v>1.3993693728875945E-2</v>
      </c>
      <c r="C82" s="4">
        <v>866.7742101054871</v>
      </c>
      <c r="D82" s="4">
        <v>813.06922868525703</v>
      </c>
      <c r="E82" s="3">
        <v>79</v>
      </c>
      <c r="F82" s="6">
        <v>15.314929745877555</v>
      </c>
      <c r="G82" s="4">
        <v>298.57115449318974</v>
      </c>
      <c r="H82" s="6">
        <v>10.362143452819934</v>
      </c>
      <c r="I82" s="63">
        <v>296.71066852174789</v>
      </c>
      <c r="J82" s="6">
        <v>1.1637728967532925E-3</v>
      </c>
      <c r="K82" s="36"/>
    </row>
    <row r="83" spans="1:11">
      <c r="A83" s="4">
        <f t="shared" si="1"/>
        <v>16.749104761904675</v>
      </c>
      <c r="B83" s="4">
        <f t="shared" si="0"/>
        <v>1.4153693728875946E-2</v>
      </c>
      <c r="C83" s="4">
        <v>866.97840484640994</v>
      </c>
      <c r="D83" s="4">
        <v>813.3693886995062</v>
      </c>
      <c r="E83" s="3">
        <v>80</v>
      </c>
      <c r="F83" s="6">
        <v>15.199201715920296</v>
      </c>
      <c r="G83" s="4">
        <v>298.57833778899175</v>
      </c>
      <c r="H83" s="6">
        <v>10.478079738402229</v>
      </c>
      <c r="I83" s="63">
        <v>296.72083929560506</v>
      </c>
      <c r="J83" s="6">
        <v>1.1871014781226811E-3</v>
      </c>
      <c r="K83" s="36"/>
    </row>
    <row r="84" spans="1:11">
      <c r="A84" s="4">
        <f t="shared" si="1"/>
        <v>16.748944761904674</v>
      </c>
      <c r="B84" s="4">
        <f t="shared" si="0"/>
        <v>1.4313693728875946E-2</v>
      </c>
      <c r="C84" s="4">
        <v>867.18379657532012</v>
      </c>
      <c r="D84" s="4">
        <v>813.66570015752723</v>
      </c>
      <c r="E84" s="3">
        <v>81</v>
      </c>
      <c r="F84" s="6">
        <v>15.083464610620233</v>
      </c>
      <c r="G84" s="4">
        <v>298.58556535742912</v>
      </c>
      <c r="H84" s="6">
        <v>10.59401395637865</v>
      </c>
      <c r="I84" s="63">
        <v>296.73088391214753</v>
      </c>
      <c r="J84" s="6">
        <v>1.2110244064546514E-3</v>
      </c>
      <c r="K84" s="36"/>
    </row>
    <row r="85" spans="1:11">
      <c r="A85" s="4">
        <f t="shared" si="1"/>
        <v>16.748784761904673</v>
      </c>
      <c r="B85" s="4">
        <f t="shared" si="0"/>
        <v>1.4473693728875947E-2</v>
      </c>
      <c r="C85" s="4">
        <v>867.39042325811761</v>
      </c>
      <c r="D85" s="4">
        <v>813.95827480018056</v>
      </c>
      <c r="E85" s="3">
        <v>82</v>
      </c>
      <c r="F85" s="6">
        <v>14.967718449573214</v>
      </c>
      <c r="G85" s="4">
        <v>298.59283856140047</v>
      </c>
      <c r="H85" s="6">
        <v>10.709946091477741</v>
      </c>
      <c r="I85" s="63">
        <v>296.74080598281699</v>
      </c>
      <c r="J85" s="6">
        <v>1.2355895734778119E-3</v>
      </c>
      <c r="K85" s="36"/>
    </row>
    <row r="86" spans="1:11">
      <c r="A86" s="4">
        <f t="shared" si="1"/>
        <v>16.748624761904672</v>
      </c>
      <c r="B86" s="4">
        <f t="shared" ref="B86:B112" si="2">B85+$D$1</f>
        <v>1.4633693728875947E-2</v>
      </c>
      <c r="C86" s="4">
        <v>867.59832345998336</v>
      </c>
      <c r="D86" s="4">
        <v>814.24722034380034</v>
      </c>
      <c r="E86" s="3">
        <v>83</v>
      </c>
      <c r="F86" s="6">
        <v>14.851963251363983</v>
      </c>
      <c r="G86" s="4">
        <v>298.60015878723163</v>
      </c>
      <c r="H86" s="6">
        <v>10.825876129457029</v>
      </c>
      <c r="I86" s="63">
        <v>296.75060899245483</v>
      </c>
      <c r="J86" s="6">
        <v>1.2608516680214271E-3</v>
      </c>
      <c r="K86" s="36"/>
    </row>
    <row r="87" spans="1:11">
      <c r="A87" s="4">
        <f t="shared" ref="A87:A112" si="3">A86-$D$1</f>
        <v>16.748464761904671</v>
      </c>
      <c r="B87" s="4">
        <f t="shared" si="2"/>
        <v>1.4793693728875948E-2</v>
      </c>
      <c r="C87" s="4">
        <v>867.80753638231215</v>
      </c>
      <c r="D87" s="4">
        <v>814.53264067717612</v>
      </c>
      <c r="E87" s="3">
        <v>84</v>
      </c>
      <c r="F87" s="6">
        <v>14.73619903358872</v>
      </c>
      <c r="G87" s="4">
        <v>298.60752744602019</v>
      </c>
      <c r="H87" s="6">
        <v>10.941804057081201</v>
      </c>
      <c r="I87" s="63">
        <v>296.76029630539279</v>
      </c>
      <c r="J87" s="6">
        <v>1.2868736080761333E-3</v>
      </c>
      <c r="K87" s="36"/>
    </row>
    <row r="88" spans="1:11">
      <c r="A88" s="4">
        <f t="shared" si="3"/>
        <v>16.74830476190467</v>
      </c>
      <c r="B88" s="4">
        <f t="shared" si="2"/>
        <v>1.4953693728875948E-2</v>
      </c>
      <c r="C88" s="4">
        <v>868.01810190047127</v>
      </c>
      <c r="D88" s="4">
        <v>814.81463604726014</v>
      </c>
      <c r="E88" s="3">
        <v>85</v>
      </c>
      <c r="F88" s="6">
        <v>14.620425812876128</v>
      </c>
      <c r="G88" s="4">
        <v>298.61494597501542</v>
      </c>
      <c r="H88" s="6">
        <v>11.057729862101837</v>
      </c>
      <c r="I88" s="63">
        <v>296.76987117120314</v>
      </c>
      <c r="J88" s="6">
        <v>1.3137283856909845E-3</v>
      </c>
      <c r="K88" s="36"/>
    </row>
    <row r="89" spans="1:11">
      <c r="A89" s="4">
        <f t="shared" si="3"/>
        <v>16.748144761904669</v>
      </c>
      <c r="B89" s="4">
        <f t="shared" si="2"/>
        <v>1.5113693728875948E-2</v>
      </c>
      <c r="C89" s="4">
        <v>868.23006060247553</v>
      </c>
      <c r="D89" s="4">
        <v>815.09330323437348</v>
      </c>
      <c r="E89" s="3">
        <v>86</v>
      </c>
      <c r="F89" s="6">
        <v>14.504643604907027</v>
      </c>
      <c r="G89" s="4">
        <v>298.62241583903591</v>
      </c>
      <c r="H89" s="6">
        <v>11.173653533238726</v>
      </c>
      <c r="I89" s="63">
        <v>296.77933673013143</v>
      </c>
      <c r="J89" s="6">
        <v>1.3415014801533816E-3</v>
      </c>
      <c r="K89" s="36"/>
    </row>
    <row r="90" spans="1:11">
      <c r="A90" s="4">
        <f t="shared" si="3"/>
        <v>16.747984761904668</v>
      </c>
      <c r="B90" s="4">
        <f t="shared" si="2"/>
        <v>1.5273693728875949E-2</v>
      </c>
      <c r="C90" s="4">
        <v>868.44345382866618</v>
      </c>
      <c r="D90" s="4">
        <v>815.36873571762249</v>
      </c>
      <c r="E90" s="3">
        <v>87</v>
      </c>
      <c r="F90" s="6">
        <v>14.388852424432542</v>
      </c>
      <c r="G90" s="4">
        <v>298.6299385319287</v>
      </c>
      <c r="H90" s="6">
        <v>11.289575060162596</v>
      </c>
      <c r="I90" s="63">
        <v>296.78869601823328</v>
      </c>
      <c r="J90" s="6">
        <v>1.3702940691712614E-3</v>
      </c>
      <c r="K90" s="36"/>
    </row>
    <row r="91" spans="1:11">
      <c r="A91" s="4">
        <f t="shared" si="3"/>
        <v>16.747824761904667</v>
      </c>
      <c r="B91" s="4">
        <f t="shared" si="2"/>
        <v>1.5433693728875949E-2</v>
      </c>
      <c r="C91" s="4">
        <v>868.65832371248734</v>
      </c>
      <c r="D91" s="4">
        <v>815.64102383118347</v>
      </c>
      <c r="E91" s="3">
        <v>88</v>
      </c>
      <c r="F91" s="6">
        <v>14.273052285291003</v>
      </c>
      <c r="G91" s="4">
        <v>298.63751557807353</v>
      </c>
      <c r="H91" s="6">
        <v>11.405494433479282</v>
      </c>
      <c r="I91" s="63">
        <v>296.7979519722341</v>
      </c>
      <c r="J91" s="6">
        <v>1.4002273862573724E-3</v>
      </c>
      <c r="K91" s="36"/>
    </row>
    <row r="92" spans="1:11">
      <c r="A92" s="4">
        <f t="shared" si="3"/>
        <v>16.747664761904666</v>
      </c>
      <c r="B92" s="4">
        <f t="shared" si="2"/>
        <v>1.559369372887595E-2</v>
      </c>
      <c r="C92" s="4">
        <v>868.8747132224554</v>
      </c>
      <c r="D92" s="4">
        <v>815.91025491206517</v>
      </c>
      <c r="E92" s="3">
        <v>89</v>
      </c>
      <c r="F92" s="6">
        <v>14.157243200423519</v>
      </c>
      <c r="G92" s="4">
        <v>298.64514853393553</v>
      </c>
      <c r="H92" s="6">
        <v>11.52141164471522</v>
      </c>
      <c r="I92" s="63">
        <v>296.80710743413044</v>
      </c>
      <c r="J92" s="6">
        <v>1.4314487676049704E-3</v>
      </c>
      <c r="K92" s="36"/>
    </row>
    <row r="93" spans="1:11">
      <c r="A93" s="4">
        <f t="shared" si="3"/>
        <v>16.747504761904665</v>
      </c>
      <c r="B93" s="4">
        <f t="shared" si="2"/>
        <v>1.5753693728875948E-2</v>
      </c>
      <c r="C93" s="4">
        <v>869.09266620542019</v>
      </c>
      <c r="D93" s="4">
        <v>816.17651343991042</v>
      </c>
      <c r="E93" s="3">
        <v>90</v>
      </c>
      <c r="F93" s="6">
        <v>14.041425181888318</v>
      </c>
      <c r="G93" s="4">
        <v>298.65283898966976</v>
      </c>
      <c r="H93" s="6">
        <v>11.637326686304288</v>
      </c>
      <c r="I93" s="63">
        <v>296.81616515554941</v>
      </c>
      <c r="J93" s="6">
        <v>1.4641402649015762E-3</v>
      </c>
      <c r="K93" s="36"/>
    </row>
    <row r="94" spans="1:11">
      <c r="A94" s="4">
        <f t="shared" si="3"/>
        <v>16.747344761904664</v>
      </c>
      <c r="B94" s="4">
        <f t="shared" si="2"/>
        <v>1.5913693728875949E-2</v>
      </c>
      <c r="C94" s="4">
        <v>869.31222743122044</v>
      </c>
      <c r="D94" s="4">
        <v>816.43988116935998</v>
      </c>
      <c r="E94" s="3">
        <v>91</v>
      </c>
      <c r="F94" s="6">
        <v>13.925598240873901</v>
      </c>
      <c r="G94" s="4">
        <v>298.66058857078224</v>
      </c>
      <c r="H94" s="6">
        <v>11.753239551575854</v>
      </c>
      <c r="I94" s="63">
        <v>296.82512780188199</v>
      </c>
      <c r="J94" s="6">
        <v>1.4985312940860257E-3</v>
      </c>
      <c r="K94" s="36"/>
    </row>
    <row r="95" spans="1:11">
      <c r="A95" s="4">
        <f t="shared" si="3"/>
        <v>16.747184761904663</v>
      </c>
      <c r="B95" s="4">
        <f t="shared" si="2"/>
        <v>1.6073693728875949E-2</v>
      </c>
      <c r="C95" s="4">
        <v>869.53344263884071</v>
      </c>
      <c r="D95" s="4">
        <v>816.70043725546043</v>
      </c>
      <c r="E95" s="3">
        <v>92</v>
      </c>
      <c r="F95" s="6">
        <v>13.809762387711029</v>
      </c>
      <c r="G95" s="4">
        <v>298.66839893985087</v>
      </c>
      <c r="H95" s="6">
        <v>11.869150234744122</v>
      </c>
      <c r="I95" s="63">
        <v>296.83399795620466</v>
      </c>
      <c r="J95" s="6">
        <v>1.534917901663055E-3</v>
      </c>
      <c r="K95" s="36"/>
    </row>
    <row r="96" spans="1:11">
      <c r="A96" s="4">
        <f t="shared" si="3"/>
        <v>16.747024761904662</v>
      </c>
      <c r="B96" s="4">
        <f t="shared" si="2"/>
        <v>1.623369372887595E-2</v>
      </c>
      <c r="C96" s="4">
        <v>869.7563585841815</v>
      </c>
      <c r="D96" s="4">
        <v>816.95825837256632</v>
      </c>
      <c r="E96" s="3">
        <v>93</v>
      </c>
      <c r="F96" s="6">
        <v>13.693917631883577</v>
      </c>
      <c r="G96" s="4">
        <v>298.67627179831089</v>
      </c>
      <c r="H96" s="6">
        <v>11.985058730898613</v>
      </c>
      <c r="I96" s="63">
        <v>296.84277812300274</v>
      </c>
      <c r="J96" s="6">
        <v>1.5736934401742392E-3</v>
      </c>
      <c r="K96" s="36"/>
    </row>
    <row r="97" spans="1:11">
      <c r="A97" s="4">
        <f t="shared" si="3"/>
        <v>16.746864761904661</v>
      </c>
      <c r="B97" s="4">
        <f t="shared" si="2"/>
        <v>1.639369372887595E-2</v>
      </c>
      <c r="C97" s="4">
        <v>869.98102308955913</v>
      </c>
      <c r="D97" s="4">
        <v>817.21341882715183</v>
      </c>
      <c r="E97" s="3">
        <v>94</v>
      </c>
      <c r="F97" s="6">
        <v>13.5780639820383</v>
      </c>
      <c r="G97" s="4">
        <v>298.68420888830912</v>
      </c>
      <c r="H97" s="6">
        <v>12.100965035995845</v>
      </c>
      <c r="I97" s="63">
        <v>296.8514707317081</v>
      </c>
      <c r="J97" s="6">
        <v>1.6154001707302829E-3</v>
      </c>
      <c r="K97" s="36"/>
    </row>
    <row r="98" spans="1:11">
      <c r="A98" s="4">
        <f t="shared" si="3"/>
        <v>16.74670476190466</v>
      </c>
      <c r="B98" s="4">
        <f t="shared" si="2"/>
        <v>1.655369372887595E-2</v>
      </c>
      <c r="C98" s="4">
        <v>870.20748509505859</v>
      </c>
      <c r="D98" s="4">
        <v>817.46599066491979</v>
      </c>
      <c r="E98" s="3">
        <v>95</v>
      </c>
      <c r="F98" s="6">
        <v>13.462201445993522</v>
      </c>
      <c r="G98" s="4">
        <v>298.69221199463169</v>
      </c>
      <c r="H98" s="6">
        <v>12.216869146852146</v>
      </c>
      <c r="I98" s="63">
        <v>296.86007814006263</v>
      </c>
      <c r="J98" s="6">
        <v>1.6608223863250882E-3</v>
      </c>
      <c r="K98" s="36"/>
    </row>
    <row r="99" spans="1:11">
      <c r="A99" s="4">
        <f t="shared" si="3"/>
        <v>16.746544761904659</v>
      </c>
      <c r="B99" s="4">
        <f t="shared" si="2"/>
        <v>1.6713693728875951E-2</v>
      </c>
      <c r="C99" s="4">
        <v>870.43579471186763</v>
      </c>
      <c r="D99" s="4">
        <v>817.71604377256813</v>
      </c>
      <c r="E99" s="3">
        <v>96</v>
      </c>
      <c r="F99" s="6">
        <v>13.346330030746806</v>
      </c>
      <c r="G99" s="4">
        <v>298.7002829467109</v>
      </c>
      <c r="H99" s="6">
        <v>12.33277106113756</v>
      </c>
      <c r="I99" s="63">
        <v>296.86860263731859</v>
      </c>
      <c r="J99" s="6">
        <v>1.7111708739563259E-3</v>
      </c>
      <c r="K99" s="36"/>
    </row>
    <row r="100" spans="1:11">
      <c r="A100" s="4">
        <f t="shared" si="3"/>
        <v>16.746384761904658</v>
      </c>
      <c r="B100" s="4">
        <f t="shared" si="2"/>
        <v>1.6873693728875951E-2</v>
      </c>
      <c r="C100" s="4">
        <v>870.66600327772881</v>
      </c>
      <c r="D100" s="4">
        <v>817.96364597454942</v>
      </c>
      <c r="E100" s="3">
        <v>97</v>
      </c>
      <c r="F100" s="6">
        <v>13.230449742481552</v>
      </c>
      <c r="G100" s="4">
        <v>298.708423620715</v>
      </c>
      <c r="H100" s="6">
        <v>12.448670777370886</v>
      </c>
      <c r="I100" s="63">
        <v>296.87704644728603</v>
      </c>
      <c r="J100" s="6">
        <v>1.7684991589664444E-3</v>
      </c>
      <c r="K100" s="36"/>
    </row>
    <row r="101" spans="1:11">
      <c r="A101" s="4">
        <f t="shared" si="3"/>
        <v>16.746224761904656</v>
      </c>
      <c r="B101" s="4">
        <f t="shared" si="2"/>
        <v>1.7033693728875952E-2</v>
      </c>
      <c r="C101" s="4">
        <v>870.89816341465166</v>
      </c>
      <c r="D101" s="4">
        <v>818.20886312513608</v>
      </c>
      <c r="E101" s="3">
        <v>98</v>
      </c>
      <c r="F101" s="6">
        <v>13.114560586572637</v>
      </c>
      <c r="G101" s="4">
        <v>298.71663594172838</v>
      </c>
      <c r="H101" s="6">
        <v>12.564568294915773</v>
      </c>
      <c r="I101" s="63">
        <v>296.88541173123656</v>
      </c>
      <c r="J101" s="6">
        <v>1.836848233589582E-3</v>
      </c>
      <c r="K101" s="36"/>
    </row>
    <row r="102" spans="1:11">
      <c r="A102" s="4">
        <f t="shared" si="3"/>
        <v>16.746064761904655</v>
      </c>
      <c r="B102" s="4">
        <f t="shared" si="2"/>
        <v>1.7193693728875952E-2</v>
      </c>
      <c r="C102" s="4">
        <v>871.13232908903785</v>
      </c>
      <c r="D102" s="4">
        <v>818.451759196083</v>
      </c>
      <c r="E102" s="3">
        <v>99</v>
      </c>
      <c r="F102" s="6">
        <v>12.998662567591047</v>
      </c>
      <c r="G102" s="4">
        <v>298.72492188602661</v>
      </c>
      <c r="H102" s="6">
        <v>12.680463613977887</v>
      </c>
      <c r="I102" s="63">
        <v>296.89370059067244</v>
      </c>
      <c r="J102" s="6">
        <v>1.9267072306134959E-3</v>
      </c>
      <c r="K102" s="36"/>
    </row>
    <row r="103" spans="1:11">
      <c r="A103" s="4">
        <f t="shared" si="3"/>
        <v>16.745904761904654</v>
      </c>
      <c r="B103" s="4">
        <f t="shared" si="2"/>
        <v>1.7353693728875953E-2</v>
      </c>
      <c r="C103" s="4">
        <v>871.36855567437817</v>
      </c>
      <c r="D103" s="4">
        <v>818.69239636016039</v>
      </c>
      <c r="E103" s="3">
        <v>100</v>
      </c>
      <c r="F103" s="6">
        <v>12.882755689307508</v>
      </c>
      <c r="G103" s="4">
        <v>298.73328348345285</v>
      </c>
      <c r="H103" s="6">
        <v>12.796356735603139</v>
      </c>
      <c r="I103" s="63">
        <v>296.90191506996899</v>
      </c>
      <c r="J103" s="6">
        <v>2.099154649652967E-3</v>
      </c>
      <c r="K103" s="36"/>
    </row>
    <row r="104" spans="1:11">
      <c r="A104" s="4">
        <f t="shared" si="3"/>
        <v>16.745744761904653</v>
      </c>
      <c r="B104" s="4">
        <f t="shared" si="2"/>
        <v>1.7513693728875953E-2</v>
      </c>
      <c r="C104" s="4">
        <v>871.60690001669252</v>
      </c>
      <c r="D104" s="4">
        <v>818.93083507081042</v>
      </c>
      <c r="E104" s="3">
        <v>101</v>
      </c>
      <c r="F104" s="6">
        <v>12.766839954695195</v>
      </c>
      <c r="G104" s="4">
        <v>298.7417228199032</v>
      </c>
      <c r="H104" s="6">
        <v>12.912247661676966</v>
      </c>
      <c r="I104" s="63">
        <v>296.91005715889867</v>
      </c>
      <c r="J104" s="6">
        <v>2.0129110979088078E-3</v>
      </c>
      <c r="K104" s="36"/>
    </row>
    <row r="105" spans="1:11">
      <c r="A105" s="4">
        <f t="shared" si="3"/>
        <v>16.745584761904652</v>
      </c>
      <c r="B105" s="4">
        <f t="shared" si="2"/>
        <v>1.7673693728875953E-2</v>
      </c>
      <c r="C105" s="4">
        <v>871.84742050289287</v>
      </c>
      <c r="D105" s="4">
        <v>819.16713413816785</v>
      </c>
      <c r="E105" s="3">
        <v>102</v>
      </c>
      <c r="F105" s="6">
        <v>13.001370541549914</v>
      </c>
      <c r="G105" s="4">
        <v>298.73727110325558</v>
      </c>
      <c r="H105" s="6">
        <v>13.041525021823251</v>
      </c>
      <c r="I105" s="63">
        <v>296.90719875442619</v>
      </c>
      <c r="J105" s="4">
        <v>2.1666131550918282E-3</v>
      </c>
      <c r="K105" s="36"/>
    </row>
    <row r="106" spans="1:11">
      <c r="A106" s="4">
        <f t="shared" si="3"/>
        <v>16.745424761904651</v>
      </c>
      <c r="B106" s="4">
        <f t="shared" si="2"/>
        <v>1.7833693728875954E-2</v>
      </c>
      <c r="C106" s="4">
        <v>872.09017713226149</v>
      </c>
      <c r="D106" s="4">
        <v>819.40135080166567</v>
      </c>
      <c r="E106" s="3">
        <v>103</v>
      </c>
      <c r="F106" s="6"/>
      <c r="G106" s="4"/>
      <c r="H106" s="6"/>
      <c r="I106" s="63"/>
      <c r="K106" s="36"/>
    </row>
    <row r="107" spans="1:11">
      <c r="A107" s="4">
        <f t="shared" si="3"/>
        <v>16.74526476190465</v>
      </c>
      <c r="B107" s="4">
        <f t="shared" si="2"/>
        <v>1.7993693728875954E-2</v>
      </c>
      <c r="C107" s="4">
        <v>871.9621236009375</v>
      </c>
      <c r="D107" s="4">
        <v>819.31912512092617</v>
      </c>
      <c r="E107" s="3">
        <v>104</v>
      </c>
      <c r="F107" s="6"/>
      <c r="G107" s="4"/>
      <c r="H107" s="6"/>
      <c r="I107" s="63"/>
      <c r="K107" s="36"/>
    </row>
    <row r="108" spans="1:11">
      <c r="A108" s="4">
        <f t="shared" si="3"/>
        <v>16.745104761904649</v>
      </c>
      <c r="B108" s="4">
        <f t="shared" si="2"/>
        <v>1.8153693728875955E-2</v>
      </c>
      <c r="C108" s="4"/>
      <c r="D108" s="4"/>
      <c r="E108" s="3">
        <v>105</v>
      </c>
      <c r="F108" s="6"/>
      <c r="G108" s="4"/>
      <c r="H108" s="6"/>
      <c r="I108" s="63"/>
      <c r="K108" s="36"/>
    </row>
    <row r="109" spans="1:11">
      <c r="A109" s="4">
        <f t="shared" si="3"/>
        <v>16.744944761904648</v>
      </c>
      <c r="B109" s="4">
        <f t="shared" si="2"/>
        <v>1.8313693728875955E-2</v>
      </c>
      <c r="C109" s="4"/>
      <c r="D109" s="4"/>
      <c r="E109" s="3">
        <v>106</v>
      </c>
      <c r="F109" s="6"/>
      <c r="G109" s="4"/>
      <c r="H109" s="6"/>
      <c r="I109" s="63"/>
      <c r="K109" s="36"/>
    </row>
    <row r="110" spans="1:11">
      <c r="A110" s="4">
        <f t="shared" si="3"/>
        <v>16.744784761904647</v>
      </c>
      <c r="B110" s="4">
        <f t="shared" si="2"/>
        <v>1.8473693728875955E-2</v>
      </c>
      <c r="C110" s="4"/>
      <c r="D110" s="4"/>
      <c r="E110" s="3">
        <v>107</v>
      </c>
      <c r="F110" s="6"/>
      <c r="G110" s="4"/>
      <c r="H110" s="6"/>
      <c r="I110" s="63"/>
      <c r="K110" s="36"/>
    </row>
    <row r="111" spans="1:11">
      <c r="A111" s="4">
        <f t="shared" si="3"/>
        <v>16.744624761904646</v>
      </c>
      <c r="B111" s="4">
        <f t="shared" si="2"/>
        <v>1.8633693728875956E-2</v>
      </c>
      <c r="C111" s="4"/>
      <c r="D111" s="4"/>
      <c r="E111" s="3">
        <v>108</v>
      </c>
      <c r="F111" s="29"/>
      <c r="H111" s="29"/>
      <c r="K111" s="36"/>
    </row>
    <row r="112" spans="1:11">
      <c r="A112" s="4">
        <f t="shared" si="3"/>
        <v>16.744464761904645</v>
      </c>
      <c r="B112" s="4">
        <f t="shared" si="2"/>
        <v>1.8793693728875956E-2</v>
      </c>
      <c r="C112" s="4"/>
      <c r="D112" s="4"/>
      <c r="E112" s="3">
        <v>109</v>
      </c>
      <c r="F112" s="29"/>
      <c r="H112" s="29"/>
      <c r="K112" s="36"/>
    </row>
    <row r="113" spans="1:11">
      <c r="A113" s="3" t="s">
        <v>35</v>
      </c>
      <c r="B113" s="35">
        <v>1.7833693728875954E-2</v>
      </c>
      <c r="K113" s="36"/>
    </row>
    <row r="114" spans="1:11">
      <c r="A114" s="13" t="s">
        <v>2</v>
      </c>
      <c r="B114" s="3">
        <f>34/B113</f>
        <v>1906.5035273622475</v>
      </c>
      <c r="C114" s="3"/>
      <c r="D114" s="3"/>
      <c r="E114" s="3"/>
      <c r="K114" s="36"/>
    </row>
    <row r="115" spans="1:11">
      <c r="A115" s="13" t="s">
        <v>3</v>
      </c>
      <c r="B115" s="3"/>
      <c r="C115" s="3"/>
      <c r="D115" s="3"/>
      <c r="E115" s="3"/>
      <c r="K115" s="36"/>
    </row>
    <row r="116" spans="1:11">
      <c r="A116" s="27" t="s">
        <v>6</v>
      </c>
      <c r="B116" s="28">
        <v>722.00878193376616</v>
      </c>
      <c r="C116" s="3"/>
      <c r="D116" s="3"/>
      <c r="E116" s="3"/>
      <c r="G116" s="56"/>
      <c r="H116" s="56"/>
      <c r="K116" s="36"/>
    </row>
    <row r="117" spans="1:11">
      <c r="A117" s="25" t="s">
        <v>0</v>
      </c>
      <c r="B117" s="26">
        <v>722.00878193376616</v>
      </c>
      <c r="C117" s="7"/>
      <c r="D117" s="7"/>
      <c r="E117" s="7"/>
      <c r="K117" s="36"/>
    </row>
    <row r="118" spans="1:11">
      <c r="A118" s="22" t="s">
        <v>7</v>
      </c>
      <c r="B118" s="5"/>
      <c r="C118" s="7"/>
      <c r="D118" s="7"/>
      <c r="E118" s="7"/>
      <c r="K118" s="36"/>
    </row>
    <row r="119" spans="1:11">
      <c r="A119" s="9" t="s">
        <v>4</v>
      </c>
      <c r="B119" s="8" t="s">
        <v>8</v>
      </c>
      <c r="C119" s="8">
        <v>296.91005715889867</v>
      </c>
      <c r="D119" s="8" t="s">
        <v>9</v>
      </c>
      <c r="E119" s="4">
        <v>273</v>
      </c>
      <c r="K119" s="36"/>
    </row>
    <row r="120" spans="1:11">
      <c r="A120" s="8">
        <v>28.9</v>
      </c>
      <c r="B120" s="8">
        <v>-1.5709999999999999E-3</v>
      </c>
      <c r="C120" s="8">
        <v>8.0809999999999994E-6</v>
      </c>
      <c r="D120" s="14">
        <v>-2.8730000000000003E-9</v>
      </c>
      <c r="E120" s="3"/>
      <c r="K120" s="36"/>
    </row>
    <row r="121" spans="1:11">
      <c r="A121" s="10" t="s">
        <v>5</v>
      </c>
      <c r="B121" s="3">
        <f>C119-E119</f>
        <v>23.910057158898667</v>
      </c>
      <c r="C121" s="3"/>
      <c r="D121" s="3"/>
      <c r="E121" s="3"/>
      <c r="K121" s="36"/>
    </row>
    <row r="122" spans="1:11">
      <c r="A122" s="21" t="s">
        <v>6</v>
      </c>
      <c r="B122" s="20">
        <f>A120*B121+(B120*B121^2)/2+(C120*B121^3)/3+(D120*B121^4)/4</f>
        <v>690.58817415864701</v>
      </c>
      <c r="C122" s="3"/>
      <c r="D122" s="3"/>
      <c r="E122" s="3"/>
      <c r="K122" s="36"/>
    </row>
    <row r="123" spans="1:11">
      <c r="A123" s="8" t="s">
        <v>10</v>
      </c>
      <c r="B123" s="11">
        <f>(C119+E119)/2</f>
        <v>284.95502857944933</v>
      </c>
      <c r="C123" s="7"/>
      <c r="D123" s="7"/>
      <c r="E123" s="7"/>
      <c r="K123" s="36"/>
    </row>
    <row r="124" spans="1:11">
      <c r="A124" s="8" t="s">
        <v>11</v>
      </c>
      <c r="B124" s="11"/>
      <c r="C124" s="7"/>
      <c r="D124" s="7"/>
      <c r="E124" s="7"/>
      <c r="K124" s="36"/>
    </row>
    <row r="125" spans="1:11">
      <c r="A125" s="8">
        <f>L16</f>
        <v>40.286000000000001</v>
      </c>
      <c r="B125" s="8">
        <f>M16</f>
        <v>9337.7999999999993</v>
      </c>
      <c r="C125" s="8">
        <f>N16</f>
        <v>1416400</v>
      </c>
      <c r="D125" s="8">
        <f>O16</f>
        <v>61253000</v>
      </c>
      <c r="E125" s="8">
        <f>P16</f>
        <v>2719800000</v>
      </c>
      <c r="K125" s="36"/>
    </row>
    <row r="126" spans="1:11">
      <c r="A126" s="8" t="s">
        <v>11</v>
      </c>
      <c r="B126" s="8">
        <f>A125-B125/B123-C125/B123^2+D125/B123^3-E125/B123^4</f>
        <v>-7.6921032203763007</v>
      </c>
      <c r="C126" s="15"/>
      <c r="D126" s="12"/>
      <c r="E126" s="16"/>
      <c r="K126" s="36"/>
    </row>
    <row r="127" spans="1:11">
      <c r="A127" s="8" t="s">
        <v>12</v>
      </c>
      <c r="B127" s="8"/>
      <c r="C127" s="17"/>
      <c r="D127" s="18"/>
      <c r="E127" s="19"/>
      <c r="K127" s="36"/>
    </row>
    <row r="128" spans="1:11">
      <c r="A128" s="8">
        <f>L19</f>
        <v>9337.7999999999993</v>
      </c>
      <c r="B128" s="8">
        <f>M19</f>
        <v>2832800</v>
      </c>
      <c r="C128" s="8">
        <f>N19</f>
        <v>183759000</v>
      </c>
      <c r="D128" s="8">
        <f>O19</f>
        <v>10879200000</v>
      </c>
      <c r="E128" s="19"/>
      <c r="K128" s="36"/>
    </row>
    <row r="129" spans="1:11">
      <c r="A129" s="8" t="s">
        <v>12</v>
      </c>
      <c r="B129" s="8">
        <f>A128/B123^2+B128/B123^3-C128/B123^4+D128/B123^5</f>
        <v>0.21534825735629071</v>
      </c>
      <c r="C129" s="8"/>
      <c r="D129" s="8"/>
      <c r="E129" s="14"/>
      <c r="K129" s="36"/>
    </row>
    <row r="130" spans="1:11">
      <c r="A130" s="23" t="s">
        <v>13</v>
      </c>
      <c r="B130" s="24">
        <f>(B123*B129+B126)*(25-1)/10</f>
        <v>128.81391746188828</v>
      </c>
      <c r="C130" s="3"/>
      <c r="D130" s="3"/>
      <c r="E130" s="3"/>
      <c r="K130" s="36"/>
    </row>
    <row r="131" spans="1:11">
      <c r="A131" s="25" t="s">
        <v>0</v>
      </c>
      <c r="B131" s="26">
        <f>B122+B130</f>
        <v>819.40209162053532</v>
      </c>
      <c r="C131" s="3"/>
      <c r="D131" s="3"/>
      <c r="E131" s="3"/>
      <c r="K131" s="36"/>
    </row>
    <row r="132" spans="1:11">
      <c r="A132" s="8" t="s">
        <v>14</v>
      </c>
      <c r="B132" s="4">
        <f>M27*C119/B114+B136*M27*C119/B114^2</f>
        <v>12.912247661676966</v>
      </c>
      <c r="C132" s="3"/>
      <c r="D132" s="3"/>
      <c r="E132" s="3"/>
      <c r="K132" s="36"/>
    </row>
    <row r="133" spans="1:11">
      <c r="A133" s="8" t="s">
        <v>9</v>
      </c>
      <c r="B133" s="8">
        <f>C119</f>
        <v>296.91005715889867</v>
      </c>
      <c r="C133" s="7"/>
      <c r="D133" s="7"/>
      <c r="E133" s="7"/>
      <c r="K133" s="36"/>
    </row>
    <row r="134" spans="1:11">
      <c r="A134" s="9" t="s">
        <v>15</v>
      </c>
      <c r="B134" s="7"/>
      <c r="C134" s="7"/>
      <c r="D134" s="7"/>
      <c r="E134" s="7"/>
      <c r="K134" s="36"/>
    </row>
    <row r="135" spans="1:11">
      <c r="A135" s="4">
        <f>A125</f>
        <v>40.286000000000001</v>
      </c>
      <c r="B135" s="4">
        <f>B125</f>
        <v>9337.7999999999993</v>
      </c>
      <c r="C135" s="4">
        <f>C125</f>
        <v>1416400</v>
      </c>
      <c r="D135" s="4">
        <f>D125</f>
        <v>61253000</v>
      </c>
      <c r="E135" s="4">
        <f>E125</f>
        <v>2719800000</v>
      </c>
      <c r="K135" s="36"/>
    </row>
    <row r="136" spans="1:11">
      <c r="A136" s="9" t="s">
        <v>15</v>
      </c>
      <c r="B136" s="5">
        <f>A135-B135/B133-C135/B133^2+D135/B133^3-E135/B133^4</f>
        <v>-5.2407536969055313</v>
      </c>
      <c r="C136" s="7"/>
      <c r="D136" s="7"/>
      <c r="E136" s="7"/>
      <c r="K136" s="36"/>
    </row>
    <row r="137" spans="1:11">
      <c r="A137" s="8" t="s">
        <v>16</v>
      </c>
      <c r="B137" s="4">
        <f>B131</f>
        <v>819.40209162053532</v>
      </c>
      <c r="C137" s="3"/>
      <c r="D137" s="3"/>
      <c r="E137" s="3"/>
      <c r="K137" s="36"/>
    </row>
    <row r="138" spans="1:11">
      <c r="A138" s="8" t="s">
        <v>17</v>
      </c>
      <c r="B138" s="4">
        <f xml:space="preserve"> B142+B140</f>
        <v>819.40135080166567</v>
      </c>
      <c r="C138" s="3"/>
      <c r="D138" s="3"/>
      <c r="E138" s="3"/>
      <c r="K138" s="36"/>
    </row>
    <row r="139" spans="1:11">
      <c r="A139" s="4" t="s">
        <v>18</v>
      </c>
      <c r="B139" s="4">
        <f>B137-B138</f>
        <v>7.408188696444995E-4</v>
      </c>
      <c r="C139" s="3"/>
      <c r="D139" s="3"/>
      <c r="E139" s="3"/>
      <c r="K139" s="36"/>
    </row>
    <row r="140" spans="1:11">
      <c r="A140" s="6" t="s">
        <v>19</v>
      </c>
      <c r="B140" s="4">
        <f xml:space="preserve"> ((A142-B142)/2)*(D1/B144)</f>
        <v>0.23421666349776604</v>
      </c>
      <c r="C140" s="3"/>
      <c r="D140" s="3"/>
      <c r="E140" s="3"/>
      <c r="K140" s="36"/>
    </row>
    <row r="141" spans="1:11">
      <c r="A141" s="6" t="s">
        <v>0</v>
      </c>
      <c r="B141" s="4" t="s">
        <v>25</v>
      </c>
      <c r="K141" s="36"/>
    </row>
    <row r="142" spans="1:11">
      <c r="A142" s="4">
        <v>871.84742050289287</v>
      </c>
      <c r="B142" s="4">
        <v>819.16713413816785</v>
      </c>
      <c r="K142" s="36"/>
    </row>
    <row r="143" spans="1:11">
      <c r="A143" s="6" t="s">
        <v>24</v>
      </c>
      <c r="B143" s="4" t="s">
        <v>26</v>
      </c>
      <c r="K143" s="36"/>
    </row>
    <row r="144" spans="1:11">
      <c r="A144" s="30">
        <v>1.7360691323397896E-2</v>
      </c>
      <c r="B144" s="30">
        <v>1.7993693728875954E-2</v>
      </c>
      <c r="K144" s="36"/>
    </row>
    <row r="145" spans="1:11">
      <c r="A145" s="6" t="s">
        <v>28</v>
      </c>
      <c r="B145" s="4">
        <f>B148*B149*B155</f>
        <v>3.1274999999999994E-7</v>
      </c>
      <c r="C145" s="5"/>
      <c r="K145" s="36"/>
    </row>
    <row r="146" spans="1:11">
      <c r="A146" s="6" t="s">
        <v>29</v>
      </c>
      <c r="B146" s="4" t="e">
        <f>SQRT((A154-B154)*10^5)</f>
        <v>#NUM!</v>
      </c>
      <c r="C146" s="5"/>
      <c r="K146" s="36"/>
    </row>
    <row r="147" spans="1:11">
      <c r="A147" s="6" t="s">
        <v>30</v>
      </c>
      <c r="B147" s="4"/>
      <c r="C147" s="4">
        <f>SQRT(B155*B150^2)</f>
        <v>3.1332011416744372E-5</v>
      </c>
      <c r="K147" s="36"/>
    </row>
    <row r="148" spans="1:11">
      <c r="A148" s="6" t="s">
        <v>31</v>
      </c>
      <c r="B148" s="4">
        <f>M23</f>
        <v>0.5</v>
      </c>
      <c r="C148" s="5"/>
      <c r="K148" s="36"/>
    </row>
    <row r="149" spans="1:11">
      <c r="A149" s="6" t="s">
        <v>32</v>
      </c>
      <c r="B149" s="4">
        <f>M24</f>
        <v>0.5</v>
      </c>
      <c r="C149" s="5"/>
      <c r="K149" s="36"/>
    </row>
    <row r="150" spans="1:11">
      <c r="A150" s="6" t="s">
        <v>33</v>
      </c>
      <c r="B150" s="4">
        <f>M26</f>
        <v>2.8013E-2</v>
      </c>
      <c r="C150" s="5"/>
      <c r="K150" s="36"/>
    </row>
    <row r="151" spans="1:11">
      <c r="A151" s="6" t="s">
        <v>27</v>
      </c>
      <c r="B151" s="4" t="e">
        <f>D1/B152</f>
        <v>#NUM!</v>
      </c>
      <c r="K151" s="36"/>
    </row>
    <row r="152" spans="1:11">
      <c r="A152" s="6" t="s">
        <v>34</v>
      </c>
      <c r="B152" s="4" t="e">
        <f>B145 * B146 /( C147)</f>
        <v>#NUM!</v>
      </c>
      <c r="K152" s="36"/>
    </row>
    <row r="153" spans="1:11">
      <c r="A153" s="6" t="s">
        <v>20</v>
      </c>
      <c r="B153" s="4" t="s">
        <v>22</v>
      </c>
      <c r="K153" s="36"/>
    </row>
    <row r="154" spans="1:11">
      <c r="A154" s="4">
        <v>12.766839954695195</v>
      </c>
      <c r="B154" s="4">
        <v>12.912247661676966</v>
      </c>
      <c r="K154" s="36"/>
    </row>
    <row r="155" spans="1:11">
      <c r="A155" s="31" t="s">
        <v>36</v>
      </c>
      <c r="B155" s="30">
        <f>M25</f>
        <v>1.2509999999999998E-6</v>
      </c>
      <c r="K155" s="36"/>
    </row>
    <row r="156" spans="1:11">
      <c r="A156" s="6" t="s">
        <v>37</v>
      </c>
      <c r="B156" s="69">
        <v>2</v>
      </c>
      <c r="C156" s="4" t="s">
        <v>38</v>
      </c>
      <c r="D156" s="4">
        <v>33.523809523809518</v>
      </c>
      <c r="E156" s="4" t="s">
        <v>9</v>
      </c>
      <c r="F156" s="4">
        <v>2</v>
      </c>
      <c r="K156" s="36"/>
    </row>
    <row r="157" spans="1:11">
      <c r="A157" s="6" t="s">
        <v>39</v>
      </c>
      <c r="B157" s="4">
        <f>B156</f>
        <v>2</v>
      </c>
      <c r="C157" s="4" t="s">
        <v>41</v>
      </c>
      <c r="D157" s="4">
        <v>2</v>
      </c>
      <c r="K157" s="36"/>
    </row>
    <row r="158" spans="1:11">
      <c r="A158" s="6" t="s">
        <v>40</v>
      </c>
      <c r="B158" s="4">
        <f>M27*F156/D157+B162*M27*F156/D157^2</f>
        <v>-6763006739.0939798</v>
      </c>
      <c r="C158" s="3" t="s">
        <v>44</v>
      </c>
      <c r="D158">
        <f>D156/D157</f>
        <v>16.761904761904759</v>
      </c>
      <c r="K158" s="36"/>
    </row>
    <row r="159" spans="1:11">
      <c r="A159" s="6" t="s">
        <v>43</v>
      </c>
      <c r="B159" s="4">
        <f>B166-B167</f>
        <v>6763006741.0939798</v>
      </c>
      <c r="K159" s="36"/>
    </row>
    <row r="160" spans="1:11">
      <c r="A160" s="8" t="s">
        <v>42</v>
      </c>
      <c r="B160" s="11"/>
      <c r="C160" s="7"/>
      <c r="D160" s="7"/>
      <c r="E160" s="7"/>
      <c r="K160" s="36"/>
    </row>
    <row r="161" spans="1:11">
      <c r="A161" s="8">
        <f>A170</f>
        <v>40.286000000000001</v>
      </c>
      <c r="B161" s="8">
        <f>B170</f>
        <v>9337.7999999999993</v>
      </c>
      <c r="C161" s="8">
        <f>C170</f>
        <v>1416400</v>
      </c>
      <c r="D161" s="8">
        <f>D170</f>
        <v>61253000</v>
      </c>
      <c r="E161" s="8">
        <f>E170</f>
        <v>2719800000</v>
      </c>
      <c r="K161" s="36"/>
    </row>
    <row r="162" spans="1:11">
      <c r="A162" s="8" t="s">
        <v>42</v>
      </c>
      <c r="B162" s="8">
        <f>A161-B161/B163-C161/B163^2+D161/B163^3-E161/B163^4</f>
        <v>-162689603.61399999</v>
      </c>
      <c r="C162" s="15"/>
      <c r="D162" s="12"/>
      <c r="E162" s="16"/>
      <c r="K162" s="36"/>
    </row>
    <row r="163" spans="1:11">
      <c r="A163" s="8" t="s">
        <v>9</v>
      </c>
      <c r="B163" s="4">
        <f>F156</f>
        <v>2</v>
      </c>
      <c r="K163" s="36"/>
    </row>
    <row r="164" spans="1:11">
      <c r="A164" s="13" t="s">
        <v>45</v>
      </c>
      <c r="K164" s="36"/>
    </row>
    <row r="165" spans="1:11">
      <c r="A165" s="6" t="s">
        <v>37</v>
      </c>
      <c r="B165" s="4">
        <v>2</v>
      </c>
      <c r="C165" s="4" t="s">
        <v>38</v>
      </c>
      <c r="D165" s="4">
        <v>33.523809523809518</v>
      </c>
      <c r="E165" s="4" t="s">
        <v>9</v>
      </c>
      <c r="F165" s="4">
        <v>2</v>
      </c>
      <c r="K165" s="36"/>
    </row>
    <row r="166" spans="1:11">
      <c r="A166" s="6" t="s">
        <v>39</v>
      </c>
      <c r="B166" s="4">
        <f>B165</f>
        <v>2</v>
      </c>
      <c r="C166" s="4" t="s">
        <v>41</v>
      </c>
      <c r="D166" s="4">
        <v>2</v>
      </c>
      <c r="E166" s="3"/>
      <c r="F166" s="3"/>
      <c r="K166" s="36"/>
    </row>
    <row r="167" spans="1:11">
      <c r="A167" s="6" t="s">
        <v>40</v>
      </c>
      <c r="B167" s="4">
        <f>M27*F165/D166+B171*M27*F165/D166^2</f>
        <v>-6763006739.0939798</v>
      </c>
      <c r="C167" s="3" t="s">
        <v>44</v>
      </c>
      <c r="D167" s="3">
        <f>D165/D166</f>
        <v>16.761904761904759</v>
      </c>
      <c r="E167" s="3"/>
      <c r="F167" s="3"/>
      <c r="K167" s="36"/>
    </row>
    <row r="168" spans="1:11">
      <c r="A168" s="6" t="s">
        <v>43</v>
      </c>
      <c r="B168" s="4">
        <f>B166-B167</f>
        <v>6763006741.0939798</v>
      </c>
      <c r="C168" s="3"/>
      <c r="D168" s="3"/>
      <c r="E168" s="3"/>
      <c r="F168" s="3"/>
      <c r="K168" s="36"/>
    </row>
    <row r="169" spans="1:11">
      <c r="A169" s="8" t="s">
        <v>42</v>
      </c>
      <c r="B169" s="11"/>
      <c r="C169" s="7"/>
      <c r="D169" s="7"/>
      <c r="E169" s="7"/>
      <c r="F169" s="3"/>
      <c r="K169" s="36"/>
    </row>
    <row r="170" spans="1:11">
      <c r="A170" s="8">
        <f>A125</f>
        <v>40.286000000000001</v>
      </c>
      <c r="B170" s="8">
        <f>B125</f>
        <v>9337.7999999999993</v>
      </c>
      <c r="C170" s="8">
        <f>C125</f>
        <v>1416400</v>
      </c>
      <c r="D170" s="8">
        <f>D125</f>
        <v>61253000</v>
      </c>
      <c r="E170" s="8">
        <f>E125</f>
        <v>2719800000</v>
      </c>
      <c r="F170" s="3"/>
      <c r="K170" s="36"/>
    </row>
    <row r="171" spans="1:11">
      <c r="A171" s="8" t="s">
        <v>42</v>
      </c>
      <c r="B171" s="8">
        <f>A170-B170/B172-C170/B172^2+D170/B172^3-E170/B172^4</f>
        <v>-162689603.61399999</v>
      </c>
      <c r="C171" s="15"/>
      <c r="D171" s="12"/>
      <c r="E171" s="16"/>
      <c r="F171" s="3"/>
      <c r="K171" s="36"/>
    </row>
    <row r="172" spans="1:11">
      <c r="A172" s="8" t="s">
        <v>9</v>
      </c>
      <c r="B172" s="4">
        <f>F165</f>
        <v>2</v>
      </c>
      <c r="C172" s="3"/>
      <c r="D172" s="3"/>
      <c r="E172" s="3"/>
      <c r="F172" s="3"/>
      <c r="K172" s="36"/>
    </row>
    <row r="173" spans="1:11">
      <c r="A173" s="32" t="s">
        <v>46</v>
      </c>
      <c r="B173" s="33"/>
      <c r="K173" s="36"/>
    </row>
    <row r="174" spans="1:11">
      <c r="A174" s="38" t="s">
        <v>4</v>
      </c>
      <c r="B174" s="36"/>
      <c r="C174" s="36"/>
      <c r="D174" s="36"/>
      <c r="E174" s="34"/>
      <c r="K174" s="36"/>
    </row>
    <row r="175" spans="1:11">
      <c r="A175" s="37">
        <f>L22</f>
        <v>28.9</v>
      </c>
      <c r="B175" s="37">
        <f>M22</f>
        <v>-1.5709999999999999E-3</v>
      </c>
      <c r="C175" s="37">
        <f>N22</f>
        <v>8.0810000000000011E-6</v>
      </c>
      <c r="D175" s="37">
        <f>O22</f>
        <v>-2.8730000000000003E-9</v>
      </c>
      <c r="E175" s="34"/>
      <c r="K175" s="36"/>
    </row>
    <row r="176" spans="1:11">
      <c r="A176" s="39" t="s">
        <v>5</v>
      </c>
      <c r="B176" s="34">
        <f>F156-273</f>
        <v>-271</v>
      </c>
      <c r="C176" s="34"/>
      <c r="D176" s="34"/>
      <c r="E176" s="34"/>
      <c r="K176" s="36"/>
    </row>
    <row r="177" spans="1:11">
      <c r="A177" s="49" t="s">
        <v>6</v>
      </c>
      <c r="B177" s="48">
        <f>A175*B176+(B175*B176^2)/2+(C175*B176^3)/3+(D175*B176^4)/4</f>
        <v>-7947.072575144145</v>
      </c>
      <c r="C177" s="34"/>
      <c r="D177" s="34"/>
      <c r="E177" s="34"/>
      <c r="K177" s="36"/>
    </row>
    <row r="178" spans="1:11">
      <c r="A178" s="37" t="s">
        <v>10</v>
      </c>
      <c r="B178" s="40">
        <f>(F165+273)/2</f>
        <v>137.5</v>
      </c>
      <c r="C178" s="36"/>
      <c r="D178" s="36"/>
      <c r="E178" s="36"/>
      <c r="K178" s="36"/>
    </row>
    <row r="179" spans="1:11">
      <c r="A179" s="37" t="s">
        <v>11</v>
      </c>
      <c r="B179" s="40"/>
      <c r="C179" s="36"/>
      <c r="D179" s="36"/>
      <c r="E179" s="36"/>
      <c r="K179" s="36"/>
    </row>
    <row r="180" spans="1:11">
      <c r="A180" s="37">
        <f>A170</f>
        <v>40.286000000000001</v>
      </c>
      <c r="B180" s="37">
        <f>B170</f>
        <v>9337.7999999999993</v>
      </c>
      <c r="C180" s="37">
        <f>C170</f>
        <v>1416400</v>
      </c>
      <c r="D180" s="37">
        <f>D170</f>
        <v>61253000</v>
      </c>
      <c r="E180" s="37">
        <f>E170</f>
        <v>2719800000</v>
      </c>
      <c r="K180" s="36"/>
    </row>
    <row r="181" spans="1:11">
      <c r="A181" s="37" t="s">
        <v>11</v>
      </c>
      <c r="B181" s="37">
        <f>A180-B180/B178-C180/B178^2+D180/B178^3-E180/B178^4</f>
        <v>-86.58888668806776</v>
      </c>
      <c r="C181" s="43"/>
      <c r="D181" s="41"/>
      <c r="E181" s="44"/>
      <c r="K181" s="36"/>
    </row>
    <row r="182" spans="1:11">
      <c r="A182" s="37" t="s">
        <v>12</v>
      </c>
      <c r="B182" s="37"/>
      <c r="C182" s="45"/>
      <c r="D182" s="46"/>
      <c r="E182" s="47"/>
      <c r="K182" s="36"/>
    </row>
    <row r="183" spans="1:11">
      <c r="A183" s="37">
        <f>A128</f>
        <v>9337.7999999999993</v>
      </c>
      <c r="B183" s="37">
        <f>B128</f>
        <v>2832800</v>
      </c>
      <c r="C183" s="37">
        <f>C128</f>
        <v>183759000</v>
      </c>
      <c r="D183" s="37">
        <f>D128</f>
        <v>10879200000</v>
      </c>
      <c r="E183" s="47"/>
      <c r="K183" s="36"/>
    </row>
    <row r="184" spans="1:11">
      <c r="A184" s="37" t="s">
        <v>12</v>
      </c>
      <c r="B184" s="37">
        <f>A183/B178^2+B183/B178^3-C183/B178^4+D183/B178^5</f>
        <v>1.2908659284326081</v>
      </c>
      <c r="C184" s="37"/>
      <c r="D184" s="37"/>
      <c r="E184" s="42"/>
      <c r="K184" s="36"/>
    </row>
    <row r="185" spans="1:11">
      <c r="A185" s="50" t="s">
        <v>13</v>
      </c>
      <c r="B185" s="51">
        <f>(B178*B184+B181)*(B156-1)/10</f>
        <v>9.0905178471415837</v>
      </c>
      <c r="C185" s="34"/>
      <c r="D185" s="34"/>
      <c r="E185" s="34"/>
      <c r="K185" s="36"/>
    </row>
    <row r="186" spans="1:11">
      <c r="A186" s="52" t="s">
        <v>0</v>
      </c>
      <c r="B186" s="53">
        <f>B177+B185</f>
        <v>-7937.9820572970038</v>
      </c>
      <c r="C186" s="34"/>
      <c r="D186" s="34"/>
      <c r="E186" s="34"/>
      <c r="K186" s="36"/>
    </row>
    <row r="187" spans="1:11">
      <c r="A187" s="54" t="s">
        <v>47</v>
      </c>
      <c r="B187" s="55"/>
      <c r="K187" s="36"/>
    </row>
    <row r="188" spans="1:11">
      <c r="A188" s="38" t="s">
        <v>4</v>
      </c>
      <c r="B188" s="36"/>
      <c r="C188" s="36"/>
      <c r="D188" s="36"/>
      <c r="K188" s="36"/>
    </row>
    <row r="189" spans="1:11">
      <c r="A189" s="37">
        <f>A175</f>
        <v>28.9</v>
      </c>
      <c r="B189" s="37">
        <f>B175</f>
        <v>-1.5709999999999999E-3</v>
      </c>
      <c r="C189" s="37">
        <f>C175</f>
        <v>8.0810000000000011E-6</v>
      </c>
      <c r="D189" s="37">
        <f>D175</f>
        <v>-2.8730000000000003E-9</v>
      </c>
      <c r="K189" s="36"/>
    </row>
    <row r="190" spans="1:11">
      <c r="A190" s="39" t="s">
        <v>5</v>
      </c>
      <c r="B190" s="34">
        <f>F165-273</f>
        <v>-271</v>
      </c>
      <c r="C190" s="34"/>
      <c r="D190" s="34"/>
      <c r="K190" s="36"/>
    </row>
    <row r="191" spans="1:11">
      <c r="A191" s="49" t="s">
        <v>6</v>
      </c>
      <c r="B191" s="48">
        <f>A189*B190+(B189*B190^2)/2+(C189*B190^3)/3+(D189*B190^4)/4</f>
        <v>-7947.072575144145</v>
      </c>
      <c r="C191" s="34"/>
      <c r="D191" s="34"/>
      <c r="K191" s="36"/>
    </row>
    <row r="192" spans="1:11">
      <c r="A192" s="60" t="s">
        <v>35</v>
      </c>
      <c r="B192" s="61"/>
      <c r="C192" s="36"/>
      <c r="D192" s="36"/>
      <c r="K192" s="36"/>
    </row>
    <row r="193" spans="1:11">
      <c r="A193" s="4" t="s">
        <v>56</v>
      </c>
      <c r="B193" s="4"/>
      <c r="K193" s="36"/>
    </row>
  </sheetData>
  <dataConsolidate/>
  <conditionalFormatting sqref="F104:J10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17"/>
  <sheetViews>
    <sheetView tabSelected="1" topLeftCell="D1" workbookViewId="0">
      <selection activeCell="G14" sqref="G14"/>
    </sheetView>
  </sheetViews>
  <sheetFormatPr defaultRowHeight="14.25"/>
  <cols>
    <col min="1" max="1" width="12.25" hidden="1" customWidth="1"/>
    <col min="2" max="3" width="0" hidden="1" customWidth="1"/>
  </cols>
  <sheetData>
    <row r="1" spans="1:13">
      <c r="A1" s="67"/>
      <c r="B1" s="67"/>
      <c r="C1" s="73" t="s">
        <v>74</v>
      </c>
      <c r="D1" s="67"/>
      <c r="E1" s="67"/>
      <c r="F1" s="67"/>
      <c r="G1" s="67"/>
      <c r="H1" s="71" t="s">
        <v>75</v>
      </c>
      <c r="I1" s="72"/>
      <c r="J1" s="72"/>
      <c r="K1" s="72"/>
      <c r="L1" s="72"/>
      <c r="M1" s="72"/>
    </row>
    <row r="2" spans="1:13">
      <c r="A2" s="67"/>
      <c r="B2" s="67"/>
      <c r="C2" s="70" t="s">
        <v>73</v>
      </c>
      <c r="D2" s="69" t="s">
        <v>20</v>
      </c>
      <c r="E2" s="69">
        <f>nitrogen!R8</f>
        <v>12.882755689307508</v>
      </c>
      <c r="F2" s="69" t="s">
        <v>68</v>
      </c>
      <c r="G2" s="67"/>
      <c r="H2" s="72"/>
      <c r="I2" s="72"/>
      <c r="J2" s="72"/>
      <c r="K2" s="72"/>
      <c r="L2" s="72"/>
      <c r="M2" s="72"/>
    </row>
    <row r="3" spans="1:13">
      <c r="A3" s="67"/>
      <c r="B3" s="67"/>
      <c r="C3" s="67"/>
      <c r="D3" s="69" t="s">
        <v>21</v>
      </c>
      <c r="E3" s="69">
        <f>nitrogen!R9</f>
        <v>298.73328348345285</v>
      </c>
      <c r="F3" s="69" t="s">
        <v>70</v>
      </c>
      <c r="G3" s="67"/>
      <c r="H3" s="72"/>
      <c r="I3" s="72"/>
      <c r="J3" s="72"/>
      <c r="K3" s="72"/>
      <c r="L3" s="72"/>
      <c r="M3" s="72"/>
    </row>
    <row r="4" spans="1:13">
      <c r="A4" s="67"/>
      <c r="B4" s="67"/>
      <c r="C4" s="67"/>
      <c r="D4" s="69" t="s">
        <v>22</v>
      </c>
      <c r="E4" s="69">
        <f>nitrogen!R10</f>
        <v>12.796356735603139</v>
      </c>
      <c r="F4" s="69" t="s">
        <v>68</v>
      </c>
      <c r="G4" s="67"/>
      <c r="H4" s="72"/>
      <c r="I4" s="72"/>
      <c r="J4" s="72"/>
      <c r="K4" s="72"/>
      <c r="L4" s="72"/>
      <c r="M4" s="72"/>
    </row>
    <row r="5" spans="1:13">
      <c r="A5" s="67"/>
      <c r="B5" s="67"/>
      <c r="C5" s="67"/>
      <c r="D5" s="69" t="s">
        <v>76</v>
      </c>
      <c r="E5" s="69">
        <f>nitrogen!R11</f>
        <v>296.90191506996899</v>
      </c>
      <c r="F5" s="69" t="s">
        <v>70</v>
      </c>
      <c r="G5" s="67"/>
      <c r="H5" s="72"/>
      <c r="I5" s="72"/>
      <c r="J5" s="72"/>
      <c r="K5" s="72"/>
      <c r="L5" s="72"/>
      <c r="M5" s="72"/>
    </row>
    <row r="6" spans="1:13">
      <c r="A6" s="67"/>
      <c r="B6" s="67"/>
      <c r="C6" s="67"/>
      <c r="D6" s="69" t="s">
        <v>27</v>
      </c>
      <c r="E6" s="69">
        <f>nitrogen!R12</f>
        <v>2.099154649652967E-3</v>
      </c>
      <c r="F6" s="69" t="s">
        <v>71</v>
      </c>
      <c r="G6" s="67"/>
      <c r="H6" s="72"/>
      <c r="I6" s="72"/>
      <c r="J6" s="72"/>
      <c r="K6" s="72"/>
      <c r="L6" s="72"/>
      <c r="M6" s="72"/>
    </row>
    <row r="7" spans="1:13">
      <c r="A7" s="67"/>
      <c r="B7" s="67"/>
      <c r="C7" s="67"/>
      <c r="D7" s="67"/>
      <c r="E7" s="67"/>
      <c r="F7" s="67"/>
      <c r="G7" s="67"/>
      <c r="H7" s="72"/>
      <c r="I7" s="72"/>
      <c r="J7" s="72"/>
      <c r="K7" s="72"/>
      <c r="L7" s="72"/>
      <c r="M7" s="72"/>
    </row>
    <row r="8" spans="1:13">
      <c r="A8" s="68" t="s">
        <v>68</v>
      </c>
      <c r="B8" s="67"/>
      <c r="C8" s="67"/>
      <c r="D8" s="67"/>
      <c r="E8" s="67"/>
      <c r="F8" s="67"/>
      <c r="G8" s="67"/>
      <c r="H8" s="72"/>
      <c r="I8" s="72"/>
      <c r="J8" s="72"/>
      <c r="K8" s="72"/>
      <c r="L8" s="72"/>
      <c r="M8" s="72"/>
    </row>
    <row r="9" spans="1:13">
      <c r="A9" s="68" t="s">
        <v>77</v>
      </c>
      <c r="B9" s="67"/>
      <c r="C9" s="67"/>
      <c r="D9" s="67"/>
      <c r="E9" s="67"/>
      <c r="F9" s="67"/>
      <c r="G9" s="67"/>
      <c r="H9" s="72"/>
      <c r="I9" s="72"/>
      <c r="J9" s="72"/>
      <c r="K9" s="72"/>
      <c r="L9" s="72"/>
      <c r="M9" s="72"/>
    </row>
    <row r="10" spans="1:13">
      <c r="A10" s="68" t="s">
        <v>78</v>
      </c>
      <c r="B10" s="67"/>
      <c r="C10" s="67"/>
      <c r="D10" s="67"/>
      <c r="E10" s="67"/>
      <c r="F10" s="67"/>
      <c r="G10" s="67"/>
      <c r="H10" s="72"/>
      <c r="I10" s="72"/>
      <c r="J10" s="72"/>
      <c r="K10" s="72"/>
      <c r="L10" s="72"/>
      <c r="M10" s="72"/>
    </row>
    <row r="11" spans="1:13">
      <c r="A11" s="68" t="s">
        <v>79</v>
      </c>
      <c r="B11" s="67"/>
      <c r="C11" s="67"/>
      <c r="D11" s="67"/>
      <c r="E11" s="67"/>
      <c r="F11" s="67"/>
      <c r="G11" s="67"/>
      <c r="H11" s="72"/>
      <c r="I11" s="72"/>
      <c r="J11" s="72"/>
      <c r="K11" s="72"/>
      <c r="L11" s="72"/>
      <c r="M11" s="72"/>
    </row>
    <row r="12" spans="1:13">
      <c r="A12" s="67"/>
      <c r="B12" s="67"/>
      <c r="C12" s="67"/>
      <c r="D12" s="67"/>
      <c r="E12" s="67"/>
      <c r="F12" s="67"/>
      <c r="G12" s="67"/>
      <c r="H12" s="72"/>
      <c r="I12" s="72"/>
      <c r="J12" s="72"/>
      <c r="K12" s="72"/>
      <c r="L12" s="72"/>
      <c r="M12" s="72"/>
    </row>
    <row r="13" spans="1:13">
      <c r="A13" s="68">
        <v>8.3140000000000001</v>
      </c>
      <c r="B13" s="67" t="s">
        <v>80</v>
      </c>
      <c r="C13" s="67"/>
      <c r="D13" s="67"/>
      <c r="E13" s="67"/>
      <c r="F13" s="67"/>
      <c r="G13" s="67"/>
      <c r="H13" s="72"/>
      <c r="I13" s="72"/>
      <c r="J13" s="72"/>
      <c r="K13" s="72"/>
      <c r="L13" s="72"/>
      <c r="M13" s="72"/>
    </row>
    <row r="14" spans="1:13">
      <c r="A14" s="68">
        <v>83.14</v>
      </c>
      <c r="B14" s="67" t="s">
        <v>81</v>
      </c>
      <c r="C14" s="67"/>
      <c r="D14" s="67"/>
      <c r="E14" s="67"/>
      <c r="F14" s="67"/>
      <c r="G14" s="67"/>
      <c r="H14" s="72"/>
      <c r="I14" s="72"/>
      <c r="J14" s="72"/>
      <c r="K14" s="72"/>
      <c r="L14" s="72"/>
      <c r="M14" s="72"/>
    </row>
    <row r="15" spans="1:13">
      <c r="A15" s="68">
        <v>10.712999999999999</v>
      </c>
      <c r="B15" s="67" t="s">
        <v>82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</row>
    <row r="16" spans="1:13">
      <c r="A16" s="68" t="s">
        <v>83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</row>
    <row r="17" spans="1:13">
      <c r="A17" s="68" t="s">
        <v>84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nitrogen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2012-08-04T03:11:28Z</dcterms:created>
  <dcterms:modified xsi:type="dcterms:W3CDTF">2012-08-16T10:12:50Z</dcterms:modified>
</cp:coreProperties>
</file>