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1355" windowHeight="7935" tabRatio="635" activeTab="3"/>
  </bookViews>
  <sheets>
    <sheet name="nitrogen" sheetId="1" r:id="rId1"/>
    <sheet name="oxygen" sheetId="3" r:id="rId2"/>
    <sheet name="hydrogen" sheetId="4" r:id="rId3"/>
    <sheet name="argon" sheetId="6" r:id="rId4"/>
    <sheet name="Sheet3" sheetId="8" r:id="rId5"/>
  </sheets>
  <definedNames>
    <definedName name="sheet1">#REF!</definedName>
  </definedNames>
  <calcPr calcId="125725"/>
</workbook>
</file>

<file path=xl/calcChain.xml><?xml version="1.0" encoding="utf-8"?>
<calcChain xmlns="http://schemas.openxmlformats.org/spreadsheetml/2006/main">
  <c r="B146" i="1"/>
  <c r="B138"/>
  <c r="B140"/>
  <c r="B191"/>
  <c r="B190"/>
  <c r="B186"/>
  <c r="B185"/>
  <c r="B178"/>
  <c r="B177"/>
  <c r="B159"/>
  <c r="B167"/>
  <c r="B166"/>
  <c r="B158"/>
  <c r="B157"/>
  <c r="B146" i="6"/>
  <c r="B138"/>
  <c r="B140"/>
  <c r="B190"/>
  <c r="B191" s="1"/>
  <c r="B186"/>
  <c r="B185"/>
  <c r="B178"/>
  <c r="B159"/>
  <c r="B167"/>
  <c r="B166"/>
  <c r="B158"/>
  <c r="B157"/>
  <c r="O22" i="4"/>
  <c r="M22"/>
  <c r="N22" i="3"/>
  <c r="C120" s="1"/>
  <c r="B176" i="6"/>
  <c r="B177" s="1"/>
  <c r="B121"/>
  <c r="B122" s="1"/>
  <c r="M26"/>
  <c r="B150" s="1"/>
  <c r="M25"/>
  <c r="B155" s="1"/>
  <c r="M24"/>
  <c r="B149" s="1"/>
  <c r="O16"/>
  <c r="N16"/>
  <c r="M19"/>
  <c r="B128" s="1"/>
  <c r="B183" s="1"/>
  <c r="M16"/>
  <c r="B125" s="1"/>
  <c r="L16"/>
  <c r="A125"/>
  <c r="B194"/>
  <c r="D1" s="1"/>
  <c r="A175"/>
  <c r="A189" s="1"/>
  <c r="B172"/>
  <c r="E170"/>
  <c r="E180" s="1"/>
  <c r="D167"/>
  <c r="B163"/>
  <c r="E161"/>
  <c r="D158"/>
  <c r="B148"/>
  <c r="B133"/>
  <c r="D128"/>
  <c r="D183" s="1"/>
  <c r="E125"/>
  <c r="E135" s="1"/>
  <c r="B123"/>
  <c r="B120"/>
  <c r="A120"/>
  <c r="D175"/>
  <c r="D189" s="1"/>
  <c r="C120"/>
  <c r="B175"/>
  <c r="D125"/>
  <c r="S5"/>
  <c r="R5"/>
  <c r="B1" s="1"/>
  <c r="R2"/>
  <c r="A1" s="1"/>
  <c r="B159" i="4"/>
  <c r="B158"/>
  <c r="B157"/>
  <c r="B146"/>
  <c r="B138"/>
  <c r="B140"/>
  <c r="B191"/>
  <c r="B190"/>
  <c r="B185"/>
  <c r="B184"/>
  <c r="B181"/>
  <c r="B178"/>
  <c r="B167"/>
  <c r="B166"/>
  <c r="B194"/>
  <c r="D1" s="1"/>
  <c r="M26"/>
  <c r="M25"/>
  <c r="B155" s="1"/>
  <c r="D120"/>
  <c r="C120"/>
  <c r="B120"/>
  <c r="A120"/>
  <c r="B146" i="3"/>
  <c r="B138"/>
  <c r="B140"/>
  <c r="B190"/>
  <c r="B185"/>
  <c r="B184"/>
  <c r="B181"/>
  <c r="B178"/>
  <c r="B167"/>
  <c r="B159" s="1"/>
  <c r="B166"/>
  <c r="B158"/>
  <c r="B157"/>
  <c r="B194"/>
  <c r="D1" s="1"/>
  <c r="A175"/>
  <c r="D120"/>
  <c r="B120"/>
  <c r="A120"/>
  <c r="D175" i="4"/>
  <c r="D189" s="1"/>
  <c r="N22"/>
  <c r="C175" s="1"/>
  <c r="C189" s="1"/>
  <c r="B175"/>
  <c r="B189" s="1"/>
  <c r="N19"/>
  <c r="M19"/>
  <c r="B128" s="1"/>
  <c r="B183" s="1"/>
  <c r="L19"/>
  <c r="O16"/>
  <c r="D125" s="1"/>
  <c r="D170" s="1"/>
  <c r="N16"/>
  <c r="C125" s="1"/>
  <c r="C170" s="1"/>
  <c r="M16"/>
  <c r="B125" s="1"/>
  <c r="L16"/>
  <c r="A125" s="1"/>
  <c r="A135" s="1"/>
  <c r="D183"/>
  <c r="B176"/>
  <c r="A175"/>
  <c r="A189" s="1"/>
  <c r="B172"/>
  <c r="D167"/>
  <c r="B163"/>
  <c r="D158"/>
  <c r="B150"/>
  <c r="B148"/>
  <c r="B133"/>
  <c r="D128"/>
  <c r="C128"/>
  <c r="C183" s="1"/>
  <c r="A128"/>
  <c r="A183" s="1"/>
  <c r="E125"/>
  <c r="E135" s="1"/>
  <c r="B123"/>
  <c r="B121"/>
  <c r="B122" s="1"/>
  <c r="M24"/>
  <c r="B149" s="1"/>
  <c r="S5"/>
  <c r="R5"/>
  <c r="B1" s="1"/>
  <c r="R2"/>
  <c r="A1" s="1"/>
  <c r="M25" i="3"/>
  <c r="M26"/>
  <c r="O22"/>
  <c r="M22"/>
  <c r="B175" s="1"/>
  <c r="B189" s="1"/>
  <c r="O19"/>
  <c r="N19"/>
  <c r="M19"/>
  <c r="L19"/>
  <c r="A128" s="1"/>
  <c r="A183" s="1"/>
  <c r="P16"/>
  <c r="E125" s="1"/>
  <c r="E135" s="1"/>
  <c r="O16"/>
  <c r="D125" s="1"/>
  <c r="D170" s="1"/>
  <c r="D161" s="1"/>
  <c r="N16"/>
  <c r="M16"/>
  <c r="L16"/>
  <c r="A125" s="1"/>
  <c r="A135" s="1"/>
  <c r="B176"/>
  <c r="A189"/>
  <c r="B172"/>
  <c r="B171" s="1"/>
  <c r="D167"/>
  <c r="B163"/>
  <c r="B162" s="1"/>
  <c r="D158"/>
  <c r="B150"/>
  <c r="B148"/>
  <c r="B133"/>
  <c r="B136" s="1"/>
  <c r="D128"/>
  <c r="D183" s="1"/>
  <c r="C128"/>
  <c r="C183" s="1"/>
  <c r="B128"/>
  <c r="B183" s="1"/>
  <c r="C125"/>
  <c r="C170" s="1"/>
  <c r="B125"/>
  <c r="B170" s="1"/>
  <c r="B161" s="1"/>
  <c r="B123"/>
  <c r="B129" s="1"/>
  <c r="B121"/>
  <c r="B155"/>
  <c r="M24"/>
  <c r="B149" s="1"/>
  <c r="D175"/>
  <c r="D189" s="1"/>
  <c r="S5"/>
  <c r="R5"/>
  <c r="B1" s="1"/>
  <c r="R2"/>
  <c r="A1" s="1"/>
  <c r="B194" i="1"/>
  <c r="D1" s="1"/>
  <c r="M24"/>
  <c r="B149" s="1"/>
  <c r="R5"/>
  <c r="B1" s="1"/>
  <c r="R2"/>
  <c r="A1" s="1"/>
  <c r="O22"/>
  <c r="N22"/>
  <c r="M22"/>
  <c r="M25"/>
  <c r="B155" s="1"/>
  <c r="C175"/>
  <c r="C189" s="1"/>
  <c r="D175"/>
  <c r="B175"/>
  <c r="B150"/>
  <c r="S5"/>
  <c r="B148"/>
  <c r="A175"/>
  <c r="D128"/>
  <c r="D183" s="1"/>
  <c r="C128"/>
  <c r="C183" s="1"/>
  <c r="B128"/>
  <c r="B183" s="1"/>
  <c r="A128"/>
  <c r="A183" s="1"/>
  <c r="E125"/>
  <c r="E170" s="1"/>
  <c r="D125"/>
  <c r="D135" s="1"/>
  <c r="C125"/>
  <c r="C170" s="1"/>
  <c r="B125"/>
  <c r="B135" s="1"/>
  <c r="A125"/>
  <c r="A170" s="1"/>
  <c r="B177" i="4" l="1"/>
  <c r="B122" i="3"/>
  <c r="C175"/>
  <c r="C147" i="6"/>
  <c r="B145"/>
  <c r="A135"/>
  <c r="A170"/>
  <c r="B189"/>
  <c r="D170"/>
  <c r="D135"/>
  <c r="B135"/>
  <c r="B170"/>
  <c r="L19"/>
  <c r="A128" s="1"/>
  <c r="C125"/>
  <c r="C175"/>
  <c r="C189" s="1"/>
  <c r="R13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N19"/>
  <c r="C128" s="1"/>
  <c r="C183" s="1"/>
  <c r="D120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B186" i="4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C147"/>
  <c r="B145"/>
  <c r="D161"/>
  <c r="D180"/>
  <c r="D135"/>
  <c r="B170"/>
  <c r="B161" s="1"/>
  <c r="B135"/>
  <c r="C161"/>
  <c r="C180"/>
  <c r="B129"/>
  <c r="R13"/>
  <c r="B126"/>
  <c r="C135"/>
  <c r="A170"/>
  <c r="E170"/>
  <c r="B180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B126" i="3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R13"/>
  <c r="C147"/>
  <c r="B135"/>
  <c r="D135"/>
  <c r="C161"/>
  <c r="C180"/>
  <c r="B145"/>
  <c r="D180"/>
  <c r="C135"/>
  <c r="B132" s="1"/>
  <c r="A170"/>
  <c r="E170"/>
  <c r="B180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B184" i="1"/>
  <c r="B145"/>
  <c r="D189"/>
  <c r="B189"/>
  <c r="A189"/>
  <c r="E180"/>
  <c r="E161"/>
  <c r="E135"/>
  <c r="D170"/>
  <c r="C161"/>
  <c r="C180"/>
  <c r="C135"/>
  <c r="B170"/>
  <c r="A180"/>
  <c r="A161"/>
  <c r="A135"/>
  <c r="R13"/>
  <c r="B176"/>
  <c r="B172"/>
  <c r="D167"/>
  <c r="B163"/>
  <c r="D158"/>
  <c r="C189" i="3" l="1"/>
  <c r="B191" s="1"/>
  <c r="B177"/>
  <c r="B186" s="1"/>
  <c r="B152" i="6"/>
  <c r="B151" s="1"/>
  <c r="A183"/>
  <c r="B184" s="1"/>
  <c r="B129"/>
  <c r="B161"/>
  <c r="B180"/>
  <c r="C170"/>
  <c r="B171" s="1"/>
  <c r="C135"/>
  <c r="B136" s="1"/>
  <c r="B132" s="1"/>
  <c r="A180"/>
  <c r="A161"/>
  <c r="D161"/>
  <c r="D180"/>
  <c r="B126"/>
  <c r="B152" i="4"/>
  <c r="B151" s="1"/>
  <c r="B130"/>
  <c r="B131" s="1"/>
  <c r="B137" s="1"/>
  <c r="B139" s="1"/>
  <c r="B136"/>
  <c r="B132" s="1"/>
  <c r="A180"/>
  <c r="B171"/>
  <c r="A161"/>
  <c r="B162" s="1"/>
  <c r="E180"/>
  <c r="E161"/>
  <c r="B152" i="3"/>
  <c r="B151" s="1"/>
  <c r="B130"/>
  <c r="B131" s="1"/>
  <c r="B137" s="1"/>
  <c r="B139" s="1"/>
  <c r="E180"/>
  <c r="E161"/>
  <c r="A180"/>
  <c r="A161"/>
  <c r="B171" i="1"/>
  <c r="D161"/>
  <c r="D180"/>
  <c r="B161"/>
  <c r="B180"/>
  <c r="B168" i="6" l="1"/>
  <c r="B130"/>
  <c r="B131" s="1"/>
  <c r="B137" s="1"/>
  <c r="B139" s="1"/>
  <c r="C161"/>
  <c r="B162" s="1"/>
  <c r="C180"/>
  <c r="B181" s="1"/>
  <c r="B168" i="4"/>
  <c r="B168" i="3"/>
  <c r="B181" i="1"/>
  <c r="B168"/>
  <c r="B162"/>
  <c r="B121"/>
  <c r="B122" s="1"/>
  <c r="B123"/>
  <c r="B129" s="1"/>
  <c r="B4"/>
  <c r="A4"/>
  <c r="B133"/>
  <c r="B136" s="1"/>
  <c r="C147" l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B132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26"/>
  <c r="B130" s="1"/>
  <c r="B131" s="1"/>
  <c r="B137" s="1"/>
  <c r="B111" l="1"/>
  <c r="B112" s="1"/>
  <c r="B139"/>
  <c r="B152"/>
  <c r="B151" s="1"/>
</calcChain>
</file>

<file path=xl/sharedStrings.xml><?xml version="1.0" encoding="utf-8"?>
<sst xmlns="http://schemas.openxmlformats.org/spreadsheetml/2006/main" count="568" uniqueCount="82">
  <si>
    <t>Ha</t>
  </si>
  <si>
    <t>Hb</t>
  </si>
  <si>
    <t>specific v new</t>
  </si>
  <si>
    <t>ถังที่สอง</t>
  </si>
  <si>
    <t>Cp</t>
  </si>
  <si>
    <t>delta T</t>
  </si>
  <si>
    <t>Cpdelat(E1)</t>
  </si>
  <si>
    <t>ลูปที่สอง</t>
  </si>
  <si>
    <t>Tguess</t>
  </si>
  <si>
    <t>T</t>
  </si>
  <si>
    <t>Tave</t>
  </si>
  <si>
    <t>Btave</t>
  </si>
  <si>
    <t>BT'ave</t>
  </si>
  <si>
    <t>E2</t>
  </si>
  <si>
    <t>Pguess</t>
  </si>
  <si>
    <t>BT</t>
  </si>
  <si>
    <t>สมการที่ 1</t>
  </si>
  <si>
    <t>สมการที่ 2</t>
  </si>
  <si>
    <t>ผลต่างสมการ</t>
  </si>
  <si>
    <t>สมการเสริม</t>
  </si>
  <si>
    <t>P1</t>
  </si>
  <si>
    <t>T1</t>
  </si>
  <si>
    <t>P2</t>
  </si>
  <si>
    <t>T3</t>
  </si>
  <si>
    <t>Na</t>
  </si>
  <si>
    <t>HB</t>
  </si>
  <si>
    <t>Nb</t>
  </si>
  <si>
    <t>time</t>
  </si>
  <si>
    <t>Cd*A*ความหนาแน่น</t>
  </si>
  <si>
    <t>rootpressuredrop</t>
  </si>
  <si>
    <t>rootความหนาแน่น*มวลโมเลกุ</t>
  </si>
  <si>
    <t>Cd</t>
  </si>
  <si>
    <t>A</t>
  </si>
  <si>
    <t>Mw</t>
  </si>
  <si>
    <t>n.</t>
  </si>
  <si>
    <t>na</t>
  </si>
  <si>
    <t>ความหนาแน่น</t>
  </si>
  <si>
    <t>P</t>
  </si>
  <si>
    <t>V</t>
  </si>
  <si>
    <t>equation1</t>
  </si>
  <si>
    <t>equation2</t>
  </si>
  <si>
    <t>vguess</t>
  </si>
  <si>
    <t>Bt</t>
  </si>
  <si>
    <t>dealta</t>
  </si>
  <si>
    <t>n</t>
  </si>
  <si>
    <t>ถังที่สองเริ่มต้น</t>
  </si>
  <si>
    <t>หาเอ็นทัลปีเริ่มต้นถังที่ 1</t>
  </si>
  <si>
    <t>หาเอ็นทัลปีเริ่มต้นถังที่ 2</t>
  </si>
  <si>
    <t>p1</t>
  </si>
  <si>
    <t>v1</t>
  </si>
  <si>
    <t>t1</t>
  </si>
  <si>
    <t>p2</t>
  </si>
  <si>
    <t>v2</t>
  </si>
  <si>
    <t>t2</t>
  </si>
  <si>
    <t>initial</t>
  </si>
  <si>
    <t>final</t>
  </si>
  <si>
    <t>nb</t>
  </si>
  <si>
    <t>water volumn</t>
  </si>
  <si>
    <t>vmix</t>
  </si>
  <si>
    <t>ค่าคงตัวของ BT</t>
  </si>
  <si>
    <t>a</t>
  </si>
  <si>
    <t>b</t>
  </si>
  <si>
    <t>c</t>
  </si>
  <si>
    <t>d</t>
  </si>
  <si>
    <t>e</t>
  </si>
  <si>
    <t>ค่าคงตัวbt'</t>
  </si>
  <si>
    <t>ค่าคงตัว cp</t>
  </si>
  <si>
    <t>cd</t>
  </si>
  <si>
    <t>bar</t>
  </si>
  <si>
    <t>cm^3</t>
  </si>
  <si>
    <t>K</t>
  </si>
  <si>
    <t>s</t>
  </si>
  <si>
    <t>R</t>
  </si>
  <si>
    <t>r1</t>
  </si>
  <si>
    <t>r2</t>
  </si>
  <si>
    <t>rpipe</t>
  </si>
  <si>
    <t>ค่าเคอเอ็น</t>
  </si>
  <si>
    <t>ความดัน1</t>
  </si>
  <si>
    <t>อุณหภูมิ1</t>
  </si>
  <si>
    <t>ความดัน2</t>
  </si>
  <si>
    <t>อุณหภูมิ2</t>
  </si>
  <si>
    <t>เวลา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</si>
</sst>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7" xfId="0" applyFill="1" applyBorder="1" applyAlignment="1"/>
    <xf numFmtId="0" fontId="0" fillId="0" borderId="3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11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0" xfId="2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3" fillId="4" borderId="1" xfId="3" applyBorder="1" applyAlignment="1"/>
    <xf numFmtId="0" fontId="3" fillId="4" borderId="1" xfId="3" applyBorder="1"/>
    <xf numFmtId="0" fontId="0" fillId="0" borderId="0" xfId="0" applyFill="1" applyBorder="1"/>
    <xf numFmtId="0" fontId="0" fillId="0" borderId="8" xfId="0" applyBorder="1"/>
    <xf numFmtId="0" fontId="0" fillId="0" borderId="8" xfId="0" applyFill="1" applyBorder="1"/>
    <xf numFmtId="0" fontId="0" fillId="5" borderId="1" xfId="0" applyFill="1" applyBorder="1" applyAlignment="1"/>
    <xf numFmtId="0" fontId="0" fillId="5" borderId="1" xfId="0" applyFill="1" applyBorder="1"/>
    <xf numFmtId="0" fontId="0" fillId="0" borderId="0" xfId="0"/>
    <xf numFmtId="0" fontId="0" fillId="0" borderId="9" xfId="0" applyFill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8" xfId="0" applyFill="1" applyBorder="1" applyAlignment="1"/>
    <xf numFmtId="0" fontId="0" fillId="0" borderId="0" xfId="0" applyAlignment="1">
      <alignment wrapText="1"/>
    </xf>
    <xf numFmtId="0" fontId="0" fillId="0" borderId="7" xfId="0" applyFill="1" applyBorder="1" applyAlignment="1"/>
    <xf numFmtId="0" fontId="0" fillId="0" borderId="3" xfId="0" applyFill="1" applyBorder="1" applyAlignment="1"/>
    <xf numFmtId="0" fontId="0" fillId="0" borderId="10" xfId="0" applyFill="1" applyBorder="1" applyAlignment="1"/>
    <xf numFmtId="0" fontId="0" fillId="0" borderId="2" xfId="0" applyFill="1" applyBorder="1" applyAlignment="1"/>
    <xf numFmtId="0" fontId="0" fillId="0" borderId="4" xfId="0" applyFill="1" applyBorder="1" applyAlignment="1"/>
    <xf numFmtId="0" fontId="0" fillId="0" borderId="11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/>
    <xf numFmtId="0" fontId="3" fillId="4" borderId="0" xfId="3"/>
    <xf numFmtId="0" fontId="3" fillId="4" borderId="0" xfId="3" applyBorder="1" applyAlignment="1"/>
    <xf numFmtId="0" fontId="2" fillId="3" borderId="1" xfId="2" applyBorder="1" applyAlignment="1"/>
    <xf numFmtId="0" fontId="2" fillId="3" borderId="1" xfId="2" applyBorder="1"/>
    <xf numFmtId="0" fontId="1" fillId="2" borderId="1" xfId="1" applyBorder="1" applyAlignment="1"/>
    <xf numFmtId="0" fontId="1" fillId="2" borderId="1" xfId="1" applyBorder="1"/>
    <xf numFmtId="0" fontId="0" fillId="6" borderId="1" xfId="0" applyFill="1" applyBorder="1" applyAlignment="1"/>
    <xf numFmtId="0" fontId="0" fillId="6" borderId="1" xfId="0" applyFill="1" applyBorder="1"/>
    <xf numFmtId="0" fontId="0" fillId="7" borderId="0" xfId="0" applyFill="1"/>
    <xf numFmtId="0" fontId="0" fillId="0" borderId="3" xfId="0" applyBorder="1" applyAlignment="1"/>
    <xf numFmtId="0" fontId="0" fillId="0" borderId="0" xfId="0" applyBorder="1" applyAlignment="1"/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7" xfId="0" applyBorder="1" applyAlignment="1"/>
    <xf numFmtId="0" fontId="0" fillId="0" borderId="7" xfId="0" applyBorder="1"/>
    <xf numFmtId="0" fontId="0" fillId="0" borderId="12" xfId="0" applyFill="1" applyBorder="1" applyAlignment="1"/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194"/>
  <sheetViews>
    <sheetView topLeftCell="G1" zoomScale="95" zoomScaleNormal="95" workbookViewId="0">
      <selection activeCell="Q32" sqref="Q32"/>
    </sheetView>
  </sheetViews>
  <sheetFormatPr defaultColWidth="9" defaultRowHeight="14.25"/>
  <cols>
    <col min="1" max="9" width="9" customWidth="1"/>
    <col min="10" max="10" width="9" style="4" customWidth="1"/>
    <col min="11" max="11" width="9" style="64" customWidth="1"/>
    <col min="12" max="12" width="13.125" customWidth="1"/>
    <col min="13" max="13" width="9" customWidth="1"/>
    <col min="14" max="14" width="14.75" customWidth="1"/>
    <col min="15" max="18" width="9" customWidth="1"/>
    <col min="19" max="19" width="11" customWidth="1"/>
    <col min="20" max="21" width="9" customWidth="1"/>
  </cols>
  <sheetData>
    <row r="1" spans="1:20">
      <c r="A1">
        <f>R2</f>
        <v>0</v>
      </c>
      <c r="B1">
        <f>R5</f>
        <v>0</v>
      </c>
      <c r="D1" s="34" t="e">
        <f>B194</f>
        <v>#DIV/0!</v>
      </c>
      <c r="F1" s="4" t="s">
        <v>20</v>
      </c>
      <c r="G1" s="4" t="s">
        <v>21</v>
      </c>
      <c r="H1" s="4" t="s">
        <v>22</v>
      </c>
      <c r="I1" s="63" t="s">
        <v>23</v>
      </c>
      <c r="J1" s="4" t="s">
        <v>27</v>
      </c>
      <c r="K1" s="36"/>
      <c r="Q1" s="37" t="s">
        <v>48</v>
      </c>
      <c r="R1" s="59"/>
      <c r="S1" s="57"/>
      <c r="T1" s="4" t="s">
        <v>68</v>
      </c>
    </row>
    <row r="2" spans="1:20">
      <c r="A2" s="1">
        <v>1</v>
      </c>
      <c r="B2" s="1">
        <v>2</v>
      </c>
      <c r="C2" s="2" t="s">
        <v>0</v>
      </c>
      <c r="D2" s="2" t="s">
        <v>1</v>
      </c>
      <c r="F2" s="4" t="e">
        <v>#DIV/0!</v>
      </c>
      <c r="G2" s="4"/>
      <c r="H2" s="4" t="e">
        <v>#DIV/0!</v>
      </c>
      <c r="I2" s="63"/>
      <c r="J2" s="4" t="e">
        <v>#DIV/0!</v>
      </c>
      <c r="K2" s="36"/>
      <c r="P2" s="41"/>
      <c r="Q2" s="37" t="s">
        <v>49</v>
      </c>
      <c r="R2" s="59">
        <f>(4/3)*(22/7)*R14^3</f>
        <v>0</v>
      </c>
      <c r="S2" s="62" t="s">
        <v>57</v>
      </c>
      <c r="T2" s="4" t="s">
        <v>69</v>
      </c>
    </row>
    <row r="3" spans="1:20">
      <c r="A3" s="1" t="e">
        <v>#DIV/0!</v>
      </c>
      <c r="B3" s="1" t="e">
        <v>#DIV/0!</v>
      </c>
      <c r="C3" s="1">
        <v>-8016.2025536710089</v>
      </c>
      <c r="D3" s="1">
        <v>-8007.0385659837975</v>
      </c>
      <c r="F3" s="4" t="e">
        <v>#DIV/0!</v>
      </c>
      <c r="G3" s="4"/>
      <c r="H3" s="4" t="e">
        <v>#DIV/0!</v>
      </c>
      <c r="I3" s="63"/>
      <c r="J3" s="4">
        <v>1.9743410931024341E-4</v>
      </c>
      <c r="K3" s="36"/>
      <c r="P3" s="36"/>
      <c r="Q3" s="37" t="s">
        <v>50</v>
      </c>
      <c r="R3" s="59"/>
      <c r="S3" s="62" t="s">
        <v>54</v>
      </c>
      <c r="T3" s="4" t="s">
        <v>70</v>
      </c>
    </row>
    <row r="4" spans="1:20">
      <c r="A4" s="1" t="e">
        <f>A3-D1</f>
        <v>#DIV/0!</v>
      </c>
      <c r="B4" s="1" t="e">
        <f>D1+B3</f>
        <v>#DIV/0!</v>
      </c>
      <c r="C4" s="1" t="e">
        <v>#DIV/0!</v>
      </c>
      <c r="D4" s="4" t="e">
        <v>#DIV/0!</v>
      </c>
      <c r="E4">
        <v>1</v>
      </c>
      <c r="F4" s="4" t="e">
        <v>#DIV/0!</v>
      </c>
      <c r="G4" s="4"/>
      <c r="H4" s="4" t="e">
        <v>#DIV/0!</v>
      </c>
      <c r="I4" s="63"/>
      <c r="J4" s="4">
        <v>2.9644052571007695E-4</v>
      </c>
      <c r="K4" s="36"/>
      <c r="P4" s="36"/>
      <c r="Q4" s="37" t="s">
        <v>51</v>
      </c>
      <c r="R4" s="59">
        <v>1</v>
      </c>
      <c r="S4" s="58"/>
      <c r="T4" s="6" t="s">
        <v>68</v>
      </c>
    </row>
    <row r="5" spans="1:20">
      <c r="A5" s="1" t="e">
        <f>A4-D1</f>
        <v>#DIV/0!</v>
      </c>
      <c r="B5" s="1" t="e">
        <f>B4+D1</f>
        <v>#DIV/0!</v>
      </c>
      <c r="C5" s="1" t="e">
        <v>#DIV/0!</v>
      </c>
      <c r="D5" s="1" t="e">
        <v>#DIV/0!</v>
      </c>
      <c r="E5">
        <v>2</v>
      </c>
      <c r="F5" s="4" t="e">
        <v>#DIV/0!</v>
      </c>
      <c r="G5" s="4"/>
      <c r="H5" s="4" t="e">
        <v>#DIV/0!</v>
      </c>
      <c r="I5" s="63"/>
      <c r="J5" s="4">
        <v>3.9572881211770227E-4</v>
      </c>
      <c r="K5" s="36"/>
      <c r="P5" s="36"/>
      <c r="Q5" s="37" t="s">
        <v>52</v>
      </c>
      <c r="R5" s="59">
        <f>(4/3)*(22/7)*R15^3</f>
        <v>0</v>
      </c>
      <c r="S5" s="59" t="str">
        <f>S2</f>
        <v>water volumn</v>
      </c>
      <c r="T5" s="6" t="s">
        <v>69</v>
      </c>
    </row>
    <row r="6" spans="1:20">
      <c r="A6" s="1" t="e">
        <f>A5-D1</f>
        <v>#DIV/0!</v>
      </c>
      <c r="B6" s="1" t="e">
        <f>B5+D1</f>
        <v>#DIV/0!</v>
      </c>
      <c r="C6" s="4" t="e">
        <v>#DIV/0!</v>
      </c>
      <c r="D6" s="1" t="e">
        <v>#DIV/0!</v>
      </c>
      <c r="E6" s="3">
        <v>3</v>
      </c>
      <c r="F6" s="6" t="e">
        <v>#DIV/0!</v>
      </c>
      <c r="G6" s="6"/>
      <c r="H6" s="6" t="e">
        <v>#DIV/0!</v>
      </c>
      <c r="I6" s="65"/>
      <c r="J6" s="6">
        <v>4.9530148649235114E-4</v>
      </c>
      <c r="K6" s="36"/>
      <c r="P6" s="36"/>
      <c r="Q6" s="37" t="s">
        <v>53</v>
      </c>
      <c r="R6" s="59"/>
      <c r="S6" s="58"/>
      <c r="T6" s="6" t="s">
        <v>70</v>
      </c>
    </row>
    <row r="7" spans="1:20">
      <c r="A7" s="1" t="e">
        <f>A6-D1</f>
        <v>#DIV/0!</v>
      </c>
      <c r="B7" s="1" t="e">
        <f>B6+D1</f>
        <v>#DIV/0!</v>
      </c>
      <c r="C7" s="4" t="e">
        <v>#DIV/0!</v>
      </c>
      <c r="D7" s="1" t="e">
        <v>#DIV/0!</v>
      </c>
      <c r="E7" s="3">
        <v>4</v>
      </c>
      <c r="F7" s="6" t="e">
        <v>#DIV/0!</v>
      </c>
      <c r="G7" s="6"/>
      <c r="H7" s="6" t="e">
        <v>#DIV/0!</v>
      </c>
      <c r="I7" s="65"/>
      <c r="J7" s="6">
        <v>5.9516110127511273E-4</v>
      </c>
      <c r="K7" s="36"/>
      <c r="P7" s="36"/>
      <c r="Q7" s="36"/>
      <c r="T7" s="5"/>
    </row>
    <row r="8" spans="1:20">
      <c r="A8" s="1" t="e">
        <f>A7-D1</f>
        <v>#DIV/0!</v>
      </c>
      <c r="B8" s="1" t="e">
        <f>B7+D1</f>
        <v>#DIV/0!</v>
      </c>
      <c r="C8" s="4" t="e">
        <v>#DIV/0!</v>
      </c>
      <c r="D8" s="1" t="e">
        <v>#DIV/0!</v>
      </c>
      <c r="E8" s="3">
        <v>5</v>
      </c>
      <c r="F8" s="6" t="e">
        <v>#DIV/0!</v>
      </c>
      <c r="G8" s="6"/>
      <c r="H8" s="6" t="e">
        <v>#DIV/0!</v>
      </c>
      <c r="I8" s="65"/>
      <c r="J8" s="6">
        <v>6.9531022764830709E-4</v>
      </c>
      <c r="K8" s="36"/>
      <c r="P8" s="36"/>
      <c r="Q8" s="37" t="s">
        <v>48</v>
      </c>
      <c r="R8" s="4" t="e">
        <v>#DIV/0!</v>
      </c>
      <c r="T8" s="4" t="s">
        <v>68</v>
      </c>
    </row>
    <row r="9" spans="1:20">
      <c r="A9" s="1" t="e">
        <f>A8-D1</f>
        <v>#DIV/0!</v>
      </c>
      <c r="B9" s="1" t="e">
        <f>B8+D1</f>
        <v>#DIV/0!</v>
      </c>
      <c r="C9" s="4" t="e">
        <v>#DIV/0!</v>
      </c>
      <c r="D9" s="1" t="e">
        <v>#DIV/0!</v>
      </c>
      <c r="E9" s="3">
        <v>6</v>
      </c>
      <c r="F9" s="6" t="e">
        <v>#DIV/0!</v>
      </c>
      <c r="G9" s="6"/>
      <c r="H9" s="6" t="e">
        <v>#DIV/0!</v>
      </c>
      <c r="I9" s="65"/>
      <c r="J9" s="6">
        <v>7.9575147610279578E-4</v>
      </c>
      <c r="K9" s="36"/>
      <c r="P9" s="36"/>
      <c r="Q9" s="37" t="s">
        <v>50</v>
      </c>
      <c r="R9" s="4"/>
      <c r="S9" s="63" t="s">
        <v>55</v>
      </c>
      <c r="T9" s="4" t="s">
        <v>70</v>
      </c>
    </row>
    <row r="10" spans="1:20">
      <c r="A10" s="1" t="e">
        <f>A9-D1</f>
        <v>#DIV/0!</v>
      </c>
      <c r="B10" s="1" t="e">
        <f>B9+D1</f>
        <v>#DIV/0!</v>
      </c>
      <c r="C10" s="4" t="e">
        <v>#DIV/0!</v>
      </c>
      <c r="D10" s="1" t="e">
        <v>#DIV/0!</v>
      </c>
      <c r="E10" s="3">
        <v>7</v>
      </c>
      <c r="F10" s="6" t="e">
        <v>#DIV/0!</v>
      </c>
      <c r="G10" s="6"/>
      <c r="H10" s="6" t="e">
        <v>#DIV/0!</v>
      </c>
      <c r="I10" s="65"/>
      <c r="J10" s="6">
        <v>8.964874911422257E-4</v>
      </c>
      <c r="K10" s="36"/>
      <c r="P10" s="36"/>
      <c r="Q10" s="37" t="s">
        <v>51</v>
      </c>
      <c r="R10" s="4" t="e">
        <v>#DIV/0!</v>
      </c>
      <c r="T10" s="6" t="s">
        <v>68</v>
      </c>
    </row>
    <row r="11" spans="1:20">
      <c r="A11" s="1" t="e">
        <f>A10-D1</f>
        <v>#DIV/0!</v>
      </c>
      <c r="B11" s="1" t="e">
        <f>B10+D1</f>
        <v>#DIV/0!</v>
      </c>
      <c r="C11" s="4" t="e">
        <v>#DIV/0!</v>
      </c>
      <c r="D11" s="1" t="e">
        <v>#DIV/0!</v>
      </c>
      <c r="E11" s="3">
        <v>8</v>
      </c>
      <c r="F11" s="6" t="e">
        <v>#DIV/0!</v>
      </c>
      <c r="G11" s="6"/>
      <c r="H11" s="6" t="e">
        <v>#DIV/0!</v>
      </c>
      <c r="I11" s="65"/>
      <c r="J11" s="6">
        <v>9.9752095266238301E-4</v>
      </c>
      <c r="K11" s="36"/>
      <c r="P11" s="36"/>
      <c r="Q11" s="37" t="s">
        <v>53</v>
      </c>
      <c r="R11" s="4"/>
      <c r="T11" s="6" t="s">
        <v>70</v>
      </c>
    </row>
    <row r="12" spans="1:20">
      <c r="A12" s="1" t="e">
        <f>A11-D1</f>
        <v>#DIV/0!</v>
      </c>
      <c r="B12" s="1" t="e">
        <f>B11+D1</f>
        <v>#DIV/0!</v>
      </c>
      <c r="C12" s="4" t="e">
        <v>#DIV/0!</v>
      </c>
      <c r="D12" s="1" t="e">
        <v>#DIV/0!</v>
      </c>
      <c r="E12" s="3">
        <v>9</v>
      </c>
      <c r="F12" s="6" t="e">
        <v>#DIV/0!</v>
      </c>
      <c r="G12" s="6"/>
      <c r="H12" s="6" t="e">
        <v>#DIV/0!</v>
      </c>
      <c r="I12" s="65"/>
      <c r="J12" s="6">
        <v>1.0988545772402326E-3</v>
      </c>
      <c r="K12" s="36"/>
      <c r="P12" s="36"/>
      <c r="Q12" s="37" t="s">
        <v>27</v>
      </c>
      <c r="R12" s="4">
        <v>4.5126398100744675E-4</v>
      </c>
      <c r="T12" s="6" t="s">
        <v>71</v>
      </c>
    </row>
    <row r="13" spans="1:20">
      <c r="A13" s="1" t="e">
        <f>A12-D1</f>
        <v>#DIV/0!</v>
      </c>
      <c r="B13" s="1" t="e">
        <f>B12+D1</f>
        <v>#DIV/0!</v>
      </c>
      <c r="C13" s="4" t="e">
        <v>#DIV/0!</v>
      </c>
      <c r="D13" s="1" t="e">
        <v>#DIV/0!</v>
      </c>
      <c r="E13" s="3">
        <v>10</v>
      </c>
      <c r="F13" s="6" t="e">
        <v>#DIV/0!</v>
      </c>
      <c r="G13" s="6"/>
      <c r="H13" s="6" t="e">
        <v>#DIV/0!</v>
      </c>
      <c r="I13" s="65"/>
      <c r="J13" s="6">
        <v>1.2004911193592407E-3</v>
      </c>
      <c r="K13" s="36"/>
      <c r="P13" s="36"/>
      <c r="Q13" s="37" t="s">
        <v>58</v>
      </c>
      <c r="R13" s="4">
        <f>R5+R2</f>
        <v>0</v>
      </c>
      <c r="T13" s="6" t="s">
        <v>69</v>
      </c>
    </row>
    <row r="14" spans="1:20">
      <c r="A14" s="1" t="e">
        <f>A13-D1</f>
        <v>#DIV/0!</v>
      </c>
      <c r="B14" s="1" t="e">
        <f>B13+D1</f>
        <v>#DIV/0!</v>
      </c>
      <c r="C14" s="4" t="e">
        <v>#DIV/0!</v>
      </c>
      <c r="D14" s="1" t="e">
        <v>#DIV/0!</v>
      </c>
      <c r="E14" s="3">
        <v>11</v>
      </c>
      <c r="F14" s="6" t="e">
        <v>#DIV/0!</v>
      </c>
      <c r="G14" s="6"/>
      <c r="H14" s="6" t="e">
        <v>#DIV/0!</v>
      </c>
      <c r="I14" s="65"/>
      <c r="J14" s="6">
        <v>1.3024333725906456E-3</v>
      </c>
      <c r="K14" s="36"/>
      <c r="L14" s="47" t="s">
        <v>59</v>
      </c>
      <c r="P14" s="36"/>
      <c r="Q14" s="37" t="s">
        <v>73</v>
      </c>
      <c r="R14" s="4"/>
    </row>
    <row r="15" spans="1:20">
      <c r="A15" s="1" t="e">
        <f>A14-D1</f>
        <v>#DIV/0!</v>
      </c>
      <c r="B15" s="1" t="e">
        <f>B14+D1</f>
        <v>#DIV/0!</v>
      </c>
      <c r="C15" s="4" t="e">
        <v>#DIV/0!</v>
      </c>
      <c r="D15" s="1" t="e">
        <v>#DIV/0!</v>
      </c>
      <c r="E15" s="3">
        <v>12</v>
      </c>
      <c r="F15" s="6" t="e">
        <v>#DIV/0!</v>
      </c>
      <c r="G15" s="6"/>
      <c r="H15" s="6" t="e">
        <v>#DIV/0!</v>
      </c>
      <c r="I15" s="66"/>
      <c r="J15" s="6">
        <v>1.4046841707455108E-3</v>
      </c>
      <c r="K15" s="36"/>
      <c r="L15" s="64" t="s">
        <v>60</v>
      </c>
      <c r="M15" s="4" t="s">
        <v>61</v>
      </c>
      <c r="N15" s="4" t="s">
        <v>62</v>
      </c>
      <c r="O15" s="6" t="s">
        <v>63</v>
      </c>
      <c r="P15" s="6" t="s">
        <v>64</v>
      </c>
      <c r="Q15" s="37" t="s">
        <v>74</v>
      </c>
      <c r="R15" s="4"/>
    </row>
    <row r="16" spans="1:20">
      <c r="A16" s="1" t="e">
        <f>A15-D1</f>
        <v>#DIV/0!</v>
      </c>
      <c r="B16" s="1" t="e">
        <f>B15+D1</f>
        <v>#DIV/0!</v>
      </c>
      <c r="C16" s="4" t="e">
        <v>#DIV/0!</v>
      </c>
      <c r="D16" s="1" t="e">
        <v>#DIV/0!</v>
      </c>
      <c r="E16" s="3">
        <v>13</v>
      </c>
      <c r="F16" s="6" t="e">
        <v>#DIV/0!</v>
      </c>
      <c r="G16" s="6"/>
      <c r="H16" s="6" t="e">
        <v>#DIV/0!</v>
      </c>
      <c r="I16" s="65"/>
      <c r="J16" s="6">
        <v>1.5072463890089809E-3</v>
      </c>
      <c r="K16" s="36"/>
      <c r="L16" s="4">
        <v>40.286000000000001</v>
      </c>
      <c r="M16" s="4">
        <v>9337.7999999999993</v>
      </c>
      <c r="N16" s="4">
        <v>1416400</v>
      </c>
      <c r="O16" s="4">
        <v>61253000</v>
      </c>
      <c r="P16" s="4">
        <v>2719800000</v>
      </c>
      <c r="Q16" s="37" t="s">
        <v>75</v>
      </c>
      <c r="R16" s="4"/>
    </row>
    <row r="17" spans="1:15">
      <c r="A17" s="1" t="e">
        <f>A16-D1</f>
        <v>#DIV/0!</v>
      </c>
      <c r="B17" s="1" t="e">
        <f>B16+D1</f>
        <v>#DIV/0!</v>
      </c>
      <c r="C17" s="4" t="e">
        <v>#DIV/0!</v>
      </c>
      <c r="D17" s="1" t="e">
        <v>#DIV/0!</v>
      </c>
      <c r="E17" s="3">
        <v>14</v>
      </c>
      <c r="F17" s="6" t="e">
        <v>#DIV/0!</v>
      </c>
      <c r="G17" s="6"/>
      <c r="H17" s="6" t="e">
        <v>#DIV/0!</v>
      </c>
      <c r="I17" s="65"/>
      <c r="J17" s="6">
        <v>1.6101229450656937E-3</v>
      </c>
      <c r="K17" s="36"/>
      <c r="L17" s="35" t="s">
        <v>65</v>
      </c>
    </row>
    <row r="18" spans="1:15">
      <c r="A18" s="1" t="e">
        <f>A17-D1</f>
        <v>#DIV/0!</v>
      </c>
      <c r="B18" s="1" t="e">
        <f>B17+D1</f>
        <v>#DIV/0!</v>
      </c>
      <c r="C18" s="4" t="e">
        <v>#DIV/0!</v>
      </c>
      <c r="D18" s="1" t="e">
        <v>#DIV/0!</v>
      </c>
      <c r="E18" s="3">
        <v>15</v>
      </c>
      <c r="F18" s="6" t="e">
        <v>#DIV/0!</v>
      </c>
      <c r="G18" s="6"/>
      <c r="H18" s="6" t="e">
        <v>#DIV/0!</v>
      </c>
      <c r="I18" s="65"/>
      <c r="J18" s="6">
        <v>1.7133168002235126E-3</v>
      </c>
      <c r="K18" s="36"/>
      <c r="L18" s="6" t="s">
        <v>60</v>
      </c>
      <c r="M18" s="4" t="s">
        <v>61</v>
      </c>
      <c r="N18" s="4" t="s">
        <v>62</v>
      </c>
      <c r="O18" s="6" t="s">
        <v>63</v>
      </c>
    </row>
    <row r="19" spans="1:15">
      <c r="A19" s="1" t="e">
        <f>A18-D1</f>
        <v>#DIV/0!</v>
      </c>
      <c r="B19" s="1" t="e">
        <f>B18+D1</f>
        <v>#DIV/0!</v>
      </c>
      <c r="C19" s="4" t="e">
        <v>#DIV/0!</v>
      </c>
      <c r="D19" s="1" t="e">
        <v>#DIV/0!</v>
      </c>
      <c r="E19" s="3">
        <v>16</v>
      </c>
      <c r="F19" s="6" t="e">
        <v>#DIV/0!</v>
      </c>
      <c r="G19" s="6"/>
      <c r="H19" s="6" t="e">
        <v>#DIV/0!</v>
      </c>
      <c r="I19" s="65"/>
      <c r="J19" s="6">
        <v>1.8168309605414068E-3</v>
      </c>
      <c r="K19" s="36"/>
      <c r="L19" s="4">
        <v>9337.7999999999993</v>
      </c>
      <c r="M19" s="4">
        <v>2832800</v>
      </c>
      <c r="N19" s="4">
        <v>183759000</v>
      </c>
      <c r="O19" s="4">
        <v>10879200000</v>
      </c>
    </row>
    <row r="20" spans="1:15">
      <c r="A20" s="1" t="e">
        <f>A19-D1</f>
        <v>#DIV/0!</v>
      </c>
      <c r="B20" s="1" t="e">
        <f>B19+D1</f>
        <v>#DIV/0!</v>
      </c>
      <c r="C20" s="1" t="e">
        <v>#DIV/0!</v>
      </c>
      <c r="D20" s="1" t="e">
        <v>#DIV/0!</v>
      </c>
      <c r="E20" s="3">
        <v>17</v>
      </c>
      <c r="F20" s="6" t="e">
        <v>#DIV/0!</v>
      </c>
      <c r="G20" s="6"/>
      <c r="H20" s="6" t="e">
        <v>#DIV/0!</v>
      </c>
      <c r="I20" s="65"/>
      <c r="J20" s="6">
        <v>1.9206684779663268E-3</v>
      </c>
      <c r="K20" s="36"/>
      <c r="L20" s="35" t="s">
        <v>66</v>
      </c>
    </row>
    <row r="21" spans="1:15">
      <c r="A21" s="4" t="e">
        <f>A20-$D$1</f>
        <v>#DIV/0!</v>
      </c>
      <c r="B21" s="4" t="e">
        <f>B20+$D$1</f>
        <v>#DIV/0!</v>
      </c>
      <c r="C21" s="4" t="e">
        <v>#DIV/0!</v>
      </c>
      <c r="D21" s="4" t="e">
        <v>#DIV/0!</v>
      </c>
      <c r="E21" s="3">
        <v>18</v>
      </c>
      <c r="F21" s="6" t="e">
        <v>#DIV/0!</v>
      </c>
      <c r="G21" s="6"/>
      <c r="H21" s="6" t="e">
        <v>#DIV/0!</v>
      </c>
      <c r="I21" s="65"/>
      <c r="J21" s="6">
        <v>2.0248324514831649E-3</v>
      </c>
      <c r="K21" s="36"/>
      <c r="L21" s="6" t="s">
        <v>60</v>
      </c>
      <c r="M21" s="4" t="s">
        <v>61</v>
      </c>
      <c r="N21" s="4" t="s">
        <v>62</v>
      </c>
      <c r="O21" s="6" t="s">
        <v>63</v>
      </c>
    </row>
    <row r="22" spans="1:15">
      <c r="A22" s="4" t="e">
        <f>A21-$D$1</f>
        <v>#DIV/0!</v>
      </c>
      <c r="B22" s="4" t="e">
        <f t="shared" ref="B22:B85" si="0">B21+$D$1</f>
        <v>#DIV/0!</v>
      </c>
      <c r="C22" s="4" t="e">
        <v>#DIV/0!</v>
      </c>
      <c r="D22" s="4" t="e">
        <v>#DIV/0!</v>
      </c>
      <c r="E22" s="3">
        <v>19</v>
      </c>
      <c r="F22" s="6" t="e">
        <v>#DIV/0!</v>
      </c>
      <c r="G22" s="6"/>
      <c r="H22" s="6" t="e">
        <v>#DIV/0!</v>
      </c>
      <c r="I22" s="65"/>
      <c r="J22" s="6">
        <v>2.1293260282813373E-3</v>
      </c>
      <c r="K22" s="36"/>
      <c r="L22" s="4">
        <v>28.9</v>
      </c>
      <c r="M22" s="4">
        <f>-0.1571*10^-2</f>
        <v>-1.5709999999999999E-3</v>
      </c>
      <c r="N22" s="4">
        <f>0.8081*10^-5</f>
        <v>8.0810000000000011E-6</v>
      </c>
      <c r="O22" s="4">
        <f>-2.873*10^-9</f>
        <v>-2.8730000000000003E-9</v>
      </c>
    </row>
    <row r="23" spans="1:15">
      <c r="A23" s="4" t="e">
        <f t="shared" ref="A23:A86" si="1">A22-$D$1</f>
        <v>#DIV/0!</v>
      </c>
      <c r="B23" s="4" t="e">
        <f t="shared" si="0"/>
        <v>#DIV/0!</v>
      </c>
      <c r="C23" s="4" t="e">
        <v>#DIV/0!</v>
      </c>
      <c r="D23" s="4" t="e">
        <v>#DIV/0!</v>
      </c>
      <c r="E23" s="3">
        <v>20</v>
      </c>
      <c r="F23" s="6" t="e">
        <v>#DIV/0!</v>
      </c>
      <c r="G23" s="6"/>
      <c r="H23" s="6" t="e">
        <v>#DIV/0!</v>
      </c>
      <c r="I23" s="65"/>
      <c r="J23" s="6">
        <v>2.2341524049410864E-3</v>
      </c>
      <c r="K23" s="36"/>
      <c r="L23" s="6" t="s">
        <v>67</v>
      </c>
      <c r="M23" s="4">
        <v>0.5</v>
      </c>
    </row>
    <row r="24" spans="1:15">
      <c r="A24" s="4" t="e">
        <f t="shared" si="1"/>
        <v>#DIV/0!</v>
      </c>
      <c r="B24" s="4" t="e">
        <f t="shared" si="0"/>
        <v>#DIV/0!</v>
      </c>
      <c r="C24" s="4" t="e">
        <v>#DIV/0!</v>
      </c>
      <c r="D24" s="4" t="e">
        <v>#DIV/0!</v>
      </c>
      <c r="E24" s="3">
        <v>21</v>
      </c>
      <c r="F24" s="6" t="e">
        <v>#DIV/0!</v>
      </c>
      <c r="G24" s="6"/>
      <c r="H24" s="6" t="e">
        <v>#DIV/0!</v>
      </c>
      <c r="I24" s="65"/>
      <c r="J24" s="6">
        <v>2.3393148286422819E-3</v>
      </c>
      <c r="K24" s="36"/>
      <c r="L24" s="6" t="s">
        <v>60</v>
      </c>
      <c r="M24" s="4">
        <f>(22/7)*R16^2</f>
        <v>0</v>
      </c>
    </row>
    <row r="25" spans="1:15">
      <c r="A25" s="4" t="e">
        <f t="shared" si="1"/>
        <v>#DIV/0!</v>
      </c>
      <c r="B25" s="4" t="e">
        <f t="shared" si="0"/>
        <v>#DIV/0!</v>
      </c>
      <c r="C25" s="4" t="e">
        <v>#DIV/0!</v>
      </c>
      <c r="D25" s="4" t="e">
        <v>#DIV/0!</v>
      </c>
      <c r="E25" s="3">
        <v>22</v>
      </c>
      <c r="F25" s="6" t="e">
        <v>#DIV/0!</v>
      </c>
      <c r="G25" s="6"/>
      <c r="H25" s="6" t="e">
        <v>#DIV/0!</v>
      </c>
      <c r="I25" s="65"/>
      <c r="J25" s="6">
        <v>2.4448165983982488E-3</v>
      </c>
      <c r="K25" s="36"/>
      <c r="L25" s="6" t="s">
        <v>36</v>
      </c>
      <c r="M25" s="4">
        <f>1.251*10^-6</f>
        <v>1.2509999999999998E-6</v>
      </c>
    </row>
    <row r="26" spans="1:15">
      <c r="A26" s="4" t="e">
        <f t="shared" si="1"/>
        <v>#DIV/0!</v>
      </c>
      <c r="B26" s="4" t="e">
        <f t="shared" si="0"/>
        <v>#DIV/0!</v>
      </c>
      <c r="C26" s="4" t="e">
        <v>#DIV/0!</v>
      </c>
      <c r="D26" s="4" t="e">
        <v>#DIV/0!</v>
      </c>
      <c r="E26" s="3">
        <v>23</v>
      </c>
      <c r="F26" s="6" t="e">
        <v>#DIV/0!</v>
      </c>
      <c r="G26" s="6"/>
      <c r="H26" s="6" t="e">
        <v>#DIV/0!</v>
      </c>
      <c r="I26" s="65"/>
      <c r="J26" s="6">
        <v>2.5506610663169637E-3</v>
      </c>
      <c r="K26" s="36"/>
      <c r="L26" s="6" t="s">
        <v>33</v>
      </c>
      <c r="M26" s="4">
        <v>2.8013E-2</v>
      </c>
    </row>
    <row r="27" spans="1:15">
      <c r="A27" s="4" t="e">
        <f t="shared" si="1"/>
        <v>#DIV/0!</v>
      </c>
      <c r="B27" s="4" t="e">
        <f t="shared" si="0"/>
        <v>#DIV/0!</v>
      </c>
      <c r="C27" s="4" t="e">
        <v>#DIV/0!</v>
      </c>
      <c r="D27" s="4" t="e">
        <v>#DIV/0!</v>
      </c>
      <c r="E27" s="3">
        <v>24</v>
      </c>
      <c r="F27" s="6" t="e">
        <v>#DIV/0!</v>
      </c>
      <c r="G27" s="6"/>
      <c r="H27" s="6" t="e">
        <v>#DIV/0!</v>
      </c>
      <c r="I27" s="65"/>
      <c r="J27" s="6">
        <v>2.656851638891827E-3</v>
      </c>
      <c r="K27" s="36"/>
      <c r="L27" s="6" t="s">
        <v>72</v>
      </c>
      <c r="M27" s="4">
        <v>83.14</v>
      </c>
    </row>
    <row r="28" spans="1:15">
      <c r="A28" s="4" t="e">
        <f t="shared" si="1"/>
        <v>#DIV/0!</v>
      </c>
      <c r="B28" s="4" t="e">
        <f t="shared" si="0"/>
        <v>#DIV/0!</v>
      </c>
      <c r="C28" s="4" t="e">
        <v>#DIV/0!</v>
      </c>
      <c r="D28" s="4" t="e">
        <v>#DIV/0!</v>
      </c>
      <c r="E28" s="3">
        <v>25</v>
      </c>
      <c r="F28" s="6" t="e">
        <v>#DIV/0!</v>
      </c>
      <c r="G28" s="6"/>
      <c r="H28" s="6" t="e">
        <v>#DIV/0!</v>
      </c>
      <c r="I28" s="65"/>
      <c r="J28" s="6">
        <v>2.7633917783241131E-3</v>
      </c>
      <c r="K28" s="36"/>
    </row>
    <row r="29" spans="1:15">
      <c r="A29" s="4" t="e">
        <f t="shared" si="1"/>
        <v>#DIV/0!</v>
      </c>
      <c r="B29" s="4" t="e">
        <f t="shared" si="0"/>
        <v>#DIV/0!</v>
      </c>
      <c r="C29" s="4" t="e">
        <v>#DIV/0!</v>
      </c>
      <c r="D29" s="4" t="e">
        <v>#DIV/0!</v>
      </c>
      <c r="E29" s="3">
        <v>26</v>
      </c>
      <c r="F29" s="6" t="e">
        <v>#DIV/0!</v>
      </c>
      <c r="G29" s="6"/>
      <c r="H29" s="6" t="e">
        <v>#DIV/0!</v>
      </c>
      <c r="I29" s="65"/>
      <c r="J29" s="6">
        <v>2.8702850038791359E-3</v>
      </c>
      <c r="K29" s="36"/>
    </row>
    <row r="30" spans="1:15">
      <c r="A30" s="4" t="e">
        <f t="shared" si="1"/>
        <v>#DIV/0!</v>
      </c>
      <c r="B30" s="4" t="e">
        <f t="shared" si="0"/>
        <v>#DIV/0!</v>
      </c>
      <c r="C30" s="4" t="e">
        <v>#DIV/0!</v>
      </c>
      <c r="D30" s="4" t="e">
        <v>#DIV/0!</v>
      </c>
      <c r="E30" s="3">
        <v>27</v>
      </c>
      <c r="F30" s="6" t="e">
        <v>#DIV/0!</v>
      </c>
      <c r="G30" s="6"/>
      <c r="H30" s="6" t="e">
        <v>#DIV/0!</v>
      </c>
      <c r="I30" s="65"/>
      <c r="J30" s="6">
        <v>2.9775348932781251E-3</v>
      </c>
      <c r="K30" s="36"/>
    </row>
    <row r="31" spans="1:15">
      <c r="A31" s="4" t="e">
        <f t="shared" si="1"/>
        <v>#DIV/0!</v>
      </c>
      <c r="B31" s="4" t="e">
        <f t="shared" si="0"/>
        <v>#DIV/0!</v>
      </c>
      <c r="C31" s="4" t="e">
        <v>#DIV/0!</v>
      </c>
      <c r="D31" s="4" t="e">
        <v>#DIV/0!</v>
      </c>
      <c r="E31" s="3">
        <v>28</v>
      </c>
      <c r="F31" s="6" t="e">
        <v>#DIV/0!</v>
      </c>
      <c r="G31" s="6"/>
      <c r="H31" s="6" t="e">
        <v>#DIV/0!</v>
      </c>
      <c r="I31" s="65"/>
      <c r="J31" s="6">
        <v>3.085145084127776E-3</v>
      </c>
      <c r="K31" s="36"/>
    </row>
    <row r="32" spans="1:15">
      <c r="A32" s="4" t="e">
        <f t="shared" si="1"/>
        <v>#DIV/0!</v>
      </c>
      <c r="B32" s="4" t="e">
        <f t="shared" si="0"/>
        <v>#DIV/0!</v>
      </c>
      <c r="C32" s="4" t="e">
        <v>#DIV/0!</v>
      </c>
      <c r="D32" s="4" t="e">
        <v>#DIV/0!</v>
      </c>
      <c r="E32" s="3">
        <v>29</v>
      </c>
      <c r="F32" s="6" t="e">
        <v>#DIV/0!</v>
      </c>
      <c r="G32" s="6"/>
      <c r="H32" s="6" t="e">
        <v>#DIV/0!</v>
      </c>
      <c r="I32" s="65"/>
      <c r="J32" s="6">
        <v>3.1931192753894473E-3</v>
      </c>
      <c r="K32" s="36"/>
    </row>
    <row r="33" spans="1:11">
      <c r="A33" s="4" t="e">
        <f t="shared" si="1"/>
        <v>#DIV/0!</v>
      </c>
      <c r="B33" s="4" t="e">
        <f t="shared" si="0"/>
        <v>#DIV/0!</v>
      </c>
      <c r="C33" s="4" t="e">
        <v>#DIV/0!</v>
      </c>
      <c r="D33" s="4" t="e">
        <v>#DIV/0!</v>
      </c>
      <c r="E33" s="3">
        <v>30</v>
      </c>
      <c r="F33" s="6" t="e">
        <v>#DIV/0!</v>
      </c>
      <c r="G33" s="6"/>
      <c r="H33" s="6" t="e">
        <v>#DIV/0!</v>
      </c>
      <c r="I33" s="65"/>
      <c r="J33" s="6">
        <v>3.301461228889975E-3</v>
      </c>
      <c r="K33" s="36"/>
    </row>
    <row r="34" spans="1:11">
      <c r="A34" s="4" t="e">
        <f t="shared" si="1"/>
        <v>#DIV/0!</v>
      </c>
      <c r="B34" s="4" t="e">
        <f t="shared" si="0"/>
        <v>#DIV/0!</v>
      </c>
      <c r="C34" s="4" t="e">
        <v>#DIV/0!</v>
      </c>
      <c r="D34" s="4" t="e">
        <v>#DIV/0!</v>
      </c>
      <c r="E34" s="3">
        <v>31</v>
      </c>
      <c r="F34" s="6" t="e">
        <v>#DIV/0!</v>
      </c>
      <c r="G34" s="6"/>
      <c r="H34" s="6" t="e">
        <v>#DIV/0!</v>
      </c>
      <c r="I34" s="65"/>
      <c r="J34" s="6">
        <v>3.4101747708761023E-3</v>
      </c>
      <c r="K34" s="36"/>
    </row>
    <row r="35" spans="1:11">
      <c r="A35" s="4" t="e">
        <f t="shared" si="1"/>
        <v>#DIV/0!</v>
      </c>
      <c r="B35" s="4" t="e">
        <f t="shared" si="0"/>
        <v>#DIV/0!</v>
      </c>
      <c r="C35" s="4" t="e">
        <v>#DIV/0!</v>
      </c>
      <c r="D35" s="4" t="e">
        <v>#DIV/0!</v>
      </c>
      <c r="E35" s="3">
        <v>32</v>
      </c>
      <c r="F35" s="6" t="e">
        <v>#DIV/0!</v>
      </c>
      <c r="G35" s="6"/>
      <c r="H35" s="6" t="e">
        <v>#DIV/0!</v>
      </c>
      <c r="I35" s="65"/>
      <c r="J35" s="6">
        <v>3.5192637936145585E-3</v>
      </c>
      <c r="K35" s="36"/>
    </row>
    <row r="36" spans="1:11">
      <c r="A36" s="4" t="e">
        <f t="shared" si="1"/>
        <v>#DIV/0!</v>
      </c>
      <c r="B36" s="4" t="e">
        <f t="shared" si="0"/>
        <v>#DIV/0!</v>
      </c>
      <c r="C36" s="4" t="e">
        <v>#DIV/0!</v>
      </c>
      <c r="D36" s="4" t="e">
        <v>#DIV/0!</v>
      </c>
      <c r="E36" s="3">
        <v>33</v>
      </c>
      <c r="F36" s="6" t="e">
        <v>#DIV/0!</v>
      </c>
      <c r="G36" s="6"/>
      <c r="H36" s="6" t="e">
        <v>#DIV/0!</v>
      </c>
      <c r="I36" s="65"/>
      <c r="J36" s="6">
        <v>3.6287322570398646E-3</v>
      </c>
      <c r="K36" s="36"/>
    </row>
    <row r="37" spans="1:11">
      <c r="A37" s="4" t="e">
        <f t="shared" si="1"/>
        <v>#DIV/0!</v>
      </c>
      <c r="B37" s="4" t="e">
        <f t="shared" si="0"/>
        <v>#DIV/0!</v>
      </c>
      <c r="C37" s="4" t="e">
        <v>#DIV/0!</v>
      </c>
      <c r="D37" s="4" t="e">
        <v>#DIV/0!</v>
      </c>
      <c r="E37" s="3">
        <v>34</v>
      </c>
      <c r="F37" s="6" t="e">
        <v>#DIV/0!</v>
      </c>
      <c r="G37" s="6"/>
      <c r="H37" s="6" t="e">
        <v>#DIV/0!</v>
      </c>
      <c r="I37" s="65"/>
      <c r="J37" s="6">
        <v>3.7385841904519967E-3</v>
      </c>
      <c r="K37" s="36"/>
    </row>
    <row r="38" spans="1:11">
      <c r="A38" s="4" t="e">
        <f t="shared" si="1"/>
        <v>#DIV/0!</v>
      </c>
      <c r="B38" s="4" t="e">
        <f t="shared" si="0"/>
        <v>#DIV/0!</v>
      </c>
      <c r="C38" s="4" t="e">
        <v>#DIV/0!</v>
      </c>
      <c r="D38" s="4" t="e">
        <v>#DIV/0!</v>
      </c>
      <c r="E38" s="3">
        <v>35</v>
      </c>
      <c r="F38" s="6" t="e">
        <v>#DIV/0!</v>
      </c>
      <c r="G38" s="6"/>
      <c r="H38" s="6" t="e">
        <v>#DIV/0!</v>
      </c>
      <c r="I38" s="65"/>
      <c r="J38" s="6">
        <v>3.8488236942661029E-3</v>
      </c>
      <c r="K38" s="36"/>
    </row>
    <row r="39" spans="1:11">
      <c r="A39" s="4" t="e">
        <f t="shared" si="1"/>
        <v>#DIV/0!</v>
      </c>
      <c r="B39" s="4" t="e">
        <f t="shared" si="0"/>
        <v>#DIV/0!</v>
      </c>
      <c r="C39" s="4" t="e">
        <v>#DIV/0!</v>
      </c>
      <c r="D39" s="4" t="e">
        <v>#DIV/0!</v>
      </c>
      <c r="E39" s="3">
        <v>36</v>
      </c>
      <c r="F39" s="6" t="e">
        <v>#DIV/0!</v>
      </c>
      <c r="G39" s="6"/>
      <c r="H39" s="6" t="e">
        <v>#DIV/0!</v>
      </c>
      <c r="I39" s="65"/>
      <c r="J39" s="6">
        <v>3.9594549418165417E-3</v>
      </c>
      <c r="K39" s="36"/>
    </row>
    <row r="40" spans="1:11">
      <c r="A40" s="4" t="e">
        <f t="shared" si="1"/>
        <v>#DIV/0!</v>
      </c>
      <c r="B40" s="4" t="e">
        <f t="shared" si="0"/>
        <v>#DIV/0!</v>
      </c>
      <c r="C40" s="4" t="e">
        <v>#DIV/0!</v>
      </c>
      <c r="D40" s="4" t="e">
        <v>#DIV/0!</v>
      </c>
      <c r="E40" s="3">
        <v>37</v>
      </c>
      <c r="F40" s="6" t="e">
        <v>#DIV/0!</v>
      </c>
      <c r="G40" s="6"/>
      <c r="H40" s="6" t="e">
        <v>#DIV/0!</v>
      </c>
      <c r="I40" s="65"/>
      <c r="J40" s="6">
        <v>4.0704821812175898E-3</v>
      </c>
      <c r="K40" s="36"/>
    </row>
    <row r="41" spans="1:11">
      <c r="A41" s="4" t="e">
        <f t="shared" si="1"/>
        <v>#DIV/0!</v>
      </c>
      <c r="B41" s="4" t="e">
        <f t="shared" si="0"/>
        <v>#DIV/0!</v>
      </c>
      <c r="C41" s="4" t="e">
        <v>#DIV/0!</v>
      </c>
      <c r="D41" s="4" t="e">
        <v>#DIV/0!</v>
      </c>
      <c r="E41" s="3">
        <v>38</v>
      </c>
      <c r="F41" s="6" t="e">
        <v>#DIV/0!</v>
      </c>
      <c r="G41" s="6"/>
      <c r="H41" s="6" t="e">
        <v>#DIV/0!</v>
      </c>
      <c r="I41" s="65"/>
      <c r="J41" s="6">
        <v>4.1819097372832485E-3</v>
      </c>
      <c r="K41" s="36"/>
    </row>
    <row r="42" spans="1:11">
      <c r="A42" s="4" t="e">
        <f t="shared" si="1"/>
        <v>#DIV/0!</v>
      </c>
      <c r="B42" s="4" t="e">
        <f t="shared" si="0"/>
        <v>#DIV/0!</v>
      </c>
      <c r="C42" s="4" t="e">
        <v>#DIV/0!</v>
      </c>
      <c r="D42" s="4" t="e">
        <v>#DIV/0!</v>
      </c>
      <c r="E42" s="3">
        <v>39</v>
      </c>
      <c r="F42" s="6" t="e">
        <v>#DIV/0!</v>
      </c>
      <c r="G42" s="6"/>
      <c r="H42" s="6" t="e">
        <v>#DIV/0!</v>
      </c>
      <c r="I42" s="65"/>
      <c r="J42" s="6">
        <v>4.2937420135086921E-3</v>
      </c>
      <c r="K42" s="36"/>
    </row>
    <row r="43" spans="1:11">
      <c r="A43" s="4" t="e">
        <f t="shared" si="1"/>
        <v>#DIV/0!</v>
      </c>
      <c r="B43" s="4" t="e">
        <f t="shared" si="0"/>
        <v>#DIV/0!</v>
      </c>
      <c r="C43" s="4" t="e">
        <v>#DIV/0!</v>
      </c>
      <c r="D43" s="4" t="e">
        <v>#DIV/0!</v>
      </c>
      <c r="E43" s="3">
        <v>40</v>
      </c>
      <c r="F43" s="6" t="e">
        <v>#DIV/0!</v>
      </c>
      <c r="G43" s="6"/>
      <c r="H43" s="6" t="e">
        <v>#DIV/0!</v>
      </c>
      <c r="I43" s="65"/>
      <c r="J43" s="6">
        <v>4.4059834941159769E-3</v>
      </c>
      <c r="K43" s="36"/>
    </row>
    <row r="44" spans="1:11">
      <c r="A44" s="4" t="e">
        <f t="shared" si="1"/>
        <v>#DIV/0!</v>
      </c>
      <c r="B44" s="4" t="e">
        <f t="shared" si="0"/>
        <v>#DIV/0!</v>
      </c>
      <c r="C44" s="4" t="e">
        <v>#DIV/0!</v>
      </c>
      <c r="D44" s="4" t="e">
        <v>#DIV/0!</v>
      </c>
      <c r="E44" s="3">
        <v>41</v>
      </c>
      <c r="F44" s="6" t="e">
        <v>#DIV/0!</v>
      </c>
      <c r="G44" s="6"/>
      <c r="H44" s="6" t="e">
        <v>#DIV/0!</v>
      </c>
      <c r="I44" s="65"/>
      <c r="J44" s="6">
        <v>4.5186387461667744E-3</v>
      </c>
      <c r="K44" s="36"/>
    </row>
    <row r="45" spans="1:11">
      <c r="A45" s="4" t="e">
        <f t="shared" si="1"/>
        <v>#DIV/0!</v>
      </c>
      <c r="B45" s="4" t="e">
        <f t="shared" si="0"/>
        <v>#DIV/0!</v>
      </c>
      <c r="C45" s="4" t="e">
        <v>#DIV/0!</v>
      </c>
      <c r="D45" s="4" t="e">
        <v>#DIV/0!</v>
      </c>
      <c r="E45" s="3">
        <v>42</v>
      </c>
      <c r="F45" s="6" t="e">
        <v>#DIV/0!</v>
      </c>
      <c r="G45" s="6"/>
      <c r="H45" s="6" t="e">
        <v>#DIV/0!</v>
      </c>
      <c r="I45" s="65"/>
      <c r="J45" s="6">
        <v>4.6317124217449797E-3</v>
      </c>
      <c r="K45" s="36"/>
    </row>
    <row r="46" spans="1:11">
      <c r="A46" s="4" t="e">
        <f t="shared" si="1"/>
        <v>#DIV/0!</v>
      </c>
      <c r="B46" s="4" t="e">
        <f t="shared" si="0"/>
        <v>#DIV/0!</v>
      </c>
      <c r="C46" s="4" t="e">
        <v>#DIV/0!</v>
      </c>
      <c r="D46" s="4" t="e">
        <v>#DIV/0!</v>
      </c>
      <c r="E46" s="3">
        <v>43</v>
      </c>
      <c r="F46" s="6" t="e">
        <v>#DIV/0!</v>
      </c>
      <c r="G46" s="6"/>
      <c r="H46" s="6" t="e">
        <v>#DIV/0!</v>
      </c>
      <c r="I46" s="65"/>
      <c r="J46" s="6">
        <v>4.745209260212201E-3</v>
      </c>
      <c r="K46" s="36"/>
    </row>
    <row r="47" spans="1:11">
      <c r="A47" s="4" t="e">
        <f t="shared" si="1"/>
        <v>#DIV/0!</v>
      </c>
      <c r="B47" s="4" t="e">
        <f t="shared" si="0"/>
        <v>#DIV/0!</v>
      </c>
      <c r="C47" s="4" t="e">
        <v>#DIV/0!</v>
      </c>
      <c r="D47" s="4" t="e">
        <v>#DIV/0!</v>
      </c>
      <c r="E47" s="3">
        <v>44</v>
      </c>
      <c r="F47" s="6" t="e">
        <v>#DIV/0!</v>
      </c>
      <c r="G47" s="6"/>
      <c r="H47" s="6" t="e">
        <v>#DIV/0!</v>
      </c>
      <c r="I47" s="65"/>
      <c r="J47" s="6">
        <v>4.8591340905392577E-3</v>
      </c>
      <c r="K47" s="36"/>
    </row>
    <row r="48" spans="1:11">
      <c r="A48" s="4" t="e">
        <f t="shared" si="1"/>
        <v>#DIV/0!</v>
      </c>
      <c r="B48" s="4" t="e">
        <f t="shared" si="0"/>
        <v>#DIV/0!</v>
      </c>
      <c r="C48" s="4" t="e">
        <v>#DIV/0!</v>
      </c>
      <c r="D48" s="4" t="e">
        <v>#DIV/0!</v>
      </c>
      <c r="E48" s="3">
        <v>45</v>
      </c>
      <c r="F48" s="6" t="e">
        <v>#DIV/0!</v>
      </c>
      <c r="G48" s="6"/>
      <c r="H48" s="6" t="e">
        <v>#DIV/0!</v>
      </c>
      <c r="I48" s="65"/>
      <c r="J48" s="6">
        <v>4.9734918337169687E-3</v>
      </c>
      <c r="K48" s="36"/>
    </row>
    <row r="49" spans="1:11">
      <c r="A49" s="4" t="e">
        <f t="shared" si="1"/>
        <v>#DIV/0!</v>
      </c>
      <c r="B49" s="4" t="e">
        <f t="shared" si="0"/>
        <v>#DIV/0!</v>
      </c>
      <c r="C49" s="4" t="e">
        <v>#DIV/0!</v>
      </c>
      <c r="D49" s="4" t="e">
        <v>#DIV/0!</v>
      </c>
      <c r="E49" s="3">
        <v>46</v>
      </c>
      <c r="F49" s="6" t="e">
        <v>#DIV/0!</v>
      </c>
      <c r="G49" s="6"/>
      <c r="H49" s="6" t="e">
        <v>#DIV/0!</v>
      </c>
      <c r="I49" s="65"/>
      <c r="J49" s="6">
        <v>5.0882875052496567E-3</v>
      </c>
      <c r="K49" s="36"/>
    </row>
    <row r="50" spans="1:11">
      <c r="A50" s="4" t="e">
        <f t="shared" si="1"/>
        <v>#DIV/0!</v>
      </c>
      <c r="B50" s="4" t="e">
        <f t="shared" si="0"/>
        <v>#DIV/0!</v>
      </c>
      <c r="C50" s="4" t="e">
        <v>#DIV/0!</v>
      </c>
      <c r="D50" s="4" t="e">
        <v>#DIV/0!</v>
      </c>
      <c r="E50" s="3">
        <v>47</v>
      </c>
      <c r="F50" s="6" t="e">
        <v>#DIV/0!</v>
      </c>
      <c r="G50" s="6"/>
      <c r="H50" s="6" t="e">
        <v>#DIV/0!</v>
      </c>
      <c r="I50" s="65"/>
      <c r="J50" s="6">
        <v>5.2035262177349837E-3</v>
      </c>
      <c r="K50" s="36"/>
    </row>
    <row r="51" spans="1:11">
      <c r="A51" s="4" t="e">
        <f t="shared" si="1"/>
        <v>#DIV/0!</v>
      </c>
      <c r="B51" s="4" t="e">
        <f t="shared" si="0"/>
        <v>#DIV/0!</v>
      </c>
      <c r="C51" s="4" t="e">
        <v>#DIV/0!</v>
      </c>
      <c r="D51" s="4" t="e">
        <v>#DIV/0!</v>
      </c>
      <c r="E51" s="3">
        <v>48</v>
      </c>
      <c r="F51" s="6" t="e">
        <v>#DIV/0!</v>
      </c>
      <c r="G51" s="6"/>
      <c r="H51" s="6" t="e">
        <v>#DIV/0!</v>
      </c>
      <c r="I51" s="65"/>
      <c r="J51" s="6">
        <v>5.3192131835338797E-3</v>
      </c>
      <c r="K51" s="36"/>
    </row>
    <row r="52" spans="1:11">
      <c r="A52" s="4" t="e">
        <f t="shared" si="1"/>
        <v>#DIV/0!</v>
      </c>
      <c r="B52" s="4" t="e">
        <f t="shared" si="0"/>
        <v>#DIV/0!</v>
      </c>
      <c r="C52" s="4" t="e">
        <v>#DIV/0!</v>
      </c>
      <c r="D52" s="4" t="e">
        <v>#DIV/0!</v>
      </c>
      <c r="E52" s="3">
        <v>49</v>
      </c>
      <c r="F52" s="6" t="e">
        <v>#DIV/0!</v>
      </c>
      <c r="G52" s="6"/>
      <c r="H52" s="6" t="e">
        <v>#DIV/0!</v>
      </c>
      <c r="I52" s="65"/>
      <c r="J52" s="6">
        <v>5.43535371753454E-3</v>
      </c>
      <c r="K52" s="36"/>
    </row>
    <row r="53" spans="1:11">
      <c r="A53" s="4" t="e">
        <f t="shared" si="1"/>
        <v>#DIV/0!</v>
      </c>
      <c r="B53" s="4" t="e">
        <f t="shared" si="0"/>
        <v>#DIV/0!</v>
      </c>
      <c r="C53" s="4" t="e">
        <v>#DIV/0!</v>
      </c>
      <c r="D53" s="4" t="e">
        <v>#DIV/0!</v>
      </c>
      <c r="E53" s="3">
        <v>50</v>
      </c>
      <c r="F53" s="6" t="e">
        <v>#DIV/0!</v>
      </c>
      <c r="G53" s="6"/>
      <c r="H53" s="6" t="e">
        <v>#DIV/0!</v>
      </c>
      <c r="I53" s="65"/>
      <c r="J53" s="6">
        <v>5.5519532400146463E-3</v>
      </c>
      <c r="K53" s="36"/>
    </row>
    <row r="54" spans="1:11">
      <c r="A54" s="4" t="e">
        <f t="shared" si="1"/>
        <v>#DIV/0!</v>
      </c>
      <c r="B54" s="4" t="e">
        <f t="shared" si="0"/>
        <v>#DIV/0!</v>
      </c>
      <c r="C54" s="4" t="e">
        <v>#DIV/0!</v>
      </c>
      <c r="D54" s="4" t="e">
        <v>#DIV/0!</v>
      </c>
      <c r="E54" s="3">
        <v>51</v>
      </c>
      <c r="F54" s="6" t="e">
        <v>#DIV/0!</v>
      </c>
      <c r="G54" s="6"/>
      <c r="H54" s="6" t="e">
        <v>#DIV/0!</v>
      </c>
      <c r="I54" s="65"/>
      <c r="J54" s="6">
        <v>5.6690172796061951E-3</v>
      </c>
      <c r="K54" s="36"/>
    </row>
    <row r="55" spans="1:11">
      <c r="A55" s="4" t="e">
        <f t="shared" si="1"/>
        <v>#DIV/0!</v>
      </c>
      <c r="B55" s="4" t="e">
        <f t="shared" si="0"/>
        <v>#DIV/0!</v>
      </c>
      <c r="C55" s="4" t="e">
        <v>#DIV/0!</v>
      </c>
      <c r="D55" s="4" t="e">
        <v>#DIV/0!</v>
      </c>
      <c r="E55" s="3">
        <v>52</v>
      </c>
      <c r="F55" s="6" t="e">
        <v>#DIV/0!</v>
      </c>
      <c r="G55" s="6"/>
      <c r="H55" s="6" t="e">
        <v>#DIV/0!</v>
      </c>
      <c r="I55" s="65"/>
      <c r="J55" s="6">
        <v>5.786551476367534E-3</v>
      </c>
      <c r="K55" s="36"/>
    </row>
    <row r="56" spans="1:11">
      <c r="A56" s="4" t="e">
        <f t="shared" si="1"/>
        <v>#DIV/0!</v>
      </c>
      <c r="B56" s="4" t="e">
        <f t="shared" si="0"/>
        <v>#DIV/0!</v>
      </c>
      <c r="C56" s="4" t="e">
        <v>#DIV/0!</v>
      </c>
      <c r="D56" s="4" t="e">
        <v>#DIV/0!</v>
      </c>
      <c r="E56" s="3">
        <v>53</v>
      </c>
      <c r="F56" s="6" t="e">
        <v>#DIV/0!</v>
      </c>
      <c r="G56" s="6"/>
      <c r="H56" s="6" t="e">
        <v>#DIV/0!</v>
      </c>
      <c r="I56" s="65"/>
      <c r="J56" s="6">
        <v>5.9045615849674391E-3</v>
      </c>
      <c r="K56" s="36"/>
    </row>
    <row r="57" spans="1:11">
      <c r="A57" s="4" t="e">
        <f t="shared" si="1"/>
        <v>#DIV/0!</v>
      </c>
      <c r="B57" s="4" t="e">
        <f t="shared" si="0"/>
        <v>#DIV/0!</v>
      </c>
      <c r="C57" s="4" t="e">
        <v>#DIV/0!</v>
      </c>
      <c r="D57" s="4" t="e">
        <v>#DIV/0!</v>
      </c>
      <c r="E57" s="3">
        <v>54</v>
      </c>
      <c r="F57" s="6" t="e">
        <v>#DIV/0!</v>
      </c>
      <c r="G57" s="4"/>
      <c r="H57" s="6" t="e">
        <v>#DIV/0!</v>
      </c>
      <c r="I57" s="63"/>
      <c r="J57" s="6">
        <v>6.0230534779863402E-3</v>
      </c>
      <c r="K57" s="36"/>
    </row>
    <row r="58" spans="1:11">
      <c r="A58" s="4" t="e">
        <f t="shared" si="1"/>
        <v>#DIV/0!</v>
      </c>
      <c r="B58" s="4" t="e">
        <f t="shared" si="0"/>
        <v>#DIV/0!</v>
      </c>
      <c r="C58" s="4" t="e">
        <v>#DIV/0!</v>
      </c>
      <c r="D58" s="4" t="e">
        <v>#DIV/0!</v>
      </c>
      <c r="E58" s="3">
        <v>55</v>
      </c>
      <c r="F58" s="6" t="e">
        <v>#DIV/0!</v>
      </c>
      <c r="G58" s="4"/>
      <c r="H58" s="6" t="e">
        <v>#DIV/0!</v>
      </c>
      <c r="I58" s="63"/>
      <c r="J58" s="6">
        <v>6.1420331493400558E-3</v>
      </c>
      <c r="K58" s="36"/>
    </row>
    <row r="59" spans="1:11">
      <c r="A59" s="4" t="e">
        <f t="shared" si="1"/>
        <v>#DIV/0!</v>
      </c>
      <c r="B59" s="4" t="e">
        <f t="shared" si="0"/>
        <v>#DIV/0!</v>
      </c>
      <c r="C59" s="4" t="e">
        <v>#DIV/0!</v>
      </c>
      <c r="D59" s="4" t="e">
        <v>#DIV/0!</v>
      </c>
      <c r="E59" s="3">
        <v>56</v>
      </c>
      <c r="F59" s="6" t="e">
        <v>#DIV/0!</v>
      </c>
      <c r="G59" s="4"/>
      <c r="H59" s="6" t="e">
        <v>#DIV/0!</v>
      </c>
      <c r="I59" s="63"/>
      <c r="J59" s="6">
        <v>6.2615067178316917E-3</v>
      </c>
      <c r="K59" s="36"/>
    </row>
    <row r="60" spans="1:11">
      <c r="A60" s="4" t="e">
        <f t="shared" si="1"/>
        <v>#DIV/0!</v>
      </c>
      <c r="B60" s="4" t="e">
        <f t="shared" si="0"/>
        <v>#DIV/0!</v>
      </c>
      <c r="C60" s="4" t="e">
        <v>#DIV/0!</v>
      </c>
      <c r="D60" s="4" t="e">
        <v>#DIV/0!</v>
      </c>
      <c r="E60" s="3">
        <v>57</v>
      </c>
      <c r="F60" s="6" t="e">
        <v>#DIV/0!</v>
      </c>
      <c r="G60" s="4"/>
      <c r="H60" s="6" t="e">
        <v>#DIV/0!</v>
      </c>
      <c r="I60" s="63"/>
      <c r="J60" s="6">
        <v>6.3814804308376686E-3</v>
      </c>
      <c r="K60" s="36"/>
    </row>
    <row r="61" spans="1:11">
      <c r="A61" s="4" t="e">
        <f t="shared" si="1"/>
        <v>#DIV/0!</v>
      </c>
      <c r="B61" s="4" t="e">
        <f t="shared" si="0"/>
        <v>#DIV/0!</v>
      </c>
      <c r="C61" s="4" t="e">
        <v>#DIV/0!</v>
      </c>
      <c r="D61" s="4" t="e">
        <v>#DIV/0!</v>
      </c>
      <c r="E61" s="3">
        <v>58</v>
      </c>
      <c r="F61" s="6" t="e">
        <v>#DIV/0!</v>
      </c>
      <c r="G61" s="4"/>
      <c r="H61" s="6" t="e">
        <v>#DIV/0!</v>
      </c>
      <c r="I61" s="63"/>
      <c r="J61" s="6">
        <v>6.5019606681341671E-3</v>
      </c>
      <c r="K61" s="36"/>
    </row>
    <row r="62" spans="1:11">
      <c r="A62" s="4" t="e">
        <f t="shared" si="1"/>
        <v>#DIV/0!</v>
      </c>
      <c r="B62" s="4" t="e">
        <f t="shared" si="0"/>
        <v>#DIV/0!</v>
      </c>
      <c r="C62" s="4" t="e">
        <v>#DIV/0!</v>
      </c>
      <c r="D62" s="4" t="e">
        <v>#DIV/0!</v>
      </c>
      <c r="E62" s="3">
        <v>59</v>
      </c>
      <c r="F62" s="6" t="e">
        <v>#DIV/0!</v>
      </c>
      <c r="G62" s="4"/>
      <c r="H62" s="6" t="e">
        <v>#DIV/0!</v>
      </c>
      <c r="I62" s="63"/>
      <c r="J62" s="6">
        <v>6.6229539458706214E-3</v>
      </c>
      <c r="K62" s="36"/>
    </row>
    <row r="63" spans="1:11">
      <c r="A63" s="4" t="e">
        <f t="shared" si="1"/>
        <v>#DIV/0!</v>
      </c>
      <c r="B63" s="4" t="e">
        <f t="shared" si="0"/>
        <v>#DIV/0!</v>
      </c>
      <c r="C63" s="4" t="e">
        <v>#DIV/0!</v>
      </c>
      <c r="D63" s="4" t="e">
        <v>#DIV/0!</v>
      </c>
      <c r="E63" s="3">
        <v>60</v>
      </c>
      <c r="F63" s="6" t="e">
        <v>#DIV/0!</v>
      </c>
      <c r="G63" s="4"/>
      <c r="H63" s="6" t="e">
        <v>#DIV/0!</v>
      </c>
      <c r="I63" s="63"/>
      <c r="J63" s="6">
        <v>6.7444669206972773E-3</v>
      </c>
      <c r="K63" s="36"/>
    </row>
    <row r="64" spans="1:11">
      <c r="A64" s="4" t="e">
        <f t="shared" si="1"/>
        <v>#DIV/0!</v>
      </c>
      <c r="B64" s="4" t="e">
        <f t="shared" si="0"/>
        <v>#DIV/0!</v>
      </c>
      <c r="C64" s="4" t="e">
        <v>#DIV/0!</v>
      </c>
      <c r="D64" s="4" t="e">
        <v>#DIV/0!</v>
      </c>
      <c r="E64" s="3">
        <v>61</v>
      </c>
      <c r="F64" s="6" t="e">
        <v>#DIV/0!</v>
      </c>
      <c r="G64" s="4"/>
      <c r="H64" s="6" t="e">
        <v>#DIV/0!</v>
      </c>
      <c r="I64" s="63"/>
      <c r="J64" s="6">
        <v>6.8665063940542065E-3</v>
      </c>
      <c r="K64" s="36"/>
    </row>
    <row r="65" spans="1:11">
      <c r="A65" s="4" t="e">
        <f t="shared" si="1"/>
        <v>#DIV/0!</v>
      </c>
      <c r="B65" s="4" t="e">
        <f t="shared" si="0"/>
        <v>#DIV/0!</v>
      </c>
      <c r="C65" s="4" t="e">
        <v>#DIV/0!</v>
      </c>
      <c r="D65" s="4" t="e">
        <v>#DIV/0!</v>
      </c>
      <c r="E65" s="3">
        <v>62</v>
      </c>
      <c r="F65" s="6" t="e">
        <v>#DIV/0!</v>
      </c>
      <c r="G65" s="4"/>
      <c r="H65" s="6" t="e">
        <v>#DIV/0!</v>
      </c>
      <c r="I65" s="63"/>
      <c r="J65" s="6">
        <v>6.9890793166296084E-3</v>
      </c>
      <c r="K65" s="36"/>
    </row>
    <row r="66" spans="1:11">
      <c r="A66" s="4" t="e">
        <f t="shared" si="1"/>
        <v>#DIV/0!</v>
      </c>
      <c r="B66" s="4" t="e">
        <f t="shared" si="0"/>
        <v>#DIV/0!</v>
      </c>
      <c r="C66" s="4" t="e">
        <v>#DIV/0!</v>
      </c>
      <c r="D66" s="4" t="e">
        <v>#DIV/0!</v>
      </c>
      <c r="E66" s="3">
        <v>63</v>
      </c>
      <c r="F66" s="6" t="e">
        <v>#DIV/0!</v>
      </c>
      <c r="G66" s="4"/>
      <c r="H66" s="6" t="e">
        <v>#DIV/0!</v>
      </c>
      <c r="I66" s="63"/>
      <c r="J66" s="6">
        <v>7.1121927929956663E-3</v>
      </c>
      <c r="K66" s="36"/>
    </row>
    <row r="67" spans="1:11">
      <c r="A67" s="4" t="e">
        <f t="shared" si="1"/>
        <v>#DIV/0!</v>
      </c>
      <c r="B67" s="4" t="e">
        <f t="shared" si="0"/>
        <v>#DIV/0!</v>
      </c>
      <c r="C67" s="4" t="e">
        <v>#DIV/0!</v>
      </c>
      <c r="D67" s="4" t="e">
        <v>#DIV/0!</v>
      </c>
      <c r="E67" s="3">
        <v>64</v>
      </c>
      <c r="F67" s="6" t="e">
        <v>#DIV/0!</v>
      </c>
      <c r="G67" s="4"/>
      <c r="H67" s="6" t="e">
        <v>#DIV/0!</v>
      </c>
      <c r="I67" s="63"/>
      <c r="J67" s="6">
        <v>7.2358540864307106E-3</v>
      </c>
      <c r="K67" s="36"/>
    </row>
    <row r="68" spans="1:11">
      <c r="A68" s="4" t="e">
        <f t="shared" si="1"/>
        <v>#DIV/0!</v>
      </c>
      <c r="B68" s="4" t="e">
        <f t="shared" si="0"/>
        <v>#DIV/0!</v>
      </c>
      <c r="C68" s="4" t="e">
        <v>#DIV/0!</v>
      </c>
      <c r="D68" s="4" t="e">
        <v>#DIV/0!</v>
      </c>
      <c r="E68" s="3">
        <v>65</v>
      </c>
      <c r="F68" s="6" t="e">
        <v>#DIV/0!</v>
      </c>
      <c r="G68" s="4"/>
      <c r="H68" s="6" t="e">
        <v>#DIV/0!</v>
      </c>
      <c r="I68" s="63"/>
      <c r="J68" s="6">
        <v>7.3600706239369531E-3</v>
      </c>
      <c r="K68" s="36"/>
    </row>
    <row r="69" spans="1:11">
      <c r="A69" s="4" t="e">
        <f t="shared" si="1"/>
        <v>#DIV/0!</v>
      </c>
      <c r="B69" s="4" t="e">
        <f t="shared" si="0"/>
        <v>#DIV/0!</v>
      </c>
      <c r="C69" s="4" t="e">
        <v>#DIV/0!</v>
      </c>
      <c r="D69" s="4" t="e">
        <v>#DIV/0!</v>
      </c>
      <c r="E69" s="3">
        <v>66</v>
      </c>
      <c r="F69" s="6" t="e">
        <v>#DIV/0!</v>
      </c>
      <c r="G69" s="4"/>
      <c r="H69" s="6" t="e">
        <v>#DIV/0!</v>
      </c>
      <c r="I69" s="63"/>
      <c r="J69" s="6">
        <v>7.4848500014636004E-3</v>
      </c>
      <c r="K69" s="36"/>
    </row>
    <row r="70" spans="1:11">
      <c r="A70" s="4" t="e">
        <f t="shared" si="1"/>
        <v>#DIV/0!</v>
      </c>
      <c r="B70" s="4" t="e">
        <f t="shared" si="0"/>
        <v>#DIV/0!</v>
      </c>
      <c r="C70" s="4" t="e">
        <v>#DIV/0!</v>
      </c>
      <c r="D70" s="4" t="e">
        <v>#DIV/0!</v>
      </c>
      <c r="E70" s="3">
        <v>67</v>
      </c>
      <c r="F70" s="6" t="e">
        <v>#DIV/0!</v>
      </c>
      <c r="G70" s="4"/>
      <c r="H70" s="6" t="e">
        <v>#DIV/0!</v>
      </c>
      <c r="I70" s="63"/>
      <c r="J70" s="6">
        <v>7.6101999893457492E-3</v>
      </c>
      <c r="K70" s="36"/>
    </row>
    <row r="71" spans="1:11">
      <c r="A71" s="4" t="e">
        <f t="shared" si="1"/>
        <v>#DIV/0!</v>
      </c>
      <c r="B71" s="4" t="e">
        <f t="shared" si="0"/>
        <v>#DIV/0!</v>
      </c>
      <c r="C71" s="4" t="e">
        <v>#DIV/0!</v>
      </c>
      <c r="D71" s="4" t="e">
        <v>#DIV/0!</v>
      </c>
      <c r="E71" s="3">
        <v>68</v>
      </c>
      <c r="F71" s="6" t="e">
        <v>#DIV/0!</v>
      </c>
      <c r="G71" s="4"/>
      <c r="H71" s="6" t="e">
        <v>#DIV/0!</v>
      </c>
      <c r="I71" s="63"/>
      <c r="J71" s="6">
        <v>7.7361285379700705E-3</v>
      </c>
      <c r="K71" s="36"/>
    </row>
    <row r="72" spans="1:11">
      <c r="A72" s="4" t="e">
        <f t="shared" si="1"/>
        <v>#DIV/0!</v>
      </c>
      <c r="B72" s="4" t="e">
        <f t="shared" si="0"/>
        <v>#DIV/0!</v>
      </c>
      <c r="C72" s="4" t="e">
        <v>#DIV/0!</v>
      </c>
      <c r="D72" s="4" t="e">
        <v>#DIV/0!</v>
      </c>
      <c r="E72" s="3">
        <v>69</v>
      </c>
      <c r="F72" s="6" t="e">
        <v>#DIV/0!</v>
      </c>
      <c r="G72" s="4"/>
      <c r="H72" s="6" t="e">
        <v>#DIV/0!</v>
      </c>
      <c r="I72" s="63"/>
      <c r="J72" s="6">
        <v>7.8626437836789922E-3</v>
      </c>
      <c r="K72" s="36"/>
    </row>
    <row r="73" spans="1:11">
      <c r="A73" s="4" t="e">
        <f t="shared" si="1"/>
        <v>#DIV/0!</v>
      </c>
      <c r="B73" s="4" t="e">
        <f t="shared" si="0"/>
        <v>#DIV/0!</v>
      </c>
      <c r="C73" s="4" t="e">
        <v>#DIV/0!</v>
      </c>
      <c r="D73" s="4" t="e">
        <v>#DIV/0!</v>
      </c>
      <c r="E73" s="3">
        <v>70</v>
      </c>
      <c r="F73" s="6" t="e">
        <v>#DIV/0!</v>
      </c>
      <c r="G73" s="4"/>
      <c r="H73" s="6" t="e">
        <v>#DIV/0!</v>
      </c>
      <c r="I73" s="63"/>
      <c r="J73" s="6">
        <v>7.9897540549257705E-3</v>
      </c>
      <c r="K73" s="36"/>
    </row>
    <row r="74" spans="1:11">
      <c r="A74" s="4" t="e">
        <f t="shared" si="1"/>
        <v>#DIV/0!</v>
      </c>
      <c r="B74" s="4" t="e">
        <f t="shared" si="0"/>
        <v>#DIV/0!</v>
      </c>
      <c r="C74" s="4" t="e">
        <v>#DIV/0!</v>
      </c>
      <c r="D74" s="4" t="e">
        <v>#DIV/0!</v>
      </c>
      <c r="E74" s="3">
        <v>71</v>
      </c>
      <c r="F74" s="6" t="e">
        <v>#DIV/0!</v>
      </c>
      <c r="G74" s="4"/>
      <c r="H74" s="6" t="e">
        <v>#DIV/0!</v>
      </c>
      <c r="I74" s="63"/>
      <c r="J74" s="6">
        <v>8.1174678786936419E-3</v>
      </c>
      <c r="K74" s="36"/>
    </row>
    <row r="75" spans="1:11">
      <c r="A75" s="4" t="e">
        <f t="shared" si="1"/>
        <v>#DIV/0!</v>
      </c>
      <c r="B75" s="4" t="e">
        <f t="shared" si="0"/>
        <v>#DIV/0!</v>
      </c>
      <c r="C75" s="4" t="e">
        <v>#DIV/0!</v>
      </c>
      <c r="D75" s="4" t="e">
        <v>#DIV/0!</v>
      </c>
      <c r="E75" s="3">
        <v>72</v>
      </c>
      <c r="F75" s="6" t="e">
        <v>#DIV/0!</v>
      </c>
      <c r="G75" s="4"/>
      <c r="H75" s="6" t="e">
        <v>#DIV/0!</v>
      </c>
      <c r="I75" s="63"/>
      <c r="J75" s="6">
        <v>8.2457939871930439E-3</v>
      </c>
      <c r="K75" s="36"/>
    </row>
    <row r="76" spans="1:11">
      <c r="A76" s="4" t="e">
        <f t="shared" si="1"/>
        <v>#DIV/0!</v>
      </c>
      <c r="B76" s="4" t="e">
        <f t="shared" si="0"/>
        <v>#DIV/0!</v>
      </c>
      <c r="C76" s="4" t="e">
        <v>#DIV/0!</v>
      </c>
      <c r="D76" s="4" t="e">
        <v>#DIV/0!</v>
      </c>
      <c r="E76" s="3">
        <v>73</v>
      </c>
      <c r="F76" s="6" t="e">
        <v>#DIV/0!</v>
      </c>
      <c r="G76" s="4"/>
      <c r="H76" s="6" t="e">
        <v>#DIV/0!</v>
      </c>
      <c r="I76" s="63"/>
      <c r="J76" s="6">
        <v>8.3747413248518032E-3</v>
      </c>
      <c r="K76" s="36"/>
    </row>
    <row r="77" spans="1:11">
      <c r="A77" s="4" t="e">
        <f t="shared" si="1"/>
        <v>#DIV/0!</v>
      </c>
      <c r="B77" s="4" t="e">
        <f t="shared" si="0"/>
        <v>#DIV/0!</v>
      </c>
      <c r="C77" s="4" t="e">
        <v>#DIV/0!</v>
      </c>
      <c r="D77" s="4" t="e">
        <v>#DIV/0!</v>
      </c>
      <c r="E77" s="3">
        <v>74</v>
      </c>
      <c r="F77" s="6" t="e">
        <v>#DIV/0!</v>
      </c>
      <c r="G77" s="4"/>
      <c r="H77" s="6" t="e">
        <v>#DIV/0!</v>
      </c>
      <c r="I77" s="63"/>
      <c r="J77" s="6">
        <v>8.5043190556141103E-3</v>
      </c>
      <c r="K77" s="36"/>
    </row>
    <row r="78" spans="1:11">
      <c r="A78" s="4" t="e">
        <f t="shared" si="1"/>
        <v>#DIV/0!</v>
      </c>
      <c r="B78" s="4" t="e">
        <f t="shared" si="0"/>
        <v>#DIV/0!</v>
      </c>
      <c r="C78" s="4" t="e">
        <v>#DIV/0!</v>
      </c>
      <c r="D78" s="4" t="e">
        <v>#DIV/0!</v>
      </c>
      <c r="E78" s="3">
        <v>75</v>
      </c>
      <c r="F78" s="6" t="e">
        <v>#DIV/0!</v>
      </c>
      <c r="G78" s="4"/>
      <c r="H78" s="6" t="e">
        <v>#DIV/0!</v>
      </c>
      <c r="I78" s="63"/>
      <c r="J78" s="6">
        <v>8.6345365705651593E-3</v>
      </c>
      <c r="K78" s="36"/>
    </row>
    <row r="79" spans="1:11">
      <c r="A79" s="4" t="e">
        <f t="shared" si="1"/>
        <v>#DIV/0!</v>
      </c>
      <c r="B79" s="4" t="e">
        <f t="shared" si="0"/>
        <v>#DIV/0!</v>
      </c>
      <c r="C79" s="4" t="e">
        <v>#DIV/0!</v>
      </c>
      <c r="D79" s="4" t="e">
        <v>#DIV/0!</v>
      </c>
      <c r="E79" s="3">
        <v>76</v>
      </c>
      <c r="F79" s="6" t="e">
        <v>#DIV/0!</v>
      </c>
      <c r="G79" s="4"/>
      <c r="H79" s="6" t="e">
        <v>#DIV/0!</v>
      </c>
      <c r="I79" s="63"/>
      <c r="J79" s="6">
        <v>8.7654034958993821E-3</v>
      </c>
      <c r="K79" s="36"/>
    </row>
    <row r="80" spans="1:11">
      <c r="A80" s="4" t="e">
        <f t="shared" si="1"/>
        <v>#DIV/0!</v>
      </c>
      <c r="B80" s="4" t="e">
        <f t="shared" si="0"/>
        <v>#DIV/0!</v>
      </c>
      <c r="C80" s="4" t="e">
        <v>#DIV/0!</v>
      </c>
      <c r="D80" s="4" t="e">
        <v>#DIV/0!</v>
      </c>
      <c r="E80" s="3">
        <v>77</v>
      </c>
      <c r="F80" s="6" t="e">
        <v>#DIV/0!</v>
      </c>
      <c r="G80" s="4"/>
      <c r="H80" s="6" t="e">
        <v>#DIV/0!</v>
      </c>
      <c r="I80" s="63"/>
      <c r="J80" s="6">
        <v>8.8969297012514229E-3</v>
      </c>
      <c r="K80" s="36"/>
    </row>
    <row r="81" spans="1:11">
      <c r="A81" s="4" t="e">
        <f t="shared" si="1"/>
        <v>#DIV/0!</v>
      </c>
      <c r="B81" s="4" t="e">
        <f t="shared" si="0"/>
        <v>#DIV/0!</v>
      </c>
      <c r="C81" s="4" t="e">
        <v>#DIV/0!</v>
      </c>
      <c r="D81" s="4" t="e">
        <v>#DIV/0!</v>
      </c>
      <c r="E81" s="3">
        <v>78</v>
      </c>
      <c r="F81" s="6" t="e">
        <v>#DIV/0!</v>
      </c>
      <c r="G81" s="4"/>
      <c r="H81" s="6" t="e">
        <v>#DIV/0!</v>
      </c>
      <c r="I81" s="63"/>
      <c r="J81" s="6">
        <v>9.0291253084102616E-3</v>
      </c>
      <c r="K81" s="36"/>
    </row>
    <row r="82" spans="1:11">
      <c r="A82" s="4" t="e">
        <f t="shared" si="1"/>
        <v>#DIV/0!</v>
      </c>
      <c r="B82" s="4" t="e">
        <f t="shared" si="0"/>
        <v>#DIV/0!</v>
      </c>
      <c r="C82" s="4" t="e">
        <v>#DIV/0!</v>
      </c>
      <c r="D82" s="4" t="e">
        <v>#DIV/0!</v>
      </c>
      <c r="E82" s="3">
        <v>79</v>
      </c>
      <c r="F82" s="6" t="e">
        <v>#DIV/0!</v>
      </c>
      <c r="G82" s="4"/>
      <c r="H82" s="6" t="e">
        <v>#DIV/0!</v>
      </c>
      <c r="I82" s="63"/>
      <c r="J82" s="6">
        <v>9.1620007004382421E-3</v>
      </c>
      <c r="K82" s="36"/>
    </row>
    <row r="83" spans="1:11">
      <c r="A83" s="4" t="e">
        <f t="shared" si="1"/>
        <v>#DIV/0!</v>
      </c>
      <c r="B83" s="4" t="e">
        <f t="shared" si="0"/>
        <v>#DIV/0!</v>
      </c>
      <c r="C83" s="4" t="e">
        <v>#DIV/0!</v>
      </c>
      <c r="D83" s="4" t="e">
        <v>#DIV/0!</v>
      </c>
      <c r="E83" s="3">
        <v>80</v>
      </c>
      <c r="F83" s="6" t="e">
        <v>#DIV/0!</v>
      </c>
      <c r="G83" s="4"/>
      <c r="H83" s="6" t="e">
        <v>#DIV/0!</v>
      </c>
      <c r="I83" s="63"/>
      <c r="J83" s="6">
        <v>9.2955665312182845E-3</v>
      </c>
      <c r="K83" s="36"/>
    </row>
    <row r="84" spans="1:11">
      <c r="A84" s="4" t="e">
        <f t="shared" si="1"/>
        <v>#DIV/0!</v>
      </c>
      <c r="B84" s="4" t="e">
        <f t="shared" si="0"/>
        <v>#DIV/0!</v>
      </c>
      <c r="C84" s="4" t="e">
        <v>#DIV/0!</v>
      </c>
      <c r="D84" s="4" t="e">
        <v>#DIV/0!</v>
      </c>
      <c r="E84" s="3">
        <v>81</v>
      </c>
      <c r="F84" s="6" t="e">
        <v>#DIV/0!</v>
      </c>
      <c r="G84" s="4"/>
      <c r="H84" s="6" t="e">
        <v>#DIV/0!</v>
      </c>
      <c r="I84" s="63"/>
      <c r="J84" s="6">
        <v>9.4298337354540886E-3</v>
      </c>
      <c r="K84" s="36"/>
    </row>
    <row r="85" spans="1:11">
      <c r="A85" s="4" t="e">
        <f t="shared" si="1"/>
        <v>#DIV/0!</v>
      </c>
      <c r="B85" s="4" t="e">
        <f t="shared" si="0"/>
        <v>#DIV/0!</v>
      </c>
      <c r="C85" s="4" t="e">
        <v>#DIV/0!</v>
      </c>
      <c r="D85" s="4" t="e">
        <v>#DIV/0!</v>
      </c>
      <c r="E85" s="3">
        <v>82</v>
      </c>
      <c r="F85" s="6" t="e">
        <v>#DIV/0!</v>
      </c>
      <c r="G85" s="4"/>
      <c r="H85" s="6" t="e">
        <v>#DIV/0!</v>
      </c>
      <c r="I85" s="63"/>
      <c r="J85" s="6">
        <v>9.5648135391499366E-3</v>
      </c>
      <c r="K85" s="36"/>
    </row>
    <row r="86" spans="1:11">
      <c r="A86" s="4" t="e">
        <f t="shared" si="1"/>
        <v>#DIV/0!</v>
      </c>
      <c r="B86" s="4" t="e">
        <f t="shared" ref="B86:B112" si="2">B85+$D$1</f>
        <v>#DIV/0!</v>
      </c>
      <c r="C86" s="4" t="e">
        <v>#DIV/0!</v>
      </c>
      <c r="D86" s="4" t="e">
        <v>#DIV/0!</v>
      </c>
      <c r="E86" s="3">
        <v>83</v>
      </c>
      <c r="F86" s="6" t="e">
        <v>#DIV/0!</v>
      </c>
      <c r="G86" s="4"/>
      <c r="H86" s="6" t="e">
        <v>#DIV/0!</v>
      </c>
      <c r="I86" s="63"/>
      <c r="J86" s="6">
        <v>9.7005174705984756E-3</v>
      </c>
      <c r="K86" s="36"/>
    </row>
    <row r="87" spans="1:11">
      <c r="A87" s="4" t="e">
        <f t="shared" ref="A87:A112" si="3">A86-$D$1</f>
        <v>#DIV/0!</v>
      </c>
      <c r="B87" s="4" t="e">
        <f t="shared" si="2"/>
        <v>#DIV/0!</v>
      </c>
      <c r="C87" s="4" t="e">
        <v>#DIV/0!</v>
      </c>
      <c r="D87" s="4" t="e">
        <v>#DIV/0!</v>
      </c>
      <c r="E87" s="3">
        <v>84</v>
      </c>
      <c r="F87" s="6" t="e">
        <v>#DIV/0!</v>
      </c>
      <c r="G87" s="4"/>
      <c r="H87" s="6" t="e">
        <v>#DIV/0!</v>
      </c>
      <c r="I87" s="63"/>
      <c r="J87" s="6">
        <v>9.8369573709628354E-3</v>
      </c>
      <c r="K87" s="36"/>
    </row>
    <row r="88" spans="1:11">
      <c r="A88" s="4" t="e">
        <f t="shared" si="3"/>
        <v>#DIV/0!</v>
      </c>
      <c r="B88" s="4" t="e">
        <f t="shared" si="2"/>
        <v>#DIV/0!</v>
      </c>
      <c r="C88" s="4" t="e">
        <v>#DIV/0!</v>
      </c>
      <c r="D88" s="4" t="e">
        <v>#DIV/0!</v>
      </c>
      <c r="E88" s="3">
        <v>85</v>
      </c>
      <c r="F88" s="6" t="e">
        <v>#DIV/0!</v>
      </c>
      <c r="G88" s="4"/>
      <c r="H88" s="6" t="e">
        <v>#DIV/0!</v>
      </c>
      <c r="I88" s="63"/>
      <c r="J88" s="6">
        <v>9.9741454091971278E-3</v>
      </c>
      <c r="K88" s="36"/>
    </row>
    <row r="89" spans="1:11">
      <c r="A89" s="4" t="e">
        <f t="shared" si="3"/>
        <v>#DIV/0!</v>
      </c>
      <c r="B89" s="4" t="e">
        <f t="shared" si="2"/>
        <v>#DIV/0!</v>
      </c>
      <c r="C89" s="4" t="e">
        <v>#DIV/0!</v>
      </c>
      <c r="D89" s="4" t="e">
        <v>#DIV/0!</v>
      </c>
      <c r="E89" s="3">
        <v>86</v>
      </c>
      <c r="F89" s="6" t="e">
        <v>#DIV/0!</v>
      </c>
      <c r="G89" s="4"/>
      <c r="H89" s="6" t="e">
        <v>#DIV/0!</v>
      </c>
      <c r="I89" s="63"/>
      <c r="J89" s="6">
        <v>1.011209409193548E-2</v>
      </c>
      <c r="K89" s="36"/>
    </row>
    <row r="90" spans="1:11">
      <c r="A90" s="4" t="e">
        <f t="shared" si="3"/>
        <v>#DIV/0!</v>
      </c>
      <c r="B90" s="4" t="e">
        <f t="shared" si="2"/>
        <v>#DIV/0!</v>
      </c>
      <c r="C90" s="4" t="e">
        <v>#DIV/0!</v>
      </c>
      <c r="D90" s="4" t="e">
        <v>#DIV/0!</v>
      </c>
      <c r="E90" s="3">
        <v>87</v>
      </c>
      <c r="F90" s="6" t="e">
        <v>#DIV/0!</v>
      </c>
      <c r="G90" s="4"/>
      <c r="H90" s="6" t="e">
        <v>#DIV/0!</v>
      </c>
      <c r="I90" s="63"/>
      <c r="J90" s="6">
        <v>1.0250816277774116E-2</v>
      </c>
      <c r="K90" s="36"/>
    </row>
    <row r="91" spans="1:11">
      <c r="A91" s="4" t="e">
        <f t="shared" si="3"/>
        <v>#DIV/0!</v>
      </c>
      <c r="B91" s="4" t="e">
        <f t="shared" si="2"/>
        <v>#DIV/0!</v>
      </c>
      <c r="C91" s="4" t="e">
        <v>#DIV/0!</v>
      </c>
      <c r="D91" s="4" t="e">
        <v>#DIV/0!</v>
      </c>
      <c r="E91" s="3">
        <v>88</v>
      </c>
      <c r="F91" s="6" t="e">
        <v>#DIV/0!</v>
      </c>
      <c r="G91" s="4"/>
      <c r="H91" s="6" t="e">
        <v>#DIV/0!</v>
      </c>
      <c r="I91" s="63"/>
      <c r="J91" s="6">
        <v>1.0390325191302122E-2</v>
      </c>
      <c r="K91" s="36"/>
    </row>
    <row r="92" spans="1:11">
      <c r="A92" s="4" t="e">
        <f t="shared" si="3"/>
        <v>#DIV/0!</v>
      </c>
      <c r="B92" s="4" t="e">
        <f t="shared" si="2"/>
        <v>#DIV/0!</v>
      </c>
      <c r="C92" s="4" t="e">
        <v>#DIV/0!</v>
      </c>
      <c r="D92" s="4" t="e">
        <v>#DIV/0!</v>
      </c>
      <c r="E92" s="3">
        <v>89</v>
      </c>
      <c r="F92" s="6" t="e">
        <v>#DIV/0!</v>
      </c>
      <c r="G92" s="4"/>
      <c r="H92" s="6" t="e">
        <v>#DIV/0!</v>
      </c>
      <c r="I92" s="63"/>
      <c r="J92" s="6">
        <v>1.0530634437859494E-2</v>
      </c>
      <c r="K92" s="36"/>
    </row>
    <row r="93" spans="1:11">
      <c r="A93" s="4" t="e">
        <f t="shared" si="3"/>
        <v>#DIV/0!</v>
      </c>
      <c r="B93" s="4" t="e">
        <f t="shared" si="2"/>
        <v>#DIV/0!</v>
      </c>
      <c r="C93" s="4" t="e">
        <v>#DIV/0!</v>
      </c>
      <c r="D93" s="4" t="e">
        <v>#DIV/0!</v>
      </c>
      <c r="E93" s="3">
        <v>90</v>
      </c>
      <c r="F93" s="6" t="e">
        <v>#DIV/0!</v>
      </c>
      <c r="G93" s="4"/>
      <c r="H93" s="6" t="e">
        <v>#DIV/0!</v>
      </c>
      <c r="I93" s="63"/>
      <c r="J93" s="6">
        <v>1.0671758019068778E-2</v>
      </c>
      <c r="K93" s="36"/>
    </row>
    <row r="94" spans="1:11">
      <c r="A94" s="4" t="e">
        <f t="shared" si="3"/>
        <v>#DIV/0!</v>
      </c>
      <c r="B94" s="4" t="e">
        <f t="shared" si="2"/>
        <v>#DIV/0!</v>
      </c>
      <c r="C94" s="4" t="e">
        <v>#DIV/0!</v>
      </c>
      <c r="D94" s="4" t="e">
        <v>#DIV/0!</v>
      </c>
      <c r="E94" s="3">
        <v>91</v>
      </c>
      <c r="F94" s="6" t="e">
        <v>#DIV/0!</v>
      </c>
      <c r="G94" s="4"/>
      <c r="H94" s="6" t="e">
        <v>#DIV/0!</v>
      </c>
      <c r="I94" s="63"/>
      <c r="J94" s="6">
        <v>1.0813710349191064E-2</v>
      </c>
      <c r="K94" s="36"/>
    </row>
    <row r="95" spans="1:11">
      <c r="A95" s="4" t="e">
        <f t="shared" si="3"/>
        <v>#DIV/0!</v>
      </c>
      <c r="B95" s="4" t="e">
        <f t="shared" si="2"/>
        <v>#DIV/0!</v>
      </c>
      <c r="C95" s="4" t="e">
        <v>#DIV/0!</v>
      </c>
      <c r="D95" s="4" t="e">
        <v>#DIV/0!</v>
      </c>
      <c r="E95" s="3">
        <v>92</v>
      </c>
      <c r="F95" s="6" t="e">
        <v>#DIV/0!</v>
      </c>
      <c r="G95" s="4"/>
      <c r="H95" s="6" t="e">
        <v>#DIV/0!</v>
      </c>
      <c r="I95" s="63"/>
      <c r="J95" s="6">
        <v>3.8880506085416181E-4</v>
      </c>
      <c r="K95" s="36"/>
    </row>
    <row r="96" spans="1:11">
      <c r="A96" s="4" t="e">
        <f t="shared" si="3"/>
        <v>#DIV/0!</v>
      </c>
      <c r="B96" s="4" t="e">
        <f t="shared" si="2"/>
        <v>#DIV/0!</v>
      </c>
      <c r="C96" s="4" t="e">
        <v>#DIV/0!</v>
      </c>
      <c r="D96" s="4" t="e">
        <v>#DIV/0!</v>
      </c>
      <c r="E96" s="3">
        <v>93</v>
      </c>
      <c r="F96" s="6" t="e">
        <v>#DIV/0!</v>
      </c>
      <c r="G96" s="4"/>
      <c r="H96" s="6" t="e">
        <v>#DIV/0!</v>
      </c>
      <c r="I96" s="63"/>
      <c r="J96" s="6">
        <v>3.929637702275622E-4</v>
      </c>
      <c r="K96" s="36"/>
    </row>
    <row r="97" spans="1:11">
      <c r="A97" s="4" t="e">
        <f t="shared" si="3"/>
        <v>#DIV/0!</v>
      </c>
      <c r="B97" s="4" t="e">
        <f t="shared" si="2"/>
        <v>#DIV/0!</v>
      </c>
      <c r="C97" s="4" t="e">
        <v>#DIV/0!</v>
      </c>
      <c r="D97" s="4" t="e">
        <v>#DIV/0!</v>
      </c>
      <c r="E97" s="3">
        <v>94</v>
      </c>
      <c r="F97" s="6" t="e">
        <v>#DIV/0!</v>
      </c>
      <c r="G97" s="4"/>
      <c r="H97" s="6" t="e">
        <v>#DIV/0!</v>
      </c>
      <c r="I97" s="63"/>
      <c r="J97" s="6">
        <v>3.9712295811844436E-4</v>
      </c>
      <c r="K97" s="36"/>
    </row>
    <row r="98" spans="1:11">
      <c r="A98" s="4" t="e">
        <f t="shared" si="3"/>
        <v>#DIV/0!</v>
      </c>
      <c r="B98" s="4" t="e">
        <f t="shared" si="2"/>
        <v>#DIV/0!</v>
      </c>
      <c r="C98" s="4" t="e">
        <v>#DIV/0!</v>
      </c>
      <c r="D98" s="4" t="e">
        <v>#DIV/0!</v>
      </c>
      <c r="E98" s="3">
        <v>95</v>
      </c>
      <c r="F98" s="6" t="e">
        <v>#DIV/0!</v>
      </c>
      <c r="G98" s="4"/>
      <c r="H98" s="6" t="e">
        <v>#DIV/0!</v>
      </c>
      <c r="I98" s="63"/>
      <c r="J98" s="6">
        <v>4.0128262468893007E-4</v>
      </c>
      <c r="K98" s="36"/>
    </row>
    <row r="99" spans="1:11">
      <c r="A99" s="4" t="e">
        <f t="shared" si="3"/>
        <v>#DIV/0!</v>
      </c>
      <c r="B99" s="4" t="e">
        <f t="shared" si="2"/>
        <v>#DIV/0!</v>
      </c>
      <c r="C99" s="4" t="e">
        <v>#DIV/0!</v>
      </c>
      <c r="D99" s="4" t="e">
        <v>#DIV/0!</v>
      </c>
      <c r="E99" s="3">
        <v>96</v>
      </c>
      <c r="F99" s="6" t="e">
        <v>#DIV/0!</v>
      </c>
      <c r="G99" s="4"/>
      <c r="H99" s="6" t="e">
        <v>#DIV/0!</v>
      </c>
      <c r="I99" s="63"/>
      <c r="J99" s="6">
        <v>4.0544277010129323E-4</v>
      </c>
      <c r="K99" s="36"/>
    </row>
    <row r="100" spans="1:11">
      <c r="A100" s="4" t="e">
        <f t="shared" si="3"/>
        <v>#DIV/0!</v>
      </c>
      <c r="B100" s="4" t="e">
        <f t="shared" si="2"/>
        <v>#DIV/0!</v>
      </c>
      <c r="C100" s="4" t="e">
        <v>#DIV/0!</v>
      </c>
      <c r="D100" s="4" t="e">
        <v>#DIV/0!</v>
      </c>
      <c r="E100" s="3">
        <v>97</v>
      </c>
      <c r="F100" s="6" t="e">
        <v>#DIV/0!</v>
      </c>
      <c r="G100" s="4"/>
      <c r="H100" s="6" t="e">
        <v>#DIV/0!</v>
      </c>
      <c r="I100" s="63"/>
      <c r="J100" s="6">
        <v>4.0960339451795897E-4</v>
      </c>
      <c r="K100" s="36"/>
    </row>
    <row r="101" spans="1:11">
      <c r="A101" s="4" t="e">
        <f t="shared" si="3"/>
        <v>#DIV/0!</v>
      </c>
      <c r="B101" s="4" t="e">
        <f t="shared" si="2"/>
        <v>#DIV/0!</v>
      </c>
      <c r="C101" s="4" t="e">
        <v>#DIV/0!</v>
      </c>
      <c r="D101" s="4" t="e">
        <v>#DIV/0!</v>
      </c>
      <c r="E101" s="3">
        <v>98</v>
      </c>
      <c r="F101" s="6" t="e">
        <v>#DIV/0!</v>
      </c>
      <c r="G101" s="4"/>
      <c r="H101" s="6" t="e">
        <v>#DIV/0!</v>
      </c>
      <c r="I101" s="63"/>
      <c r="J101" s="6">
        <v>4.1376449810150308E-4</v>
      </c>
      <c r="K101" s="36"/>
    </row>
    <row r="102" spans="1:11">
      <c r="A102" s="4" t="e">
        <f t="shared" si="3"/>
        <v>#DIV/0!</v>
      </c>
      <c r="B102" s="4" t="e">
        <f t="shared" si="2"/>
        <v>#DIV/0!</v>
      </c>
      <c r="C102" s="4" t="e">
        <v>#DIV/0!</v>
      </c>
      <c r="D102" s="4" t="e">
        <v>#DIV/0!</v>
      </c>
      <c r="E102" s="3">
        <v>99</v>
      </c>
      <c r="F102" s="6" t="e">
        <v>#DIV/0!</v>
      </c>
      <c r="G102" s="4"/>
      <c r="H102" s="6" t="e">
        <v>#DIV/0!</v>
      </c>
      <c r="I102" s="63"/>
      <c r="J102" s="6">
        <v>4.1792608101465142E-4</v>
      </c>
      <c r="K102" s="36"/>
    </row>
    <row r="103" spans="1:11">
      <c r="A103" s="4" t="e">
        <f t="shared" si="3"/>
        <v>#DIV/0!</v>
      </c>
      <c r="B103" s="4" t="e">
        <f t="shared" si="2"/>
        <v>#DIV/0!</v>
      </c>
      <c r="C103" s="4" t="e">
        <v>#DIV/0!</v>
      </c>
      <c r="D103" s="4" t="e">
        <v>#DIV/0!</v>
      </c>
      <c r="E103" s="3">
        <v>100</v>
      </c>
      <c r="F103" s="6" t="e">
        <v>#DIV/0!</v>
      </c>
      <c r="G103" s="4"/>
      <c r="H103" s="6" t="e">
        <v>#DIV/0!</v>
      </c>
      <c r="I103" s="63"/>
      <c r="J103" s="6">
        <v>4.2208814342027906E-4</v>
      </c>
      <c r="K103" s="36"/>
    </row>
    <row r="104" spans="1:11">
      <c r="A104" s="4" t="e">
        <f t="shared" si="3"/>
        <v>#DIV/0!</v>
      </c>
      <c r="B104" s="4" t="e">
        <f t="shared" si="2"/>
        <v>#DIV/0!</v>
      </c>
      <c r="C104" s="4" t="e">
        <v>#DIV/0!</v>
      </c>
      <c r="D104" s="4" t="e">
        <v>#DIV/0!</v>
      </c>
      <c r="E104" s="3">
        <v>101</v>
      </c>
      <c r="F104" s="6" t="e">
        <v>#DIV/0!</v>
      </c>
      <c r="G104" s="4"/>
      <c r="H104" s="6" t="e">
        <v>#DIV/0!</v>
      </c>
      <c r="I104" s="63"/>
      <c r="J104" s="6">
        <v>4.2625068548140973E-4</v>
      </c>
      <c r="K104" s="36"/>
    </row>
    <row r="105" spans="1:11">
      <c r="A105" s="4" t="e">
        <f t="shared" si="3"/>
        <v>#DIV/0!</v>
      </c>
      <c r="B105" s="4" t="e">
        <f t="shared" si="2"/>
        <v>#DIV/0!</v>
      </c>
      <c r="C105" s="4" t="e">
        <v>#DIV/0!</v>
      </c>
      <c r="D105" s="4" t="e">
        <v>#DIV/0!</v>
      </c>
      <c r="E105" s="3">
        <v>102</v>
      </c>
      <c r="F105" s="6" t="e">
        <v>#DIV/0!</v>
      </c>
      <c r="G105" s="4"/>
      <c r="H105" s="6" t="e">
        <v>#DIV/0!</v>
      </c>
      <c r="I105" s="63"/>
      <c r="J105" s="4">
        <v>4.3041370736121532E-4</v>
      </c>
      <c r="K105" s="36"/>
    </row>
    <row r="106" spans="1:11">
      <c r="A106" s="4" t="e">
        <f t="shared" si="3"/>
        <v>#DIV/0!</v>
      </c>
      <c r="B106" s="4" t="e">
        <f t="shared" si="2"/>
        <v>#DIV/0!</v>
      </c>
      <c r="C106" s="4" t="e">
        <v>#DIV/0!</v>
      </c>
      <c r="D106" s="4" t="e">
        <v>#DIV/0!</v>
      </c>
      <c r="E106" s="3">
        <v>103</v>
      </c>
      <c r="F106" s="6" t="e">
        <v>#DIV/0!</v>
      </c>
      <c r="G106" s="4"/>
      <c r="H106" s="6" t="e">
        <v>#DIV/0!</v>
      </c>
      <c r="I106" s="63"/>
      <c r="J106" s="4">
        <v>4.3457720922301506E-4</v>
      </c>
      <c r="K106" s="36"/>
    </row>
    <row r="107" spans="1:11">
      <c r="A107" s="4" t="e">
        <f t="shared" si="3"/>
        <v>#DIV/0!</v>
      </c>
      <c r="B107" s="4" t="e">
        <f t="shared" si="2"/>
        <v>#DIV/0!</v>
      </c>
      <c r="C107" s="4" t="e">
        <v>#DIV/0!</v>
      </c>
      <c r="D107" s="4" t="e">
        <v>#DIV/0!</v>
      </c>
      <c r="E107" s="3">
        <v>104</v>
      </c>
      <c r="F107" s="6" t="e">
        <v>#DIV/0!</v>
      </c>
      <c r="G107" s="4"/>
      <c r="H107" s="6" t="e">
        <v>#DIV/0!</v>
      </c>
      <c r="I107" s="63"/>
      <c r="J107" s="4">
        <v>4.3874119123027498E-4</v>
      </c>
      <c r="K107" s="36"/>
    </row>
    <row r="108" spans="1:11">
      <c r="A108" s="4" t="e">
        <f t="shared" si="3"/>
        <v>#DIV/0!</v>
      </c>
      <c r="B108" s="4" t="e">
        <f t="shared" si="2"/>
        <v>#DIV/0!</v>
      </c>
      <c r="C108" s="4" t="e">
        <v>#DIV/0!</v>
      </c>
      <c r="D108" s="4" t="e">
        <v>#DIV/0!</v>
      </c>
      <c r="E108" s="3">
        <v>105</v>
      </c>
      <c r="F108" s="6" t="e">
        <v>#DIV/0!</v>
      </c>
      <c r="G108" s="4"/>
      <c r="H108" s="6" t="e">
        <v>#DIV/0!</v>
      </c>
      <c r="I108" s="63"/>
      <c r="J108" s="4">
        <v>4.4290565354660735E-4</v>
      </c>
      <c r="K108" s="36"/>
    </row>
    <row r="109" spans="1:11">
      <c r="A109" s="4" t="e">
        <f t="shared" si="3"/>
        <v>#DIV/0!</v>
      </c>
      <c r="B109" s="4" t="e">
        <f t="shared" si="2"/>
        <v>#DIV/0!</v>
      </c>
      <c r="C109" s="4" t="e">
        <v>#DIV/0!</v>
      </c>
      <c r="D109" s="4" t="e">
        <v>#DIV/0!</v>
      </c>
      <c r="E109" s="3">
        <v>106</v>
      </c>
      <c r="F109" s="6" t="e">
        <v>#DIV/0!</v>
      </c>
      <c r="G109" s="4"/>
      <c r="H109" s="6" t="e">
        <v>#DIV/0!</v>
      </c>
      <c r="I109" s="63"/>
      <c r="J109" s="4">
        <v>4.4707059633577009E-4</v>
      </c>
      <c r="K109" s="36"/>
    </row>
    <row r="110" spans="1:11">
      <c r="A110" s="4" t="e">
        <f t="shared" si="3"/>
        <v>#DIV/0!</v>
      </c>
      <c r="B110" s="4" t="e">
        <f t="shared" si="2"/>
        <v>#DIV/0!</v>
      </c>
      <c r="C110" s="4" t="e">
        <v>#DIV/0!</v>
      </c>
      <c r="D110" s="4" t="e">
        <v>#DIV/0!</v>
      </c>
      <c r="E110" s="3">
        <v>107</v>
      </c>
      <c r="F110" s="6" t="e">
        <v>#DIV/0!</v>
      </c>
      <c r="G110" s="4"/>
      <c r="H110" s="6" t="e">
        <v>#DIV/0!</v>
      </c>
      <c r="I110" s="63"/>
      <c r="J110" s="4">
        <v>4.5126398100744675E-4</v>
      </c>
      <c r="K110" s="36"/>
    </row>
    <row r="111" spans="1:11">
      <c r="A111" s="4" t="e">
        <f t="shared" si="3"/>
        <v>#DIV/0!</v>
      </c>
      <c r="B111" s="4" t="e">
        <f>B110+$D$1</f>
        <v>#DIV/0!</v>
      </c>
      <c r="C111" s="4" t="e">
        <v>#DIV/0!</v>
      </c>
      <c r="D111" s="4" t="e">
        <v>#DIV/0!</v>
      </c>
      <c r="E111" s="3">
        <v>108</v>
      </c>
      <c r="F111" s="29"/>
      <c r="H111" s="29"/>
      <c r="K111" s="36"/>
    </row>
    <row r="112" spans="1:11">
      <c r="A112" s="4" t="e">
        <f t="shared" si="3"/>
        <v>#DIV/0!</v>
      </c>
      <c r="B112" s="4" t="e">
        <f t="shared" si="2"/>
        <v>#DIV/0!</v>
      </c>
      <c r="C112" s="4" t="e">
        <v>#DIV/0!</v>
      </c>
      <c r="D112" s="4" t="e">
        <v>#DIV/0!</v>
      </c>
      <c r="E112" s="3">
        <v>109</v>
      </c>
      <c r="F112" s="29"/>
      <c r="H112" s="29"/>
      <c r="K112" s="36"/>
    </row>
    <row r="113" spans="1:11">
      <c r="A113" s="3" t="s">
        <v>35</v>
      </c>
      <c r="B113" s="35" t="e">
        <v>#DIV/0!</v>
      </c>
      <c r="K113" s="36"/>
    </row>
    <row r="114" spans="1:11">
      <c r="A114" s="13" t="s">
        <v>2</v>
      </c>
      <c r="B114" s="3">
        <v>1832.1721275589866</v>
      </c>
      <c r="C114" s="3"/>
      <c r="D114" s="3"/>
      <c r="E114" s="3"/>
      <c r="K114" s="36"/>
    </row>
    <row r="115" spans="1:11">
      <c r="A115" s="13" t="s">
        <v>3</v>
      </c>
      <c r="B115" s="3"/>
      <c r="C115" s="3"/>
      <c r="D115" s="3"/>
      <c r="E115" s="3"/>
      <c r="K115" s="36"/>
    </row>
    <row r="116" spans="1:11">
      <c r="A116" s="27" t="s">
        <v>6</v>
      </c>
      <c r="B116" s="28">
        <v>722.00878193376616</v>
      </c>
      <c r="C116" s="3"/>
      <c r="D116" s="3"/>
      <c r="E116" s="3"/>
      <c r="G116" s="56"/>
      <c r="H116" s="56"/>
      <c r="K116" s="36"/>
    </row>
    <row r="117" spans="1:11">
      <c r="A117" s="25" t="s">
        <v>0</v>
      </c>
      <c r="B117" s="26">
        <v>722.00878193376616</v>
      </c>
      <c r="C117" s="7"/>
      <c r="D117" s="7"/>
      <c r="E117" s="7"/>
      <c r="K117" s="36"/>
    </row>
    <row r="118" spans="1:11">
      <c r="A118" s="22" t="s">
        <v>7</v>
      </c>
      <c r="B118" s="5"/>
      <c r="C118" s="7"/>
      <c r="D118" s="7"/>
      <c r="E118" s="7"/>
      <c r="K118" s="36"/>
    </row>
    <row r="119" spans="1:11">
      <c r="A119" s="9" t="s">
        <v>4</v>
      </c>
      <c r="B119" s="8" t="s">
        <v>8</v>
      </c>
      <c r="C119" s="8"/>
      <c r="D119" s="8" t="s">
        <v>9</v>
      </c>
      <c r="E119" s="4">
        <v>273</v>
      </c>
      <c r="K119" s="36"/>
    </row>
    <row r="120" spans="1:11">
      <c r="A120" s="8">
        <v>28.9</v>
      </c>
      <c r="B120" s="8">
        <v>-1.5709999999999999E-3</v>
      </c>
      <c r="C120" s="8">
        <v>8.0809999999999994E-6</v>
      </c>
      <c r="D120" s="14">
        <v>-2.8730000000000003E-9</v>
      </c>
      <c r="E120" s="3"/>
      <c r="K120" s="36"/>
    </row>
    <row r="121" spans="1:11">
      <c r="A121" s="10" t="s">
        <v>5</v>
      </c>
      <c r="B121" s="3">
        <f>C119-E119</f>
        <v>-273</v>
      </c>
      <c r="C121" s="3"/>
      <c r="D121" s="3"/>
      <c r="E121" s="3"/>
      <c r="K121" s="36"/>
    </row>
    <row r="122" spans="1:11">
      <c r="A122" s="21" t="s">
        <v>6</v>
      </c>
      <c r="B122" s="20">
        <f>A120*B121+(B120*B121^2)/2+(C120*B121^3)/3+(D120*B121^4)/4</f>
        <v>-8007.0385659837975</v>
      </c>
      <c r="C122" s="3"/>
      <c r="D122" s="3"/>
      <c r="E122" s="3"/>
      <c r="K122" s="36"/>
    </row>
    <row r="123" spans="1:11">
      <c r="A123" s="8" t="s">
        <v>10</v>
      </c>
      <c r="B123" s="11">
        <f>(C119+E119)/2</f>
        <v>136.5</v>
      </c>
      <c r="C123" s="7"/>
      <c r="D123" s="7"/>
      <c r="E123" s="7"/>
      <c r="K123" s="36"/>
    </row>
    <row r="124" spans="1:11">
      <c r="A124" s="8" t="s">
        <v>11</v>
      </c>
      <c r="B124" s="11"/>
      <c r="C124" s="7"/>
      <c r="D124" s="7"/>
      <c r="E124" s="7"/>
      <c r="K124" s="36"/>
    </row>
    <row r="125" spans="1:11">
      <c r="A125" s="8">
        <f>L16</f>
        <v>40.286000000000001</v>
      </c>
      <c r="B125" s="8">
        <f>M16</f>
        <v>9337.7999999999993</v>
      </c>
      <c r="C125" s="8">
        <f>N16</f>
        <v>1416400</v>
      </c>
      <c r="D125" s="8">
        <f>O16</f>
        <v>61253000</v>
      </c>
      <c r="E125" s="8">
        <f>P16</f>
        <v>2719800000</v>
      </c>
      <c r="K125" s="36"/>
    </row>
    <row r="126" spans="1:11">
      <c r="A126" s="8" t="s">
        <v>11</v>
      </c>
      <c r="B126" s="8">
        <f>A125-B125/B123-C125/B123^2+D125/B123^3-E125/B123^4</f>
        <v>-87.891889512546499</v>
      </c>
      <c r="C126" s="15"/>
      <c r="D126" s="12"/>
      <c r="E126" s="16"/>
      <c r="K126" s="36"/>
    </row>
    <row r="127" spans="1:11">
      <c r="A127" s="8" t="s">
        <v>12</v>
      </c>
      <c r="B127" s="8"/>
      <c r="C127" s="17"/>
      <c r="D127" s="18"/>
      <c r="E127" s="19"/>
      <c r="K127" s="36"/>
    </row>
    <row r="128" spans="1:11">
      <c r="A128" s="8">
        <f>L19</f>
        <v>9337.7999999999993</v>
      </c>
      <c r="B128" s="8">
        <f>M19</f>
        <v>2832800</v>
      </c>
      <c r="C128" s="8">
        <f>N19</f>
        <v>183759000</v>
      </c>
      <c r="D128" s="8">
        <f>O19</f>
        <v>10879200000</v>
      </c>
      <c r="E128" s="19"/>
      <c r="K128" s="36"/>
    </row>
    <row r="129" spans="1:11">
      <c r="A129" s="8" t="s">
        <v>12</v>
      </c>
      <c r="B129" s="8">
        <f>A128/B123^2+B128/B123^3-C128/B123^4+D128/B123^5</f>
        <v>1.3152510357850251</v>
      </c>
      <c r="C129" s="8"/>
      <c r="D129" s="8"/>
      <c r="E129" s="14"/>
      <c r="K129" s="36"/>
    </row>
    <row r="130" spans="1:11">
      <c r="A130" s="23" t="s">
        <v>13</v>
      </c>
      <c r="B130" s="24">
        <f>(B123*B129+B126)*(25-1)/10</f>
        <v>219.93570449306262</v>
      </c>
      <c r="C130" s="3"/>
      <c r="D130" s="3"/>
      <c r="E130" s="3"/>
      <c r="K130" s="36"/>
    </row>
    <row r="131" spans="1:11">
      <c r="A131" s="25" t="s">
        <v>0</v>
      </c>
      <c r="B131" s="26">
        <f>B122+B130</f>
        <v>-7787.1028614907345</v>
      </c>
      <c r="C131" s="3"/>
      <c r="D131" s="3"/>
      <c r="E131" s="3"/>
      <c r="K131" s="36"/>
    </row>
    <row r="132" spans="1:11">
      <c r="A132" s="8" t="s">
        <v>14</v>
      </c>
      <c r="B132" s="4" t="e">
        <f>M27*C119/B114+B136*M27*C119/B114^2</f>
        <v>#DIV/0!</v>
      </c>
      <c r="C132" s="3"/>
      <c r="D132" s="3"/>
      <c r="E132" s="3"/>
      <c r="K132" s="36"/>
    </row>
    <row r="133" spans="1:11">
      <c r="A133" s="8" t="s">
        <v>9</v>
      </c>
      <c r="B133" s="8">
        <f>C119</f>
        <v>0</v>
      </c>
      <c r="C133" s="7"/>
      <c r="D133" s="7"/>
      <c r="E133" s="7"/>
      <c r="K133" s="36"/>
    </row>
    <row r="134" spans="1:11">
      <c r="A134" s="9" t="s">
        <v>15</v>
      </c>
      <c r="B134" s="7"/>
      <c r="C134" s="7"/>
      <c r="D134" s="7"/>
      <c r="E134" s="7"/>
      <c r="K134" s="36"/>
    </row>
    <row r="135" spans="1:11">
      <c r="A135" s="4">
        <f>A125</f>
        <v>40.286000000000001</v>
      </c>
      <c r="B135" s="4">
        <f>B125</f>
        <v>9337.7999999999993</v>
      </c>
      <c r="C135" s="4">
        <f>C125</f>
        <v>1416400</v>
      </c>
      <c r="D135" s="4">
        <f>D125</f>
        <v>61253000</v>
      </c>
      <c r="E135" s="4">
        <f>E125</f>
        <v>2719800000</v>
      </c>
      <c r="K135" s="36"/>
    </row>
    <row r="136" spans="1:11">
      <c r="A136" s="9" t="s">
        <v>15</v>
      </c>
      <c r="B136" s="5" t="e">
        <f>A135-B135/B133-C135/B133^2+D135/B133^3-E135/B133^4</f>
        <v>#DIV/0!</v>
      </c>
      <c r="C136" s="7"/>
      <c r="D136" s="7"/>
      <c r="E136" s="7"/>
      <c r="K136" s="36"/>
    </row>
    <row r="137" spans="1:11">
      <c r="A137" s="8" t="s">
        <v>16</v>
      </c>
      <c r="B137" s="4">
        <f>B131</f>
        <v>-7787.1028614907345</v>
      </c>
      <c r="C137" s="3"/>
      <c r="D137" s="3"/>
      <c r="E137" s="3"/>
      <c r="K137" s="36"/>
    </row>
    <row r="138" spans="1:11">
      <c r="A138" s="8" t="s">
        <v>17</v>
      </c>
      <c r="B138" s="4" t="e">
        <f xml:space="preserve"> B142+B140</f>
        <v>#DIV/0!</v>
      </c>
      <c r="C138" s="3"/>
      <c r="D138" s="3"/>
      <c r="E138" s="3"/>
      <c r="K138" s="36"/>
    </row>
    <row r="139" spans="1:11">
      <c r="A139" s="4" t="s">
        <v>18</v>
      </c>
      <c r="B139" s="4" t="e">
        <f>B137-B138</f>
        <v>#DIV/0!</v>
      </c>
      <c r="C139" s="3"/>
      <c r="D139" s="3"/>
      <c r="E139" s="3"/>
      <c r="K139" s="36"/>
    </row>
    <row r="140" spans="1:11">
      <c r="A140" s="6" t="s">
        <v>19</v>
      </c>
      <c r="B140" s="4" t="e">
        <f xml:space="preserve"> ((A142-B142)/2)*(D1/B144)</f>
        <v>#DIV/0!</v>
      </c>
      <c r="C140" s="3"/>
      <c r="D140" s="3"/>
      <c r="E140" s="3"/>
      <c r="K140" s="36"/>
    </row>
    <row r="141" spans="1:11">
      <c r="A141" s="6" t="s">
        <v>0</v>
      </c>
      <c r="B141" s="4" t="s">
        <v>25</v>
      </c>
      <c r="K141" s="36"/>
    </row>
    <row r="142" spans="1:11">
      <c r="A142" s="4" t="e">
        <v>#DIV/0!</v>
      </c>
      <c r="B142" s="4" t="e">
        <v>#DIV/0!</v>
      </c>
      <c r="K142" s="36"/>
    </row>
    <row r="143" spans="1:11">
      <c r="A143" s="6" t="s">
        <v>24</v>
      </c>
      <c r="B143" s="4" t="s">
        <v>26</v>
      </c>
      <c r="K143" s="36"/>
    </row>
    <row r="144" spans="1:11">
      <c r="A144" s="30" t="s">
        <v>35</v>
      </c>
      <c r="B144" s="30" t="e">
        <v>#DIV/0!</v>
      </c>
      <c r="K144" s="36"/>
    </row>
    <row r="145" spans="1:11">
      <c r="A145" s="6" t="s">
        <v>28</v>
      </c>
      <c r="B145" s="4">
        <f>B148*B149*B155</f>
        <v>0</v>
      </c>
      <c r="C145" s="5"/>
      <c r="K145" s="36"/>
    </row>
    <row r="146" spans="1:11">
      <c r="A146" s="6" t="s">
        <v>29</v>
      </c>
      <c r="B146" s="4" t="e">
        <f>SQRT((A154-B154)*10^5)</f>
        <v>#DIV/0!</v>
      </c>
      <c r="C146" s="5"/>
      <c r="K146" s="36"/>
    </row>
    <row r="147" spans="1:11">
      <c r="A147" s="6" t="s">
        <v>30</v>
      </c>
      <c r="B147" s="4"/>
      <c r="C147" s="4">
        <f>SQRT(B155*B150^2)</f>
        <v>3.1332011416744372E-5</v>
      </c>
      <c r="K147" s="36"/>
    </row>
    <row r="148" spans="1:11">
      <c r="A148" s="6" t="s">
        <v>31</v>
      </c>
      <c r="B148" s="4">
        <f>M23</f>
        <v>0.5</v>
      </c>
      <c r="C148" s="5"/>
      <c r="K148" s="36"/>
    </row>
    <row r="149" spans="1:11">
      <c r="A149" s="6" t="s">
        <v>32</v>
      </c>
      <c r="B149" s="4">
        <f>M24</f>
        <v>0</v>
      </c>
      <c r="C149" s="5"/>
      <c r="K149" s="36"/>
    </row>
    <row r="150" spans="1:11">
      <c r="A150" s="6" t="s">
        <v>33</v>
      </c>
      <c r="B150" s="4">
        <f>M26</f>
        <v>2.8013E-2</v>
      </c>
      <c r="C150" s="5"/>
      <c r="K150" s="36"/>
    </row>
    <row r="151" spans="1:11">
      <c r="A151" s="6" t="s">
        <v>27</v>
      </c>
      <c r="B151" s="4" t="e">
        <f>D1/B152</f>
        <v>#DIV/0!</v>
      </c>
      <c r="K151" s="36"/>
    </row>
    <row r="152" spans="1:11">
      <c r="A152" s="6" t="s">
        <v>34</v>
      </c>
      <c r="B152" s="4" t="e">
        <f>B145 * B146 /( C147)</f>
        <v>#DIV/0!</v>
      </c>
      <c r="K152" s="36"/>
    </row>
    <row r="153" spans="1:11">
      <c r="A153" s="6" t="s">
        <v>20</v>
      </c>
      <c r="B153" s="4" t="s">
        <v>22</v>
      </c>
      <c r="K153" s="36"/>
    </row>
    <row r="154" spans="1:11">
      <c r="A154" s="4" t="e">
        <v>#DIV/0!</v>
      </c>
      <c r="B154" s="4" t="e">
        <v>#DIV/0!</v>
      </c>
      <c r="K154" s="36"/>
    </row>
    <row r="155" spans="1:11">
      <c r="A155" s="31" t="s">
        <v>36</v>
      </c>
      <c r="B155" s="30">
        <f>M25</f>
        <v>1.2509999999999998E-6</v>
      </c>
      <c r="K155" s="36"/>
    </row>
    <row r="156" spans="1:11">
      <c r="A156" s="6" t="s">
        <v>37</v>
      </c>
      <c r="B156" s="4"/>
      <c r="C156" s="4" t="s">
        <v>38</v>
      </c>
      <c r="D156" s="4">
        <v>0</v>
      </c>
      <c r="E156" s="4" t="s">
        <v>9</v>
      </c>
      <c r="F156" s="4"/>
      <c r="K156" s="36"/>
    </row>
    <row r="157" spans="1:11">
      <c r="A157" s="6" t="s">
        <v>39</v>
      </c>
      <c r="B157" s="4">
        <f>B156</f>
        <v>0</v>
      </c>
      <c r="C157" s="4" t="s">
        <v>41</v>
      </c>
      <c r="D157" s="4"/>
      <c r="K157" s="36"/>
    </row>
    <row r="158" spans="1:11">
      <c r="A158" s="6" t="s">
        <v>40</v>
      </c>
      <c r="B158" s="4" t="e">
        <f>M27*F156/D157+B162*M27*F156/D157^2</f>
        <v>#DIV/0!</v>
      </c>
      <c r="C158" s="3" t="s">
        <v>44</v>
      </c>
      <c r="D158" t="e">
        <f>D156/D157</f>
        <v>#DIV/0!</v>
      </c>
      <c r="K158" s="36"/>
    </row>
    <row r="159" spans="1:11">
      <c r="A159" s="6" t="s">
        <v>43</v>
      </c>
      <c r="B159" s="4" t="e">
        <f>B166-B167</f>
        <v>#DIV/0!</v>
      </c>
      <c r="K159" s="36"/>
    </row>
    <row r="160" spans="1:11">
      <c r="A160" s="8" t="s">
        <v>42</v>
      </c>
      <c r="B160" s="11"/>
      <c r="C160" s="7"/>
      <c r="D160" s="7"/>
      <c r="E160" s="7"/>
      <c r="K160" s="36"/>
    </row>
    <row r="161" spans="1:11">
      <c r="A161" s="8">
        <f>A170</f>
        <v>40.286000000000001</v>
      </c>
      <c r="B161" s="8">
        <f>B170</f>
        <v>9337.7999999999993</v>
      </c>
      <c r="C161" s="8">
        <f>C170</f>
        <v>1416400</v>
      </c>
      <c r="D161" s="8">
        <f>D170</f>
        <v>61253000</v>
      </c>
      <c r="E161" s="8">
        <f>E170</f>
        <v>2719800000</v>
      </c>
      <c r="K161" s="36"/>
    </row>
    <row r="162" spans="1:11">
      <c r="A162" s="8" t="s">
        <v>42</v>
      </c>
      <c r="B162" s="8" t="e">
        <f>A161-B161/B163-C161/B163^2+D161/B163^3-E161/B163^4</f>
        <v>#DIV/0!</v>
      </c>
      <c r="C162" s="15"/>
      <c r="D162" s="12"/>
      <c r="E162" s="16"/>
      <c r="K162" s="36"/>
    </row>
    <row r="163" spans="1:11">
      <c r="A163" s="8" t="s">
        <v>9</v>
      </c>
      <c r="B163" s="4">
        <f>F156</f>
        <v>0</v>
      </c>
      <c r="K163" s="36"/>
    </row>
    <row r="164" spans="1:11">
      <c r="A164" s="13" t="s">
        <v>45</v>
      </c>
      <c r="K164" s="36"/>
    </row>
    <row r="165" spans="1:11">
      <c r="A165" s="6" t="s">
        <v>37</v>
      </c>
      <c r="B165" s="4">
        <v>1</v>
      </c>
      <c r="C165" s="4" t="s">
        <v>38</v>
      </c>
      <c r="D165" s="4">
        <v>0</v>
      </c>
      <c r="E165" s="4" t="s">
        <v>9</v>
      </c>
      <c r="F165" s="4"/>
      <c r="K165" s="36"/>
    </row>
    <row r="166" spans="1:11">
      <c r="A166" s="6" t="s">
        <v>39</v>
      </c>
      <c r="B166" s="4">
        <f>B165</f>
        <v>1</v>
      </c>
      <c r="C166" s="4" t="s">
        <v>41</v>
      </c>
      <c r="D166" s="4"/>
      <c r="E166" s="3"/>
      <c r="F166" s="3"/>
      <c r="K166" s="36"/>
    </row>
    <row r="167" spans="1:11">
      <c r="A167" s="6" t="s">
        <v>40</v>
      </c>
      <c r="B167" s="4" t="e">
        <f>M27*F165/D166+B171*M27*F165/D166^2</f>
        <v>#DIV/0!</v>
      </c>
      <c r="C167" s="3" t="s">
        <v>44</v>
      </c>
      <c r="D167" s="3" t="e">
        <f>D165/D166</f>
        <v>#DIV/0!</v>
      </c>
      <c r="E167" s="3"/>
      <c r="F167" s="3"/>
      <c r="K167" s="36"/>
    </row>
    <row r="168" spans="1:11">
      <c r="A168" s="6" t="s">
        <v>43</v>
      </c>
      <c r="B168" s="4" t="e">
        <f>B166-B167</f>
        <v>#DIV/0!</v>
      </c>
      <c r="C168" s="3"/>
      <c r="D168" s="3"/>
      <c r="E168" s="3"/>
      <c r="F168" s="3"/>
      <c r="K168" s="36"/>
    </row>
    <row r="169" spans="1:11">
      <c r="A169" s="8" t="s">
        <v>42</v>
      </c>
      <c r="B169" s="11"/>
      <c r="C169" s="7"/>
      <c r="D169" s="7"/>
      <c r="E169" s="7"/>
      <c r="F169" s="3"/>
      <c r="K169" s="36"/>
    </row>
    <row r="170" spans="1:11">
      <c r="A170" s="8">
        <f>A125</f>
        <v>40.286000000000001</v>
      </c>
      <c r="B170" s="8">
        <f>B125</f>
        <v>9337.7999999999993</v>
      </c>
      <c r="C170" s="8">
        <f>C125</f>
        <v>1416400</v>
      </c>
      <c r="D170" s="8">
        <f>D125</f>
        <v>61253000</v>
      </c>
      <c r="E170" s="8">
        <f>E125</f>
        <v>2719800000</v>
      </c>
      <c r="F170" s="3"/>
      <c r="K170" s="36"/>
    </row>
    <row r="171" spans="1:11">
      <c r="A171" s="8" t="s">
        <v>42</v>
      </c>
      <c r="B171" s="8" t="e">
        <f>A170-B170/B172-C170/B172^2+D170/B172^3-E170/B172^4</f>
        <v>#DIV/0!</v>
      </c>
      <c r="C171" s="15"/>
      <c r="D171" s="12"/>
      <c r="E171" s="16"/>
      <c r="F171" s="3"/>
      <c r="K171" s="36"/>
    </row>
    <row r="172" spans="1:11">
      <c r="A172" s="8" t="s">
        <v>9</v>
      </c>
      <c r="B172" s="4">
        <f>F165</f>
        <v>0</v>
      </c>
      <c r="C172" s="3"/>
      <c r="D172" s="3"/>
      <c r="E172" s="3"/>
      <c r="F172" s="3"/>
      <c r="K172" s="36"/>
    </row>
    <row r="173" spans="1:11">
      <c r="A173" s="32" t="s">
        <v>46</v>
      </c>
      <c r="B173" s="33"/>
      <c r="K173" s="36"/>
    </row>
    <row r="174" spans="1:11">
      <c r="A174" s="38" t="s">
        <v>4</v>
      </c>
      <c r="B174" s="36"/>
      <c r="C174" s="36"/>
      <c r="D174" s="36"/>
      <c r="E174" s="34"/>
      <c r="K174" s="36"/>
    </row>
    <row r="175" spans="1:11">
      <c r="A175" s="37">
        <f>L22</f>
        <v>28.9</v>
      </c>
      <c r="B175" s="37">
        <f>M22</f>
        <v>-1.5709999999999999E-3</v>
      </c>
      <c r="C175" s="37">
        <f>N22</f>
        <v>8.0810000000000011E-6</v>
      </c>
      <c r="D175" s="37">
        <f>O22</f>
        <v>-2.8730000000000003E-9</v>
      </c>
      <c r="E175" s="34"/>
      <c r="K175" s="36"/>
    </row>
    <row r="176" spans="1:11">
      <c r="A176" s="39" t="s">
        <v>5</v>
      </c>
      <c r="B176" s="34">
        <f>F156-273</f>
        <v>-273</v>
      </c>
      <c r="C176" s="34"/>
      <c r="D176" s="34"/>
      <c r="E176" s="34"/>
      <c r="K176" s="36"/>
    </row>
    <row r="177" spans="1:11">
      <c r="A177" s="49" t="s">
        <v>6</v>
      </c>
      <c r="B177" s="48">
        <f>A175*B176+(B175*B176^2)/2+(C175*B176^3)/3+(D175*B176^4)/4</f>
        <v>-8007.0385659837975</v>
      </c>
      <c r="C177" s="34"/>
      <c r="D177" s="34"/>
      <c r="E177" s="34"/>
      <c r="K177" s="36"/>
    </row>
    <row r="178" spans="1:11">
      <c r="A178" s="37" t="s">
        <v>10</v>
      </c>
      <c r="B178" s="40">
        <f>(F165+273)/2</f>
        <v>136.5</v>
      </c>
      <c r="C178" s="36"/>
      <c r="D178" s="36"/>
      <c r="E178" s="36"/>
      <c r="K178" s="36"/>
    </row>
    <row r="179" spans="1:11">
      <c r="A179" s="37" t="s">
        <v>11</v>
      </c>
      <c r="B179" s="40"/>
      <c r="C179" s="36"/>
      <c r="D179" s="36"/>
      <c r="E179" s="36"/>
      <c r="K179" s="36"/>
    </row>
    <row r="180" spans="1:11">
      <c r="A180" s="37">
        <f>A170</f>
        <v>40.286000000000001</v>
      </c>
      <c r="B180" s="37">
        <f>B170</f>
        <v>9337.7999999999993</v>
      </c>
      <c r="C180" s="37">
        <f>C170</f>
        <v>1416400</v>
      </c>
      <c r="D180" s="37">
        <f>D170</f>
        <v>61253000</v>
      </c>
      <c r="E180" s="37">
        <f>E170</f>
        <v>2719800000</v>
      </c>
      <c r="K180" s="36"/>
    </row>
    <row r="181" spans="1:11">
      <c r="A181" s="37" t="s">
        <v>11</v>
      </c>
      <c r="B181" s="37">
        <f>A180-B180/B178-C180/B178^2+D180/B178^3-E180/B178^4</f>
        <v>-87.891889512546499</v>
      </c>
      <c r="C181" s="43"/>
      <c r="D181" s="41"/>
      <c r="E181" s="44"/>
      <c r="K181" s="36"/>
    </row>
    <row r="182" spans="1:11">
      <c r="A182" s="37" t="s">
        <v>12</v>
      </c>
      <c r="B182" s="37"/>
      <c r="C182" s="45"/>
      <c r="D182" s="46"/>
      <c r="E182" s="47"/>
      <c r="K182" s="36"/>
    </row>
    <row r="183" spans="1:11">
      <c r="A183" s="37">
        <f>A128</f>
        <v>9337.7999999999993</v>
      </c>
      <c r="B183" s="37">
        <f>B128</f>
        <v>2832800</v>
      </c>
      <c r="C183" s="37">
        <f>C128</f>
        <v>183759000</v>
      </c>
      <c r="D183" s="37">
        <f>D128</f>
        <v>10879200000</v>
      </c>
      <c r="E183" s="47"/>
      <c r="K183" s="36"/>
    </row>
    <row r="184" spans="1:11">
      <c r="A184" s="37" t="s">
        <v>12</v>
      </c>
      <c r="B184" s="37">
        <f>A183/B178^2+B183/B178^3-C183/B178^4+D183/B178^5</f>
        <v>1.3152510357850251</v>
      </c>
      <c r="C184" s="37"/>
      <c r="D184" s="37"/>
      <c r="E184" s="42"/>
      <c r="K184" s="36"/>
    </row>
    <row r="185" spans="1:11">
      <c r="A185" s="50" t="s">
        <v>13</v>
      </c>
      <c r="B185" s="51">
        <f>(B178*B184+B181)*(B156-1)/10</f>
        <v>-9.1639876872109429</v>
      </c>
      <c r="C185" s="34"/>
      <c r="D185" s="34"/>
      <c r="E185" s="34"/>
      <c r="K185" s="36"/>
    </row>
    <row r="186" spans="1:11">
      <c r="A186" s="52" t="s">
        <v>0</v>
      </c>
      <c r="B186" s="53">
        <f>B177+B185</f>
        <v>-8016.2025536710089</v>
      </c>
      <c r="C186" s="34"/>
      <c r="D186" s="34"/>
      <c r="E186" s="34"/>
      <c r="K186" s="36"/>
    </row>
    <row r="187" spans="1:11">
      <c r="A187" s="54" t="s">
        <v>47</v>
      </c>
      <c r="B187" s="55"/>
      <c r="K187" s="36"/>
    </row>
    <row r="188" spans="1:11">
      <c r="A188" s="38" t="s">
        <v>4</v>
      </c>
      <c r="B188" s="36"/>
      <c r="C188" s="36"/>
      <c r="D188" s="36"/>
      <c r="K188" s="36"/>
    </row>
    <row r="189" spans="1:11">
      <c r="A189" s="37">
        <f>A175</f>
        <v>28.9</v>
      </c>
      <c r="B189" s="37">
        <f>B175</f>
        <v>-1.5709999999999999E-3</v>
      </c>
      <c r="C189" s="37">
        <f>C175</f>
        <v>8.0810000000000011E-6</v>
      </c>
      <c r="D189" s="37">
        <f>D175</f>
        <v>-2.8730000000000003E-9</v>
      </c>
      <c r="K189" s="36"/>
    </row>
    <row r="190" spans="1:11">
      <c r="A190" s="39" t="s">
        <v>5</v>
      </c>
      <c r="B190" s="34">
        <f>F165-273</f>
        <v>-273</v>
      </c>
      <c r="C190" s="34"/>
      <c r="D190" s="34"/>
      <c r="K190" s="36"/>
    </row>
    <row r="191" spans="1:11">
      <c r="A191" s="49" t="s">
        <v>6</v>
      </c>
      <c r="B191" s="48">
        <f>A189*B190+(B189*B190^2)/2+(C189*B190^3)/3+(D189*B190^4)/4</f>
        <v>-8007.0385659837975</v>
      </c>
      <c r="C191" s="34"/>
      <c r="D191" s="34"/>
      <c r="K191" s="36"/>
    </row>
    <row r="192" spans="1:11">
      <c r="A192" s="60" t="s">
        <v>35</v>
      </c>
      <c r="B192" s="61"/>
      <c r="C192" s="36"/>
      <c r="D192" s="36"/>
      <c r="K192" s="36"/>
    </row>
    <row r="193" spans="1:11">
      <c r="A193" s="4" t="s">
        <v>56</v>
      </c>
      <c r="B193" s="4"/>
      <c r="K193" s="36"/>
    </row>
    <row r="194" spans="1:11">
      <c r="A194" s="34" t="s">
        <v>76</v>
      </c>
      <c r="B194" t="e">
        <f>(A3+B3)/200</f>
        <v>#DIV/0!</v>
      </c>
    </row>
  </sheetData>
  <dataConsolidate/>
  <conditionalFormatting sqref="F104:J10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T194"/>
  <sheetViews>
    <sheetView topLeftCell="L1" workbookViewId="0">
      <selection activeCell="R25" sqref="R25"/>
    </sheetView>
  </sheetViews>
  <sheetFormatPr defaultColWidth="9" defaultRowHeight="14.25"/>
  <cols>
    <col min="1" max="9" width="9" style="34" customWidth="1"/>
    <col min="10" max="10" width="9" style="4" customWidth="1"/>
    <col min="11" max="11" width="9" style="64" customWidth="1"/>
    <col min="12" max="12" width="9.75" style="34" customWidth="1"/>
    <col min="13" max="13" width="9" style="34" customWidth="1"/>
    <col min="14" max="14" width="10.375" style="34" customWidth="1"/>
    <col min="15" max="15" width="11" style="34" customWidth="1"/>
    <col min="16" max="16" width="13" style="34" customWidth="1"/>
    <col min="17" max="18" width="9" style="34" customWidth="1"/>
    <col min="19" max="19" width="11" style="34" customWidth="1"/>
    <col min="20" max="21" width="9" style="34" customWidth="1"/>
    <col min="22" max="16384" width="9" style="34"/>
  </cols>
  <sheetData>
    <row r="1" spans="1:20">
      <c r="A1" s="34">
        <f>R2</f>
        <v>7241.142857142856</v>
      </c>
      <c r="B1" s="34">
        <f>R5</f>
        <v>7241.142857142856</v>
      </c>
      <c r="D1" s="34">
        <f>B194</f>
        <v>3.3575149789655145E-2</v>
      </c>
      <c r="F1" s="4" t="s">
        <v>20</v>
      </c>
      <c r="G1" s="4" t="s">
        <v>21</v>
      </c>
      <c r="H1" s="4" t="s">
        <v>22</v>
      </c>
      <c r="I1" s="63" t="s">
        <v>23</v>
      </c>
      <c r="J1" s="4" t="s">
        <v>27</v>
      </c>
      <c r="K1" s="36"/>
      <c r="Q1" s="37" t="s">
        <v>48</v>
      </c>
      <c r="R1" s="59">
        <v>25</v>
      </c>
      <c r="S1" s="57"/>
      <c r="T1" s="4" t="s">
        <v>68</v>
      </c>
    </row>
    <row r="2" spans="1:20">
      <c r="A2" s="4">
        <v>1</v>
      </c>
      <c r="B2" s="4">
        <v>2</v>
      </c>
      <c r="C2" s="2" t="s">
        <v>0</v>
      </c>
      <c r="D2" s="2" t="s">
        <v>1</v>
      </c>
      <c r="F2" s="4">
        <v>24.801185151152545</v>
      </c>
      <c r="G2" s="4">
        <v>297.01631097780466</v>
      </c>
      <c r="H2" s="4">
        <v>1.0987755408375424</v>
      </c>
      <c r="I2" s="63">
        <v>293.68901060770179</v>
      </c>
      <c r="J2" s="4">
        <v>9.2869646520360788E-5</v>
      </c>
      <c r="K2" s="36"/>
      <c r="P2" s="41"/>
      <c r="Q2" s="37" t="s">
        <v>49</v>
      </c>
      <c r="R2" s="59">
        <f>(4/3)*(22/7)*R14^3</f>
        <v>7241.142857142856</v>
      </c>
      <c r="S2" s="62" t="s">
        <v>57</v>
      </c>
      <c r="T2" s="4" t="s">
        <v>69</v>
      </c>
    </row>
    <row r="3" spans="1:20">
      <c r="A3" s="4">
        <v>7.4297582177861656</v>
      </c>
      <c r="B3" s="4">
        <v>0.29252623383451865</v>
      </c>
      <c r="C3" s="4">
        <v>731.8682550862369</v>
      </c>
      <c r="D3" s="4">
        <v>641.81864374999998</v>
      </c>
      <c r="F3" s="4">
        <v>24.691179822880279</v>
      </c>
      <c r="G3" s="4">
        <v>297.02393563021997</v>
      </c>
      <c r="H3" s="4">
        <v>1.2123970964967725</v>
      </c>
      <c r="I3" s="63">
        <v>293.83118839316393</v>
      </c>
      <c r="J3" s="4">
        <v>1.8620105150375112E-4</v>
      </c>
      <c r="K3" s="36"/>
      <c r="P3" s="36"/>
      <c r="Q3" s="37" t="s">
        <v>50</v>
      </c>
      <c r="R3" s="59">
        <v>298</v>
      </c>
      <c r="S3" s="62" t="s">
        <v>54</v>
      </c>
      <c r="T3" s="4" t="s">
        <v>70</v>
      </c>
    </row>
    <row r="4" spans="1:20">
      <c r="A4" s="4">
        <f>A3-D1</f>
        <v>7.3961830679965104</v>
      </c>
      <c r="B4" s="4">
        <f>D1+B3</f>
        <v>0.32610138362417379</v>
      </c>
      <c r="C4" s="4">
        <v>732.07264626756103</v>
      </c>
      <c r="D4" s="4">
        <v>646.45436340796812</v>
      </c>
      <c r="E4" s="34">
        <v>1</v>
      </c>
      <c r="F4" s="4">
        <v>24.581125552169652</v>
      </c>
      <c r="G4" s="4">
        <v>297.03127536618956</v>
      </c>
      <c r="H4" s="4">
        <v>1.3260362451444969</v>
      </c>
      <c r="I4" s="63">
        <v>293.95687973492488</v>
      </c>
      <c r="J4" s="4">
        <v>2.7999088308679041E-4</v>
      </c>
      <c r="K4" s="36"/>
      <c r="P4" s="36"/>
      <c r="Q4" s="37" t="s">
        <v>51</v>
      </c>
      <c r="R4" s="59">
        <v>1</v>
      </c>
      <c r="S4" s="58"/>
      <c r="T4" s="6" t="s">
        <v>68</v>
      </c>
    </row>
    <row r="5" spans="1:20">
      <c r="A5" s="4">
        <f>A4-D1</f>
        <v>7.3626079182068551</v>
      </c>
      <c r="B5" s="4">
        <f>B4+D1</f>
        <v>0.35967653341382894</v>
      </c>
      <c r="C5" s="4">
        <v>732.2687599132887</v>
      </c>
      <c r="D5" s="4">
        <v>650.10933399617591</v>
      </c>
      <c r="E5" s="34">
        <v>2</v>
      </c>
      <c r="F5" s="4">
        <v>24.471026720301705</v>
      </c>
      <c r="G5" s="4">
        <v>297.03837594607234</v>
      </c>
      <c r="H5" s="4">
        <v>1.4396886150999408</v>
      </c>
      <c r="I5" s="63">
        <v>294.06908091714484</v>
      </c>
      <c r="J5" s="4">
        <v>3.7424608330780597E-4</v>
      </c>
      <c r="K5" s="36"/>
      <c r="P5" s="36"/>
      <c r="Q5" s="37" t="s">
        <v>52</v>
      </c>
      <c r="R5" s="59">
        <f>(4/3)*(22/7)*R15^3</f>
        <v>7241.142857142856</v>
      </c>
      <c r="S5" s="59" t="str">
        <f>S2</f>
        <v>water volumn</v>
      </c>
      <c r="T5" s="6" t="s">
        <v>69</v>
      </c>
    </row>
    <row r="6" spans="1:20">
      <c r="A6" s="4">
        <f>A5-D1</f>
        <v>7.3290327684171999</v>
      </c>
      <c r="B6" s="4">
        <f>B5+D1</f>
        <v>0.39325168320348408</v>
      </c>
      <c r="C6" s="4">
        <v>732.4578169386325</v>
      </c>
      <c r="D6" s="4">
        <v>653.34075575620784</v>
      </c>
      <c r="E6" s="34">
        <v>3</v>
      </c>
      <c r="F6" s="6">
        <v>24.360888919088403</v>
      </c>
      <c r="G6" s="6">
        <v>297.04529787767291</v>
      </c>
      <c r="H6" s="6">
        <v>1.5533507091813732</v>
      </c>
      <c r="I6" s="65">
        <v>294.17007986101686</v>
      </c>
      <c r="J6" s="6">
        <v>4.6897375129532009E-4</v>
      </c>
      <c r="K6" s="36"/>
      <c r="P6" s="36"/>
      <c r="Q6" s="37" t="s">
        <v>53</v>
      </c>
      <c r="R6" s="59">
        <v>298</v>
      </c>
      <c r="S6" s="58"/>
      <c r="T6" s="6" t="s">
        <v>70</v>
      </c>
    </row>
    <row r="7" spans="1:20">
      <c r="A7" s="4">
        <f>A6-D1</f>
        <v>7.2954576186275446</v>
      </c>
      <c r="B7" s="4">
        <f>B6+D1</f>
        <v>0.42682683299313923</v>
      </c>
      <c r="C7" s="4">
        <v>732.64071491250604</v>
      </c>
      <c r="D7" s="4">
        <v>656.22559040012209</v>
      </c>
      <c r="E7" s="34">
        <v>4</v>
      </c>
      <c r="F7" s="6">
        <v>24.250706080571618</v>
      </c>
      <c r="G7" s="6">
        <v>297.05196870841104</v>
      </c>
      <c r="H7" s="6">
        <v>1.667019640978314</v>
      </c>
      <c r="I7" s="65">
        <v>294.26165034001087</v>
      </c>
      <c r="J7" s="6">
        <v>5.6418117358052308E-4</v>
      </c>
      <c r="K7" s="36"/>
      <c r="P7" s="36"/>
      <c r="Q7" s="36"/>
      <c r="T7" s="5"/>
    </row>
    <row r="8" spans="1:20">
      <c r="A8" s="4">
        <f>A7-D1</f>
        <v>7.2618824688378893</v>
      </c>
      <c r="B8" s="4">
        <f>B7+D1</f>
        <v>0.46040198278279437</v>
      </c>
      <c r="C8" s="4">
        <v>732.8181872541245</v>
      </c>
      <c r="D8" s="4">
        <v>658.82252159644838</v>
      </c>
      <c r="E8" s="34">
        <v>5</v>
      </c>
      <c r="F8" s="6">
        <v>24.140488555222731</v>
      </c>
      <c r="G8" s="6">
        <v>297.05850437958975</v>
      </c>
      <c r="H8" s="6">
        <v>1.7806930319502137</v>
      </c>
      <c r="I8" s="65">
        <v>294.34519854934672</v>
      </c>
      <c r="J8" s="6">
        <v>6.5987579769702517E-4</v>
      </c>
      <c r="K8" s="36"/>
      <c r="P8" s="36"/>
      <c r="Q8" s="37" t="s">
        <v>48</v>
      </c>
      <c r="R8" s="4">
        <v>12.997915112559701</v>
      </c>
      <c r="T8" s="4" t="s">
        <v>68</v>
      </c>
    </row>
    <row r="9" spans="1:20">
      <c r="A9" s="4">
        <f>A8-D1</f>
        <v>7.2283073190482341</v>
      </c>
      <c r="B9" s="4">
        <f>B8+D1</f>
        <v>0.49397713257244952</v>
      </c>
      <c r="C9" s="4">
        <v>732.99084243431707</v>
      </c>
      <c r="D9" s="4">
        <v>661.17718448134553</v>
      </c>
      <c r="E9" s="34">
        <v>6</v>
      </c>
      <c r="F9" s="6">
        <v>24.030235214205337</v>
      </c>
      <c r="G9" s="6">
        <v>297.06488975098699</v>
      </c>
      <c r="H9" s="6">
        <v>1.8943688789329769</v>
      </c>
      <c r="I9" s="65">
        <v>294.42185250027637</v>
      </c>
      <c r="J9" s="6">
        <v>7.560652631105275E-4</v>
      </c>
      <c r="K9" s="36"/>
      <c r="P9" s="36"/>
      <c r="Q9" s="37" t="s">
        <v>50</v>
      </c>
      <c r="R9" s="4">
        <v>297.58271453304883</v>
      </c>
      <c r="S9" s="63" t="s">
        <v>55</v>
      </c>
      <c r="T9" s="4" t="s">
        <v>70</v>
      </c>
    </row>
    <row r="10" spans="1:20">
      <c r="A10" s="4">
        <f>A9-D1</f>
        <v>7.1947321692585788</v>
      </c>
      <c r="B10" s="4">
        <f>B9+D1</f>
        <v>0.52755228236210461</v>
      </c>
      <c r="C10" s="4">
        <v>733.15919192841136</v>
      </c>
      <c r="D10" s="4">
        <v>663.32567534505893</v>
      </c>
      <c r="E10" s="34">
        <v>7</v>
      </c>
      <c r="F10" s="6">
        <v>23.919947493283686</v>
      </c>
      <c r="G10" s="6">
        <v>297.07113932593148</v>
      </c>
      <c r="H10" s="6">
        <v>2.0080454795345335</v>
      </c>
      <c r="I10" s="65">
        <v>294.49252960332808</v>
      </c>
      <c r="J10" s="6">
        <v>8.5275740331183791E-4</v>
      </c>
      <c r="K10" s="36"/>
      <c r="P10" s="36"/>
      <c r="Q10" s="37" t="s">
        <v>51</v>
      </c>
      <c r="R10" s="4">
        <v>13.093548247974301</v>
      </c>
      <c r="T10" s="6" t="s">
        <v>68</v>
      </c>
    </row>
    <row r="11" spans="1:20">
      <c r="A11" s="4">
        <f>A10-D1</f>
        <v>7.1611570194689236</v>
      </c>
      <c r="B11" s="4">
        <f>B10+D1</f>
        <v>0.56112743215175975</v>
      </c>
      <c r="C11" s="4">
        <v>733.32367062697244</v>
      </c>
      <c r="D11" s="4">
        <v>665.29697230157308</v>
      </c>
      <c r="E11" s="34">
        <v>8</v>
      </c>
      <c r="F11" s="6">
        <v>23.809626638701147</v>
      </c>
      <c r="G11" s="6">
        <v>297.07726567292957</v>
      </c>
      <c r="H11" s="6">
        <v>2.1217213727564048</v>
      </c>
      <c r="I11" s="65">
        <v>294.55798469736465</v>
      </c>
      <c r="J11" s="6">
        <v>9.4996025388540176E-4</v>
      </c>
      <c r="K11" s="36"/>
      <c r="P11" s="36"/>
      <c r="Q11" s="37" t="s">
        <v>53</v>
      </c>
      <c r="R11" s="4">
        <v>296.16114310023801</v>
      </c>
      <c r="T11" s="6" t="s">
        <v>70</v>
      </c>
    </row>
    <row r="12" spans="1:20">
      <c r="A12" s="4">
        <f>A11-D1</f>
        <v>7.1275818696792683</v>
      </c>
      <c r="B12" s="4">
        <f>B11+D1</f>
        <v>0.5947025819414149</v>
      </c>
      <c r="C12" s="4">
        <v>733.48465204947149</v>
      </c>
      <c r="D12" s="4">
        <v>667.11464502067292</v>
      </c>
      <c r="E12" s="34">
        <v>9</v>
      </c>
      <c r="F12" s="6">
        <v>23.699273740609833</v>
      </c>
      <c r="G12" s="6">
        <v>297.0832797714682</v>
      </c>
      <c r="H12" s="6">
        <v>2.2353952938309294</v>
      </c>
      <c r="I12" s="65">
        <v>294.61884533273997</v>
      </c>
      <c r="J12" s="6">
        <v>1.0476820607994942E-3</v>
      </c>
      <c r="K12" s="36"/>
      <c r="P12" s="36"/>
      <c r="Q12" s="37" t="s">
        <v>27</v>
      </c>
      <c r="R12" s="4">
        <v>1.58745870849911E-2</v>
      </c>
      <c r="T12" s="6" t="s">
        <v>71</v>
      </c>
    </row>
    <row r="13" spans="1:20">
      <c r="A13" s="4">
        <f>A12-D1</f>
        <v>7.0940067198896131</v>
      </c>
      <c r="B13" s="4">
        <f>B12+D1</f>
        <v>0.62827773173107004</v>
      </c>
      <c r="C13" s="4">
        <v>733.64245989063591</v>
      </c>
      <c r="D13" s="4">
        <v>668.7980878141924</v>
      </c>
      <c r="E13" s="34">
        <v>10</v>
      </c>
      <c r="F13" s="6">
        <v>23.58888975926315</v>
      </c>
      <c r="G13" s="6">
        <v>297.08919128247612</v>
      </c>
      <c r="H13" s="6">
        <v>2.3490661393382353</v>
      </c>
      <c r="I13" s="65">
        <v>294.67563812271294</v>
      </c>
      <c r="J13" s="6">
        <v>1.1459312889697032E-3</v>
      </c>
      <c r="K13" s="36"/>
      <c r="P13" s="36"/>
      <c r="Q13" s="37" t="s">
        <v>58</v>
      </c>
      <c r="R13" s="4">
        <f>R5+R2</f>
        <v>14482.285714285712</v>
      </c>
      <c r="T13" s="6" t="s">
        <v>69</v>
      </c>
    </row>
    <row r="14" spans="1:20">
      <c r="A14" s="4">
        <f>A13-D1</f>
        <v>7.0604315700999578</v>
      </c>
      <c r="B14" s="4">
        <f>B13+D1</f>
        <v>0.66185288152072519</v>
      </c>
      <c r="C14" s="4">
        <v>733.79737692431752</v>
      </c>
      <c r="D14" s="4">
        <v>670.36342556839566</v>
      </c>
      <c r="E14" s="34">
        <v>11</v>
      </c>
      <c r="F14" s="6">
        <v>23.478475545800372</v>
      </c>
      <c r="G14" s="6">
        <v>297.09500876256749</v>
      </c>
      <c r="H14" s="6">
        <v>2.4627329398896198</v>
      </c>
      <c r="I14" s="65">
        <v>294.72880871814198</v>
      </c>
      <c r="J14" s="6">
        <v>1.2447166311407331E-3</v>
      </c>
      <c r="K14" s="36"/>
      <c r="L14" s="47" t="s">
        <v>59</v>
      </c>
      <c r="P14" s="36"/>
      <c r="Q14" s="37" t="s">
        <v>73</v>
      </c>
      <c r="R14" s="4">
        <v>12</v>
      </c>
    </row>
    <row r="15" spans="1:20">
      <c r="A15" s="4">
        <f>A14-D1</f>
        <v>7.0268564203103026</v>
      </c>
      <c r="B15" s="4">
        <f>B14+D1</f>
        <v>0.69542803131038033</v>
      </c>
      <c r="C15" s="4">
        <v>733.94965196775831</v>
      </c>
      <c r="D15" s="4">
        <v>671.82419040025206</v>
      </c>
      <c r="E15" s="34">
        <v>12</v>
      </c>
      <c r="F15" s="6">
        <v>23.368031858929697</v>
      </c>
      <c r="G15" s="6">
        <v>297.10073983570965</v>
      </c>
      <c r="H15" s="6">
        <v>2.5763948384693744</v>
      </c>
      <c r="I15" s="66">
        <v>294.77873715260517</v>
      </c>
      <c r="J15" s="6">
        <v>1.3440470171274962E-3</v>
      </c>
      <c r="K15" s="36"/>
      <c r="L15" s="64" t="s">
        <v>60</v>
      </c>
      <c r="M15" s="4" t="s">
        <v>61</v>
      </c>
      <c r="N15" s="4" t="s">
        <v>62</v>
      </c>
      <c r="O15" s="6" t="s">
        <v>63</v>
      </c>
      <c r="P15" s="6" t="s">
        <v>64</v>
      </c>
      <c r="Q15" s="37" t="s">
        <v>74</v>
      </c>
      <c r="R15" s="4">
        <v>12</v>
      </c>
    </row>
    <row r="16" spans="1:20">
      <c r="A16" s="4">
        <f>A15-D1</f>
        <v>6.9932812705206473</v>
      </c>
      <c r="B16" s="4">
        <f>B15+D1</f>
        <v>0.72900318110003548</v>
      </c>
      <c r="C16" s="4">
        <v>734.09950539847057</v>
      </c>
      <c r="D16" s="4">
        <v>673.19183461028808</v>
      </c>
      <c r="E16" s="34">
        <v>13</v>
      </c>
      <c r="F16" s="6">
        <v>23.257559378458637</v>
      </c>
      <c r="G16" s="6">
        <v>297.10639133221292</v>
      </c>
      <c r="H16" s="6">
        <v>2.6900510730693323</v>
      </c>
      <c r="I16" s="65">
        <v>294.8257497750273</v>
      </c>
      <c r="J16" s="6">
        <v>1.4439316234541603E-3</v>
      </c>
      <c r="K16" s="36"/>
      <c r="L16" s="4">
        <f>4.2859*10</f>
        <v>42.858999999999995</v>
      </c>
      <c r="M16" s="4">
        <f>1.7696*10^4</f>
        <v>17696</v>
      </c>
      <c r="N16" s="4">
        <f>5.2607*10^5</f>
        <v>526070</v>
      </c>
      <c r="O16" s="4">
        <f>1.6393*10^8</f>
        <v>163930000</v>
      </c>
      <c r="P16" s="4">
        <f>5.0855*10^9</f>
        <v>5085500000</v>
      </c>
      <c r="Q16" s="37" t="s">
        <v>75</v>
      </c>
      <c r="R16" s="4">
        <v>2</v>
      </c>
    </row>
    <row r="17" spans="1:15">
      <c r="A17" s="4">
        <f>A16-D1</f>
        <v>6.959706120730992</v>
      </c>
      <c r="B17" s="4">
        <f>B16+D1</f>
        <v>0.76257833088969063</v>
      </c>
      <c r="C17" s="4">
        <v>734.24713357491078</v>
      </c>
      <c r="D17" s="4">
        <v>674.47612477523671</v>
      </c>
      <c r="E17" s="34">
        <v>14</v>
      </c>
      <c r="F17" s="6">
        <v>23.147058716371511</v>
      </c>
      <c r="G17" s="6">
        <v>297.11196940233202</v>
      </c>
      <c r="H17" s="6">
        <v>2.8037009626226781</v>
      </c>
      <c r="I17" s="65">
        <v>294.87012863201386</v>
      </c>
      <c r="J17" s="6">
        <v>1.5443798834287787E-3</v>
      </c>
      <c r="K17" s="36"/>
      <c r="L17" s="35" t="s">
        <v>65</v>
      </c>
    </row>
    <row r="18" spans="1:15">
      <c r="A18" s="4">
        <f>A17-D1</f>
        <v>6.9261309709413368</v>
      </c>
      <c r="B18" s="4">
        <f>B17+D1</f>
        <v>0.79615348067934577</v>
      </c>
      <c r="C18" s="4">
        <v>734.39271241573567</v>
      </c>
      <c r="D18" s="4">
        <v>675.68544822138165</v>
      </c>
      <c r="E18" s="34">
        <v>15</v>
      </c>
      <c r="F18" s="6">
        <v>23.036530425977222</v>
      </c>
      <c r="G18" s="6">
        <v>297.11747960992267</v>
      </c>
      <c r="H18" s="6">
        <v>2.9173438955036772</v>
      </c>
      <c r="I18" s="65">
        <v>294.91211892010625</v>
      </c>
      <c r="J18" s="6">
        <v>1.6454014976910267E-3</v>
      </c>
      <c r="K18" s="36"/>
      <c r="L18" s="6" t="s">
        <v>60</v>
      </c>
      <c r="M18" s="4" t="s">
        <v>61</v>
      </c>
      <c r="N18" s="4" t="s">
        <v>62</v>
      </c>
      <c r="O18" s="6" t="s">
        <v>63</v>
      </c>
    </row>
    <row r="19" spans="1:15">
      <c r="A19" s="4">
        <f>A18-D1</f>
        <v>6.8925558211516815</v>
      </c>
      <c r="B19" s="4">
        <f>B18+D1</f>
        <v>0.82972863046900092</v>
      </c>
      <c r="C19" s="4">
        <v>734.53640032531791</v>
      </c>
      <c r="D19" s="4">
        <v>676.82705401191561</v>
      </c>
      <c r="E19" s="34">
        <v>16</v>
      </c>
      <c r="F19" s="6">
        <v>22.925975009523388</v>
      </c>
      <c r="G19" s="6">
        <v>297.12292701027155</v>
      </c>
      <c r="H19" s="6">
        <v>3.0309793200447515</v>
      </c>
      <c r="I19" s="65">
        <v>294.95193496039013</v>
      </c>
      <c r="J19" s="6">
        <v>1.7470064452712003E-3</v>
      </c>
      <c r="K19" s="36"/>
      <c r="L19" s="4">
        <f>M16</f>
        <v>17696</v>
      </c>
      <c r="M19" s="4">
        <f>N16*2</f>
        <v>1052140</v>
      </c>
      <c r="N19" s="4">
        <f>O16*3</f>
        <v>491790000</v>
      </c>
      <c r="O19" s="4">
        <f>P16*4</f>
        <v>20342000000</v>
      </c>
    </row>
    <row r="20" spans="1:15">
      <c r="A20" s="4">
        <f>A19-D1</f>
        <v>6.8589806713620263</v>
      </c>
      <c r="B20" s="4">
        <f>B19+D1</f>
        <v>0.86330378025865606</v>
      </c>
      <c r="C20" s="4">
        <v>734.67834060568748</v>
      </c>
      <c r="D20" s="4">
        <v>677.90724437084805</v>
      </c>
      <c r="E20" s="34">
        <v>17</v>
      </c>
      <c r="F20" s="6">
        <v>22.815392924580319</v>
      </c>
      <c r="G20" s="6">
        <v>297.12831621524793</v>
      </c>
      <c r="H20" s="6">
        <v>3.1446067366554464</v>
      </c>
      <c r="I20" s="65">
        <v>294.989765029757</v>
      </c>
      <c r="J20" s="6">
        <v>1.8492049951998532E-3</v>
      </c>
      <c r="K20" s="36"/>
      <c r="L20" s="35" t="s">
        <v>66</v>
      </c>
    </row>
    <row r="21" spans="1:15">
      <c r="A21" s="4">
        <f>A20-$D$1</f>
        <v>6.825405521572371</v>
      </c>
      <c r="B21" s="4">
        <f>B20+$D$1</f>
        <v>0.89687893004831121</v>
      </c>
      <c r="C21" s="4">
        <v>734.81866346090237</v>
      </c>
      <c r="D21" s="4">
        <v>678.93152815932888</v>
      </c>
      <c r="E21" s="34">
        <v>18</v>
      </c>
      <c r="F21" s="6">
        <v>22.704784589429657</v>
      </c>
      <c r="G21" s="6">
        <v>297.13365144821381</v>
      </c>
      <c r="H21" s="6">
        <v>3.2582256912251335</v>
      </c>
      <c r="I21" s="65">
        <v>295.02577529877635</v>
      </c>
      <c r="J21" s="6">
        <v>1.9520077187091785E-3</v>
      </c>
      <c r="K21" s="36"/>
      <c r="L21" s="6" t="s">
        <v>60</v>
      </c>
      <c r="M21" s="4" t="s">
        <v>61</v>
      </c>
      <c r="N21" s="4" t="s">
        <v>62</v>
      </c>
      <c r="O21" s="6" t="s">
        <v>63</v>
      </c>
    </row>
    <row r="22" spans="1:15">
      <c r="A22" s="4">
        <f>A21-$D$1</f>
        <v>6.7918303717827158</v>
      </c>
      <c r="B22" s="4">
        <f t="shared" ref="B22:B85" si="0">B21+$D$1</f>
        <v>0.93045407983796635</v>
      </c>
      <c r="C22" s="4">
        <v>734.95748767495093</v>
      </c>
      <c r="D22" s="4">
        <v>679.90474498792537</v>
      </c>
      <c r="E22" s="34">
        <v>19</v>
      </c>
      <c r="F22" s="6">
        <v>22.594150387641292</v>
      </c>
      <c r="G22" s="6">
        <v>297.13893659059283</v>
      </c>
      <c r="H22" s="6">
        <v>3.371835769563206</v>
      </c>
      <c r="I22" s="65">
        <v>295.06011306512283</v>
      </c>
      <c r="J22" s="6">
        <v>2.0554255020694225E-3</v>
      </c>
      <c r="K22" s="36"/>
      <c r="L22" s="4">
        <v>25.48</v>
      </c>
      <c r="M22" s="4">
        <f>1.53*10^-2</f>
        <v>1.5300000000000001E-2</v>
      </c>
      <c r="N22" s="4">
        <f>-0.7155*10^-5</f>
        <v>-7.155000000000001E-6</v>
      </c>
      <c r="O22" s="4">
        <f>1.312*10^-9</f>
        <v>1.3120000000000002E-9</v>
      </c>
    </row>
    <row r="23" spans="1:15">
      <c r="A23" s="4">
        <f t="shared" ref="A23:A86" si="1">A22-$D$1</f>
        <v>6.7582552219930605</v>
      </c>
      <c r="B23" s="4">
        <f t="shared" si="0"/>
        <v>0.9640292296276215</v>
      </c>
      <c r="C23" s="4">
        <v>735.09492202589411</v>
      </c>
      <c r="D23" s="4">
        <v>680.83116638311208</v>
      </c>
      <c r="E23" s="34">
        <v>20</v>
      </c>
      <c r="F23" s="6">
        <v>22.4834906719834</v>
      </c>
      <c r="G23" s="6">
        <v>297.14417522159727</v>
      </c>
      <c r="H23" s="6">
        <v>3.4854365926844202</v>
      </c>
      <c r="I23" s="65">
        <v>295.09290942684214</v>
      </c>
      <c r="J23" s="6">
        <v>2.1594695601062268E-3</v>
      </c>
      <c r="K23" s="36"/>
      <c r="L23" s="6" t="s">
        <v>67</v>
      </c>
      <c r="M23" s="4">
        <v>0.5</v>
      </c>
    </row>
    <row r="24" spans="1:15">
      <c r="A24" s="4">
        <f t="shared" si="1"/>
        <v>6.7246800722034052</v>
      </c>
      <c r="B24" s="4">
        <f t="shared" si="0"/>
        <v>0.99760437941727664</v>
      </c>
      <c r="C24" s="4">
        <v>735.23106648521593</v>
      </c>
      <c r="D24" s="4">
        <v>681.71457885991754</v>
      </c>
      <c r="E24" s="34">
        <v>21</v>
      </c>
      <c r="F24" s="6">
        <v>22.372805767780832</v>
      </c>
      <c r="G24" s="6">
        <v>297.14937065230328</v>
      </c>
      <c r="H24" s="6">
        <v>3.5990278127876776</v>
      </c>
      <c r="I24" s="65">
        <v>295.12428150667472</v>
      </c>
      <c r="J24" s="6">
        <v>2.2641514504478143E-3</v>
      </c>
      <c r="K24" s="36"/>
      <c r="L24" s="6" t="s">
        <v>60</v>
      </c>
      <c r="M24" s="4">
        <f>(22/7)*R16^2</f>
        <v>12.571428571428571</v>
      </c>
    </row>
    <row r="25" spans="1:15">
      <c r="A25" s="4">
        <f t="shared" si="1"/>
        <v>6.69110492241375</v>
      </c>
      <c r="B25" s="4">
        <f t="shared" si="0"/>
        <v>1.0311795292069319</v>
      </c>
      <c r="C25" s="4">
        <v>735.36601324096489</v>
      </c>
      <c r="D25" s="4">
        <v>682.55835260596439</v>
      </c>
      <c r="E25" s="34">
        <v>22</v>
      </c>
      <c r="F25" s="6">
        <v>22.262095975814237</v>
      </c>
      <c r="G25" s="6">
        <v>297.15452595502808</v>
      </c>
      <c r="H25" s="6">
        <v>3.7126091098077318</v>
      </c>
      <c r="I25" s="65">
        <v>295.15433431392881</v>
      </c>
      <c r="J25" s="6">
        <v>2.3694830885543647E-3</v>
      </c>
      <c r="K25" s="36"/>
      <c r="L25" s="6" t="s">
        <v>36</v>
      </c>
      <c r="M25" s="4">
        <f>1.429*10^-6</f>
        <v>1.429E-6</v>
      </c>
    </row>
    <row r="26" spans="1:15">
      <c r="A26" s="4">
        <f t="shared" si="1"/>
        <v>6.6575297726240947</v>
      </c>
      <c r="B26" s="4">
        <f t="shared" si="0"/>
        <v>1.0647546789965872</v>
      </c>
      <c r="C26" s="4">
        <v>735.49984757534799</v>
      </c>
      <c r="D26" s="4">
        <v>683.36549863322875</v>
      </c>
      <c r="E26" s="34">
        <v>23</v>
      </c>
      <c r="F26" s="6">
        <v>22.151361574834553</v>
      </c>
      <c r="G26" s="6">
        <v>297.15964398877856</v>
      </c>
      <c r="H26" s="6">
        <v>3.8261801884432076</v>
      </c>
      <c r="I26" s="65">
        <v>295.1831623117165</v>
      </c>
      <c r="J26" s="6">
        <v>2.4754767635857947E-3</v>
      </c>
      <c r="K26" s="36"/>
      <c r="L26" s="6" t="s">
        <v>33</v>
      </c>
      <c r="M26" s="4">
        <f>15.999*2/1000</f>
        <v>3.1997999999999999E-2</v>
      </c>
    </row>
    <row r="27" spans="1:15">
      <c r="A27" s="4">
        <f t="shared" si="1"/>
        <v>6.6239546228344395</v>
      </c>
      <c r="B27" s="4">
        <f t="shared" si="0"/>
        <v>1.0983298287862424</v>
      </c>
      <c r="C27" s="4">
        <v>735.63264862133303</v>
      </c>
      <c r="D27" s="4">
        <v>684.13871661885867</v>
      </c>
      <c r="E27" s="34">
        <v>24</v>
      </c>
      <c r="F27" s="6">
        <v>22.040602823753559</v>
      </c>
      <c r="G27" s="6">
        <v>297.16472742139581</v>
      </c>
      <c r="H27" s="6">
        <v>3.9397407755830107</v>
      </c>
      <c r="I27" s="65">
        <v>295.21085074313362</v>
      </c>
      <c r="J27" s="6">
        <v>2.5821451551684672E-3</v>
      </c>
      <c r="K27" s="36"/>
      <c r="L27" s="6" t="s">
        <v>72</v>
      </c>
      <c r="M27" s="4">
        <v>83.14</v>
      </c>
    </row>
    <row r="28" spans="1:15">
      <c r="A28" s="4">
        <f t="shared" si="1"/>
        <v>6.5903794730447842</v>
      </c>
      <c r="B28" s="4">
        <f t="shared" si="0"/>
        <v>1.1319049785758977</v>
      </c>
      <c r="C28" s="4">
        <v>735.7644900180718</v>
      </c>
      <c r="D28" s="4">
        <v>684.88043517680012</v>
      </c>
      <c r="E28" s="34">
        <v>25</v>
      </c>
      <c r="F28" s="6">
        <v>21.929819963560167</v>
      </c>
      <c r="G28" s="6">
        <v>297.16977874890733</v>
      </c>
      <c r="H28" s="6">
        <v>4.0532906180678205</v>
      </c>
      <c r="I28" s="65">
        <v>295.23747675902581</v>
      </c>
      <c r="J28" s="6">
        <v>2.6895013511261524E-3</v>
      </c>
      <c r="K28" s="36"/>
    </row>
    <row r="29" spans="1:15">
      <c r="A29" s="4">
        <f t="shared" si="1"/>
        <v>6.556804323255129</v>
      </c>
      <c r="B29" s="4">
        <f t="shared" si="0"/>
        <v>1.1654801283655529</v>
      </c>
      <c r="C29" s="4">
        <v>735.8954404812373</v>
      </c>
      <c r="D29" s="4">
        <v>685.59284593647305</v>
      </c>
      <c r="E29" s="34">
        <v>26</v>
      </c>
      <c r="F29" s="6">
        <v>21.819013219003288</v>
      </c>
      <c r="G29" s="6">
        <v>297.17480031250625</v>
      </c>
      <c r="H29" s="6">
        <v>4.166829480734866</v>
      </c>
      <c r="I29" s="65">
        <v>295.26311038150624</v>
      </c>
      <c r="J29" s="6">
        <v>2.7975588662458857E-3</v>
      </c>
      <c r="K29" s="36"/>
    </row>
    <row r="30" spans="1:15">
      <c r="A30" s="4">
        <f t="shared" si="1"/>
        <v>6.5232291734654737</v>
      </c>
      <c r="B30" s="4">
        <f t="shared" si="0"/>
        <v>1.1990552781552082</v>
      </c>
      <c r="C30" s="4">
        <v>736.02556430143534</v>
      </c>
      <c r="D30" s="4">
        <v>686.27793252380673</v>
      </c>
      <c r="E30" s="34">
        <v>27</v>
      </c>
      <c r="F30" s="6">
        <v>21.708182800075306</v>
      </c>
      <c r="G30" s="6">
        <v>297.17979431350574</v>
      </c>
      <c r="H30" s="6">
        <v>4.280357144703447</v>
      </c>
      <c r="I30" s="65">
        <v>295.28781533077881</v>
      </c>
      <c r="J30" s="6">
        <v>2.9063316621552558E-3</v>
      </c>
      <c r="K30" s="36"/>
    </row>
    <row r="31" spans="1:15">
      <c r="A31" s="4">
        <f t="shared" si="1"/>
        <v>6.4896540236758185</v>
      </c>
      <c r="B31" s="4">
        <f t="shared" si="0"/>
        <v>1.2326304279448634</v>
      </c>
      <c r="C31" s="4">
        <v>736.15492178151283</v>
      </c>
      <c r="D31" s="4">
        <v>686.93749532229117</v>
      </c>
      <c r="E31" s="34">
        <v>28</v>
      </c>
      <c r="F31" s="6">
        <v>21.597328903324215</v>
      </c>
      <c r="G31" s="6">
        <v>297.18476282655854</v>
      </c>
      <c r="H31" s="6">
        <v>4.3938734058659294</v>
      </c>
      <c r="I31" s="65">
        <v>295.31164973761668</v>
      </c>
      <c r="J31" s="6">
        <v>3.0158341683941747E-3</v>
      </c>
      <c r="K31" s="36"/>
    </row>
    <row r="32" spans="1:15">
      <c r="A32" s="4">
        <f t="shared" si="1"/>
        <v>6.4560788738861632</v>
      </c>
      <c r="B32" s="4">
        <f t="shared" si="0"/>
        <v>1.2662055777345187</v>
      </c>
      <c r="C32" s="4">
        <v>736.28356962171802</v>
      </c>
      <c r="D32" s="4">
        <v>687.57317272180819</v>
      </c>
      <c r="E32" s="34">
        <v>29</v>
      </c>
      <c r="F32" s="6">
        <v>21.486451713018059</v>
      </c>
      <c r="G32" s="6">
        <v>297.1897078113812</v>
      </c>
      <c r="H32" s="6">
        <v>4.5073780735549471</v>
      </c>
      <c r="I32" s="65">
        <v>295.33466675973534</v>
      </c>
      <c r="J32" s="6">
        <v>3.1260813047713949E-3</v>
      </c>
      <c r="K32" s="36"/>
    </row>
    <row r="33" spans="1:11">
      <c r="A33" s="4">
        <f t="shared" si="1"/>
        <v>6.4225037240965079</v>
      </c>
      <c r="B33" s="4">
        <f t="shared" si="0"/>
        <v>1.299780727524174</v>
      </c>
      <c r="C33" s="4">
        <v>736.41156126015994</v>
      </c>
      <c r="D33" s="4">
        <v>688.18645942945102</v>
      </c>
      <c r="E33" s="34">
        <v>30</v>
      </c>
      <c r="F33" s="6">
        <v>21.375551402181653</v>
      </c>
      <c r="G33" s="6">
        <v>297.19463112318897</v>
      </c>
      <c r="H33" s="6">
        <v>4.6208709693623069</v>
      </c>
      <c r="I33" s="65">
        <v>295.35691511701953</v>
      </c>
      <c r="J33" s="6">
        <v>3.2370885051040211E-3</v>
      </c>
      <c r="K33" s="36"/>
    </row>
    <row r="34" spans="1:11">
      <c r="A34" s="4">
        <f t="shared" si="1"/>
        <v>6.3889285743068527</v>
      </c>
      <c r="B34" s="4">
        <f t="shared" si="0"/>
        <v>1.3333558773138292</v>
      </c>
      <c r="C34" s="4">
        <v>736.53894717479227</v>
      </c>
      <c r="D34" s="4">
        <v>688.77872231085564</v>
      </c>
      <c r="E34" s="34">
        <v>31</v>
      </c>
      <c r="F34" s="6">
        <v>21.264628133522095</v>
      </c>
      <c r="G34" s="6">
        <v>297.19953452200991</v>
      </c>
      <c r="H34" s="6">
        <v>4.734351926089051</v>
      </c>
      <c r="I34" s="65">
        <v>295.37843955794068</v>
      </c>
      <c r="J34" s="6">
        <v>3.3488717424470988E-3</v>
      </c>
      <c r="K34" s="36"/>
    </row>
    <row r="35" spans="1:11">
      <c r="A35" s="4">
        <f t="shared" si="1"/>
        <v>6.3553534245171974</v>
      </c>
      <c r="B35" s="4">
        <f t="shared" si="0"/>
        <v>1.3669310271034845</v>
      </c>
      <c r="C35" s="4">
        <v>736.66577515215147</v>
      </c>
      <c r="D35" s="4">
        <v>689.35121414639741</v>
      </c>
      <c r="E35" s="34">
        <v>32</v>
      </c>
      <c r="F35" s="6">
        <v>21.153682060257609</v>
      </c>
      <c r="G35" s="6">
        <v>297.20441968102574</v>
      </c>
      <c r="H35" s="6">
        <v>4.8478207868092884</v>
      </c>
      <c r="I35" s="65">
        <v>295.39928126738477</v>
      </c>
      <c r="J35" s="6">
        <v>3.4614475559301586E-3</v>
      </c>
      <c r="K35" s="36"/>
    </row>
    <row r="36" spans="1:11">
      <c r="A36" s="4">
        <f t="shared" si="1"/>
        <v>6.3217782747275422</v>
      </c>
      <c r="B36" s="4">
        <f t="shared" si="0"/>
        <v>1.4005061768931397</v>
      </c>
      <c r="C36" s="4">
        <v>736.7920905272623</v>
      </c>
      <c r="D36" s="4">
        <v>689.90508561918011</v>
      </c>
      <c r="E36" s="34">
        <v>33</v>
      </c>
      <c r="F36" s="6">
        <v>21.042713326861524</v>
      </c>
      <c r="G36" s="6">
        <v>297.20928819406095</v>
      </c>
      <c r="H36" s="6">
        <v>4.9612774040331313</v>
      </c>
      <c r="I36" s="65">
        <v>295.41947822439869</v>
      </c>
      <c r="J36" s="6">
        <v>3.5748330793284608E-3</v>
      </c>
      <c r="K36" s="36"/>
    </row>
    <row r="37" spans="1:11">
      <c r="A37" s="4">
        <f t="shared" si="1"/>
        <v>6.2882031249378869</v>
      </c>
      <c r="B37" s="4">
        <f t="shared" si="0"/>
        <v>1.434081326682795</v>
      </c>
      <c r="C37" s="4">
        <v>736.91793639845014</v>
      </c>
      <c r="D37" s="4">
        <v>690.44139579741773</v>
      </c>
      <c r="E37" s="34">
        <v>34</v>
      </c>
      <c r="F37" s="6">
        <v>20.931722069731997</v>
      </c>
      <c r="G37" s="6">
        <v>297.21414158232773</v>
      </c>
      <c r="H37" s="6">
        <v>5.07472163895621</v>
      </c>
      <c r="I37" s="65">
        <v>295.43906551696864</v>
      </c>
      <c r="J37" s="6">
        <v>3.6890460715087565E-3</v>
      </c>
      <c r="K37" s="36"/>
    </row>
    <row r="38" spans="1:11">
      <c r="A38" s="4">
        <f t="shared" si="1"/>
        <v>6.2546279751482317</v>
      </c>
      <c r="B38" s="4">
        <f t="shared" si="0"/>
        <v>1.4676564764724502</v>
      </c>
      <c r="C38" s="4">
        <v>737.04335382024283</v>
      </c>
      <c r="D38" s="4">
        <v>690.96112132980272</v>
      </c>
      <c r="E38" s="34">
        <v>35</v>
      </c>
      <c r="F38" s="6">
        <v>20.82070841779624</v>
      </c>
      <c r="G38" s="6">
        <v>297.21898130051568</v>
      </c>
      <c r="H38" s="6">
        <v>5.1881533607850638</v>
      </c>
      <c r="I38" s="65">
        <v>295.45807561980143</v>
      </c>
      <c r="J38" s="6">
        <v>3.8041049489027858E-3</v>
      </c>
      <c r="K38" s="36"/>
    </row>
    <row r="39" spans="1:11">
      <c r="A39" s="4">
        <f t="shared" si="1"/>
        <v>6.2210528253585764</v>
      </c>
      <c r="B39" s="4">
        <f t="shared" si="0"/>
        <v>1.5012316262621055</v>
      </c>
      <c r="C39" s="4">
        <v>737.16838197708103</v>
      </c>
      <c r="D39" s="4">
        <v>691.46516453662525</v>
      </c>
      <c r="E39" s="34">
        <v>36</v>
      </c>
      <c r="F39" s="6">
        <v>20.709672493056946</v>
      </c>
      <c r="G39" s="6">
        <v>297.22380874230504</v>
      </c>
      <c r="H39" s="6">
        <v>5.301572446129283</v>
      </c>
      <c r="I39" s="65">
        <v>295.47653864014404</v>
      </c>
      <c r="J39" s="6">
        <v>3.9200288201766947E-3</v>
      </c>
      <c r="K39" s="36"/>
    </row>
    <row r="40" spans="1:11">
      <c r="A40" s="4">
        <f t="shared" si="1"/>
        <v>6.1874776755689211</v>
      </c>
      <c r="B40" s="4">
        <f t="shared" si="0"/>
        <v>1.5348067760517607</v>
      </c>
      <c r="C40" s="4">
        <v>737.29305834016964</v>
      </c>
      <c r="D40" s="4">
        <v>691.95436055009282</v>
      </c>
      <c r="E40" s="34">
        <v>37</v>
      </c>
      <c r="F40" s="6">
        <v>20.598614411087524</v>
      </c>
      <c r="G40" s="6">
        <v>297.22862524537038</v>
      </c>
      <c r="H40" s="6">
        <v>5.4149787784524905</v>
      </c>
      <c r="I40" s="65">
        <v>295.49448253589975</v>
      </c>
      <c r="J40" s="6">
        <v>4.0368375232811924E-3</v>
      </c>
      <c r="K40" s="36"/>
    </row>
    <row r="41" spans="1:11">
      <c r="A41" s="4">
        <f t="shared" si="1"/>
        <v>6.1539025257792659</v>
      </c>
      <c r="B41" s="4">
        <f t="shared" si="0"/>
        <v>1.568381925841416</v>
      </c>
      <c r="C41" s="4">
        <v>737.41741880947575</v>
      </c>
      <c r="D41" s="4">
        <v>692.42948363320352</v>
      </c>
      <c r="E41" s="34">
        <v>38</v>
      </c>
      <c r="F41" s="6">
        <v>20.487534281481921</v>
      </c>
      <c r="G41" s="6">
        <v>297.23343209593338</v>
      </c>
      <c r="H41" s="6">
        <v>5.5283722475753763</v>
      </c>
      <c r="I41" s="65">
        <v>295.51193330965964</v>
      </c>
      <c r="J41" s="6">
        <v>4.1545516650858903E-3</v>
      </c>
      <c r="K41" s="36"/>
    </row>
    <row r="42" spans="1:11">
      <c r="A42" s="4">
        <f t="shared" si="1"/>
        <v>6.1203273759896106</v>
      </c>
      <c r="B42" s="4">
        <f t="shared" si="0"/>
        <v>1.6019570756310713</v>
      </c>
      <c r="C42" s="4">
        <v>737.54149784260687</v>
      </c>
      <c r="D42" s="4">
        <v>692.89125278663062</v>
      </c>
      <c r="E42" s="34">
        <v>39</v>
      </c>
      <c r="F42" s="6">
        <v>20.376432208264003</v>
      </c>
      <c r="G42" s="6">
        <v>297.23823053291511</v>
      </c>
      <c r="H42" s="6">
        <v>5.6417527492248816</v>
      </c>
      <c r="I42" s="65">
        <v>295.52891518173175</v>
      </c>
      <c r="J42" s="6">
        <v>4.2731926638220567E-3</v>
      </c>
      <c r="K42" s="36"/>
    </row>
    <row r="43" spans="1:11">
      <c r="A43" s="4">
        <f t="shared" si="1"/>
        <v>6.0867522261999554</v>
      </c>
      <c r="B43" s="4">
        <f t="shared" si="0"/>
        <v>1.6355322254207265</v>
      </c>
      <c r="C43" s="4">
        <v>737.66532857207142</v>
      </c>
      <c r="D43" s="4">
        <v>693.3403367365803</v>
      </c>
      <c r="E43" s="34">
        <v>40</v>
      </c>
      <c r="F43" s="6">
        <v>20.265308290260787</v>
      </c>
      <c r="G43" s="6">
        <v>297.24302175173187</v>
      </c>
      <c r="H43" s="6">
        <v>5.7551201846244133</v>
      </c>
      <c r="I43" s="65">
        <v>295.5454507448045</v>
      </c>
      <c r="J43" s="6">
        <v>4.3927827945813474E-3</v>
      </c>
      <c r="K43" s="36"/>
    </row>
    <row r="44" spans="1:11">
      <c r="A44" s="4">
        <f t="shared" si="1"/>
        <v>6.0531770764103001</v>
      </c>
      <c r="B44" s="4">
        <f t="shared" si="0"/>
        <v>1.6691073752103818</v>
      </c>
      <c r="C44" s="4">
        <v>737.78894291222571</v>
      </c>
      <c r="D44" s="4">
        <v>693.77735838285048</v>
      </c>
      <c r="E44" s="34">
        <v>41</v>
      </c>
      <c r="F44" s="6">
        <v>20.154162621443508</v>
      </c>
      <c r="G44" s="6">
        <v>297.24780690777391</v>
      </c>
      <c r="H44" s="6">
        <v>5.8684744601206438</v>
      </c>
      <c r="I44" s="65">
        <v>295.56156110250623</v>
      </c>
      <c r="J44" s="6">
        <v>4.5133452381442224E-3</v>
      </c>
      <c r="K44" s="36"/>
    </row>
    <row r="45" spans="1:11">
      <c r="A45" s="4">
        <f t="shared" si="1"/>
        <v>6.0196019266206449</v>
      </c>
      <c r="B45" s="4">
        <f t="shared" si="0"/>
        <v>1.702682525000037</v>
      </c>
      <c r="C45" s="4">
        <v>737.91237165704638</v>
      </c>
      <c r="D45" s="4">
        <v>694.20289877484117</v>
      </c>
      <c r="E45" s="34">
        <v>42</v>
      </c>
      <c r="F45" s="6">
        <v>20.042995291239624</v>
      </c>
      <c r="G45" s="6">
        <v>297.25258711959975</v>
      </c>
      <c r="H45" s="6">
        <v>5.9818154868429705</v>
      </c>
      <c r="I45" s="65">
        <v>295.5772659938068</v>
      </c>
      <c r="J45" s="6">
        <v>4.6349041334411648E-3</v>
      </c>
      <c r="K45" s="36"/>
    </row>
    <row r="46" spans="1:11">
      <c r="A46" s="4">
        <f t="shared" si="1"/>
        <v>5.9860267768309896</v>
      </c>
      <c r="B46" s="4">
        <f t="shared" si="0"/>
        <v>1.7362576747896923</v>
      </c>
      <c r="C46" s="4">
        <v>738.03564456972151</v>
      </c>
      <c r="D46" s="4">
        <v>694.61750067363789</v>
      </c>
      <c r="E46" s="34">
        <v>43</v>
      </c>
      <c r="F46" s="6">
        <v>19.931806384818927</v>
      </c>
      <c r="G46" s="6">
        <v>297.25736347187706</v>
      </c>
      <c r="H46" s="6">
        <v>6.09514318039224</v>
      </c>
      <c r="I46" s="65">
        <v>295.59258390494057</v>
      </c>
      <c r="J46" s="6">
        <v>4.7574846339829531E-3</v>
      </c>
      <c r="K46" s="36"/>
    </row>
    <row r="47" spans="1:11">
      <c r="A47" s="4">
        <f t="shared" si="1"/>
        <v>5.9524516270413343</v>
      </c>
      <c r="B47" s="4">
        <f t="shared" si="0"/>
        <v>1.7698328245793475</v>
      </c>
      <c r="C47" s="4">
        <v>738.15879046493512</v>
      </c>
      <c r="D47" s="4">
        <v>695.02167175018258</v>
      </c>
      <c r="E47" s="34">
        <v>44</v>
      </c>
      <c r="F47" s="6">
        <v>19.820595983356206</v>
      </c>
      <c r="G47" s="6">
        <v>297.26213701809564</v>
      </c>
      <c r="H47" s="6">
        <v>6.2084574605557332</v>
      </c>
      <c r="I47" s="65">
        <v>295.60753217030555</v>
      </c>
      <c r="J47" s="6">
        <v>4.8811129686335943E-3</v>
      </c>
      <c r="K47" s="36"/>
    </row>
    <row r="48" spans="1:11">
      <c r="A48" s="4">
        <f t="shared" si="1"/>
        <v>5.9188764772516791</v>
      </c>
      <c r="B48" s="4">
        <f t="shared" si="0"/>
        <v>1.8034079743690028</v>
      </c>
      <c r="C48" s="4">
        <v>738.28183728460976</v>
      </c>
      <c r="D48" s="4">
        <v>695.41588746269906</v>
      </c>
      <c r="E48" s="34">
        <v>45</v>
      </c>
      <c r="F48" s="6">
        <v>19.709364164272785</v>
      </c>
      <c r="G48" s="6">
        <v>297.26690878307579</v>
      </c>
      <c r="H48" s="6">
        <v>6.3217582510457548</v>
      </c>
      <c r="I48" s="65">
        <v>295.62212706359901</v>
      </c>
      <c r="J48" s="6">
        <v>5.0058165071417901E-3</v>
      </c>
      <c r="K48" s="36"/>
    </row>
    <row r="49" spans="1:11">
      <c r="A49" s="4">
        <f t="shared" si="1"/>
        <v>5.8853013274620238</v>
      </c>
      <c r="B49" s="4">
        <f t="shared" si="0"/>
        <v>1.8369831241586581</v>
      </c>
      <c r="C49" s="4">
        <v>738.40481216778505</v>
      </c>
      <c r="D49" s="4">
        <v>695.80059365073691</v>
      </c>
      <c r="E49" s="34">
        <v>46</v>
      </c>
      <c r="F49" s="6">
        <v>19.598111001459031</v>
      </c>
      <c r="G49" s="6">
        <v>297.27167976529296</v>
      </c>
      <c r="H49" s="6">
        <v>6.4350454792595135</v>
      </c>
      <c r="I49" s="65">
        <v>295.63638388028903</v>
      </c>
      <c r="J49" s="6">
        <v>5.1316238308946813E-3</v>
      </c>
      <c r="K49" s="36"/>
    </row>
    <row r="50" spans="1:11">
      <c r="A50" s="4">
        <f t="shared" si="1"/>
        <v>5.8517261776723686</v>
      </c>
      <c r="B50" s="4">
        <f t="shared" si="0"/>
        <v>1.8705582739483133</v>
      </c>
      <c r="C50" s="4">
        <v>738.52774151522942</v>
      </c>
      <c r="D50" s="4">
        <v>696.17620887825944</v>
      </c>
      <c r="E50" s="34">
        <v>47</v>
      </c>
      <c r="F50" s="6">
        <v>19.486836565479546</v>
      </c>
      <c r="G50" s="6">
        <v>297.27645093903669</v>
      </c>
      <c r="H50" s="6">
        <v>6.5483190760582106</v>
      </c>
      <c r="I50" s="65">
        <v>295.65031701237825</v>
      </c>
      <c r="J50" s="6">
        <v>5.2585648094119527E-3</v>
      </c>
      <c r="K50" s="36"/>
    </row>
    <row r="51" spans="1:11">
      <c r="A51" s="4">
        <f t="shared" si="1"/>
        <v>5.8181510278827133</v>
      </c>
      <c r="B51" s="4">
        <f t="shared" si="0"/>
        <v>1.9041334237379686</v>
      </c>
      <c r="C51" s="4">
        <v>738.65065104931409</v>
      </c>
      <c r="D51" s="4">
        <v>696.54312655399622</v>
      </c>
      <c r="E51" s="34">
        <v>48</v>
      </c>
      <c r="F51" s="6">
        <v>19.375540923762667</v>
      </c>
      <c r="G51" s="6">
        <v>297.28122325641982</v>
      </c>
      <c r="H51" s="6">
        <v>6.6615789755635033</v>
      </c>
      <c r="I51" s="65">
        <v>295.66394001629897</v>
      </c>
      <c r="J51" s="6">
        <v>5.386670683160219E-3</v>
      </c>
      <c r="K51" s="36"/>
    </row>
    <row r="52" spans="1:11">
      <c r="A52" s="4">
        <f t="shared" si="1"/>
        <v>5.7845758780930581</v>
      </c>
      <c r="B52" s="4">
        <f t="shared" si="0"/>
        <v>1.9377085735276238</v>
      </c>
      <c r="C52" s="4">
        <v>738.77356586962037</v>
      </c>
      <c r="D52" s="4">
        <v>696.90171685367739</v>
      </c>
      <c r="E52" s="34">
        <v>49</v>
      </c>
      <c r="F52" s="6">
        <v>19.264224140775788</v>
      </c>
      <c r="G52" s="6">
        <v>297.28599764925332</v>
      </c>
      <c r="H52" s="6">
        <v>6.774825114969758</v>
      </c>
      <c r="I52" s="65">
        <v>295.67726567467298</v>
      </c>
      <c r="J52" s="6">
        <v>5.5159741533381303E-3</v>
      </c>
      <c r="K52" s="36"/>
    </row>
    <row r="53" spans="1:11">
      <c r="A53" s="4">
        <f t="shared" si="1"/>
        <v>5.7510007283034028</v>
      </c>
      <c r="B53" s="4">
        <f t="shared" si="0"/>
        <v>1.9712837233172791</v>
      </c>
      <c r="C53" s="4">
        <v>738.89651050469911</v>
      </c>
      <c r="D53" s="4">
        <v>697.2523284656811</v>
      </c>
      <c r="E53" s="34">
        <v>50</v>
      </c>
      <c r="F53" s="6">
        <v>19.152886278187616</v>
      </c>
      <c r="G53" s="6">
        <v>297.29077503079873</v>
      </c>
      <c r="H53" s="6">
        <v>6.8880574343705518</v>
      </c>
      <c r="I53" s="65">
        <v>295.69030605258132</v>
      </c>
      <c r="J53" s="6">
        <v>5.6465094793632167E-3</v>
      </c>
      <c r="K53" s="36"/>
    </row>
    <row r="54" spans="1:11">
      <c r="A54" s="4">
        <f t="shared" si="1"/>
        <v>5.7174255785137476</v>
      </c>
      <c r="B54" s="4">
        <f t="shared" si="0"/>
        <v>2.0048588731069343</v>
      </c>
      <c r="C54" s="4">
        <v>739.01950896035532</v>
      </c>
      <c r="D54" s="4">
        <v>697.5952901789675</v>
      </c>
      <c r="E54" s="34">
        <v>51</v>
      </c>
      <c r="F54" s="6">
        <v>19.041527395018704</v>
      </c>
      <c r="G54" s="6">
        <v>297.29555629741077</v>
      </c>
      <c r="H54" s="6">
        <v>7.0012758765982435</v>
      </c>
      <c r="I54" s="65">
        <v>295.70307254891276</v>
      </c>
      <c r="J54" s="6">
        <v>5.7783125848838547E-3</v>
      </c>
      <c r="K54" s="36"/>
    </row>
    <row r="55" spans="1:11">
      <c r="A55" s="4">
        <f t="shared" si="1"/>
        <v>5.6838504287240923</v>
      </c>
      <c r="B55" s="4">
        <f t="shared" si="0"/>
        <v>2.0384340228965896</v>
      </c>
      <c r="C55" s="4">
        <v>739.14258476479358</v>
      </c>
      <c r="D55" s="4">
        <v>697.9309123298824</v>
      </c>
      <c r="E55" s="34">
        <v>52</v>
      </c>
      <c r="F55" s="6">
        <v>18.930147547781097</v>
      </c>
      <c r="G55" s="6">
        <v>297.30034233007956</v>
      </c>
      <c r="H55" s="6">
        <v>7.1144803870753499</v>
      </c>
      <c r="I55" s="65">
        <v>295.71557594329158</v>
      </c>
      <c r="J55" s="6">
        <v>5.9114211732457875E-3</v>
      </c>
      <c r="K55" s="36"/>
    </row>
    <row r="56" spans="1:11">
      <c r="A56" s="4">
        <f t="shared" si="1"/>
        <v>5.650275278934437</v>
      </c>
      <c r="B56" s="4">
        <f t="shared" si="0"/>
        <v>2.0720091726862448</v>
      </c>
      <c r="C56" s="4">
        <v>739.26576101092292</v>
      </c>
      <c r="D56" s="4">
        <v>698.25948812243416</v>
      </c>
      <c r="E56" s="34">
        <v>53</v>
      </c>
      <c r="F56" s="6">
        <v>18.818746790608166</v>
      </c>
      <c r="G56" s="6">
        <v>297.30513399588318</v>
      </c>
      <c r="H56" s="6">
        <v>7.2276709136767776</v>
      </c>
      <c r="I56" s="65">
        <v>295.72782643902838</v>
      </c>
      <c r="J56" s="6">
        <v>6.0458748534648271E-3</v>
      </c>
      <c r="K56" s="36"/>
    </row>
    <row r="57" spans="1:11">
      <c r="A57" s="4">
        <f t="shared" si="1"/>
        <v>5.6167001291447818</v>
      </c>
      <c r="B57" s="4">
        <f t="shared" si="0"/>
        <v>2.1055843224759001</v>
      </c>
      <c r="C57" s="4">
        <v>739.38906039609139</v>
      </c>
      <c r="D57" s="4">
        <v>698.58129483492962</v>
      </c>
      <c r="E57" s="34">
        <v>54</v>
      </c>
      <c r="F57" s="6">
        <v>18.707325175375331</v>
      </c>
      <c r="G57" s="4">
        <v>297.30993214935762</v>
      </c>
      <c r="H57" s="6">
        <v>7.3408474066019078</v>
      </c>
      <c r="I57" s="63">
        <v>295.73983370248635</v>
      </c>
      <c r="J57" s="6">
        <v>6.1817152778984004E-3</v>
      </c>
      <c r="K57" s="36"/>
    </row>
    <row r="58" spans="1:11">
      <c r="A58" s="4">
        <f t="shared" si="1"/>
        <v>5.5831249793551265</v>
      </c>
      <c r="B58" s="4">
        <f t="shared" si="0"/>
        <v>2.1391594722655554</v>
      </c>
      <c r="C58" s="4">
        <v>739.51250525949251</v>
      </c>
      <c r="D58" s="4">
        <v>698.89659492436283</v>
      </c>
      <c r="E58" s="34">
        <v>55</v>
      </c>
      <c r="F58" s="6">
        <v>18.595882751812539</v>
      </c>
      <c r="G58" s="4">
        <v>297.31473763379296</v>
      </c>
      <c r="H58" s="6">
        <v>7.4540098182557477</v>
      </c>
      <c r="I58" s="63">
        <v>295.75160689921205</v>
      </c>
      <c r="J58" s="6">
        <v>6.3189862929720099E-3</v>
      </c>
      <c r="K58" s="36"/>
    </row>
    <row r="59" spans="1:11">
      <c r="A59" s="4">
        <f t="shared" si="1"/>
        <v>5.5495498295654713</v>
      </c>
      <c r="B59" s="4">
        <f t="shared" si="0"/>
        <v>2.1727346220552106</v>
      </c>
      <c r="C59" s="4">
        <v>739.63611761746301</v>
      </c>
      <c r="D59" s="4">
        <v>699.20563703865423</v>
      </c>
      <c r="E59" s="34">
        <v>56</v>
      </c>
      <c r="F59" s="6">
        <v>18.484419567609081</v>
      </c>
      <c r="G59" s="4">
        <v>297.31955128246244</v>
      </c>
      <c r="H59" s="6">
        <v>7.5671581031383797</v>
      </c>
      <c r="I59" s="63">
        <v>295.76315472714072</v>
      </c>
      <c r="J59" s="6">
        <v>6.457734104506411E-3</v>
      </c>
      <c r="K59" s="36"/>
    </row>
    <row r="60" spans="1:11">
      <c r="A60" s="4">
        <f t="shared" si="1"/>
        <v>5.515974679775816</v>
      </c>
      <c r="B60" s="4">
        <f t="shared" si="0"/>
        <v>2.2063097718448659</v>
      </c>
      <c r="C60" s="4">
        <v>739.75991919686965</v>
      </c>
      <c r="D60" s="4">
        <v>699.50865694570166</v>
      </c>
      <c r="E60" s="34">
        <v>57</v>
      </c>
      <c r="F60" s="6">
        <v>18.372935668511357</v>
      </c>
      <c r="G60" s="4">
        <v>297.32437391979022</v>
      </c>
      <c r="H60" s="6">
        <v>7.6802922177420108</v>
      </c>
      <c r="I60" s="63">
        <v>295.77448544715185</v>
      </c>
      <c r="J60" s="6">
        <v>6.5980074594123757E-3</v>
      </c>
      <c r="K60" s="36"/>
    </row>
    <row r="61" spans="1:11">
      <c r="A61" s="4">
        <f t="shared" si="1"/>
        <v>5.4823995299861608</v>
      </c>
      <c r="B61" s="4">
        <f t="shared" si="0"/>
        <v>2.2398849216345211</v>
      </c>
      <c r="C61" s="4">
        <v>739.8839314667656</v>
      </c>
      <c r="D61" s="4">
        <v>699.80587838721544</v>
      </c>
      <c r="E61" s="34">
        <v>58</v>
      </c>
      <c r="F61" s="6">
        <v>18.261431098414288</v>
      </c>
      <c r="G61" s="4">
        <v>297.32920636246445</v>
      </c>
      <c r="H61" s="6">
        <v>7.793412120455038</v>
      </c>
      <c r="I61" s="63">
        <v>295.78560691122249</v>
      </c>
      <c r="J61" s="6">
        <v>6.7398578457782887E-3</v>
      </c>
      <c r="K61" s="36"/>
    </row>
    <row r="62" spans="1:11">
      <c r="A62" s="4">
        <f t="shared" si="1"/>
        <v>5.4488243801965055</v>
      </c>
      <c r="B62" s="4">
        <f t="shared" si="0"/>
        <v>2.2734600714241764</v>
      </c>
      <c r="C62" s="4">
        <v>740.00817566847911</v>
      </c>
      <c r="D62" s="4">
        <v>700.09751386443963</v>
      </c>
      <c r="E62" s="34">
        <v>59</v>
      </c>
      <c r="F62" s="6">
        <v>18.149905899446608</v>
      </c>
      <c r="G62" s="4">
        <v>297.33404942050032</v>
      </c>
      <c r="H62" s="6">
        <v>7.9065177714725525</v>
      </c>
      <c r="I62" s="63">
        <v>295.79652658839831</v>
      </c>
      <c r="J62" s="6">
        <v>6.8833397136787763E-3</v>
      </c>
      <c r="K62" s="36"/>
    </row>
    <row r="63" spans="1:11">
      <c r="A63" s="4">
        <f t="shared" si="1"/>
        <v>5.4152492304068502</v>
      </c>
      <c r="B63" s="4">
        <f t="shared" si="0"/>
        <v>2.3070352212138316</v>
      </c>
      <c r="C63" s="4">
        <v>740.13267284428366</v>
      </c>
      <c r="D63" s="4">
        <v>700.38376536209933</v>
      </c>
      <c r="E63" s="34">
        <v>60</v>
      </c>
      <c r="F63" s="6">
        <v>18.038360112050785</v>
      </c>
      <c r="G63" s="4">
        <v>297.33890389825825</v>
      </c>
      <c r="H63" s="6">
        <v>8.0196091327127856</v>
      </c>
      <c r="I63" s="63">
        <v>295.80725158877976</v>
      </c>
      <c r="J63" s="6">
        <v>7.0285107193890622E-3</v>
      </c>
      <c r="K63" s="36"/>
    </row>
    <row r="64" spans="1:11">
      <c r="A64" s="4">
        <f t="shared" si="1"/>
        <v>5.381674080617195</v>
      </c>
      <c r="B64" s="4">
        <f t="shared" si="0"/>
        <v>2.3406103710034869</v>
      </c>
      <c r="C64" s="4">
        <v>740.25744386478561</v>
      </c>
      <c r="D64" s="4">
        <v>700.66482501624205</v>
      </c>
      <c r="E64" s="34">
        <v>61</v>
      </c>
      <c r="F64" s="6">
        <v>17.92679377505776</v>
      </c>
      <c r="G64" s="4">
        <v>297.34377059542157</v>
      </c>
      <c r="H64" s="6">
        <v>8.1326861677390436</v>
      </c>
      <c r="I64" s="63">
        <v>295.81778868570092</v>
      </c>
      <c r="J64" s="6">
        <v>7.175431996110755E-3</v>
      </c>
      <c r="K64" s="36"/>
    </row>
    <row r="65" spans="1:11">
      <c r="A65" s="4">
        <f t="shared" si="1"/>
        <v>5.3480989308275397</v>
      </c>
      <c r="B65" s="4">
        <f t="shared" si="0"/>
        <v>2.3741855207931422</v>
      </c>
      <c r="C65" s="4">
        <v>740.38250945515404</v>
      </c>
      <c r="D65" s="4">
        <v>700.9408757310506</v>
      </c>
      <c r="E65" s="34">
        <v>62</v>
      </c>
      <c r="F65" s="6">
        <v>17.815206925757018</v>
      </c>
      <c r="G65" s="4">
        <v>297.34865030793759</v>
      </c>
      <c r="H65" s="6">
        <v>8.245748841686714</v>
      </c>
      <c r="I65" s="63">
        <v>295.82814433625975</v>
      </c>
      <c r="J65" s="6">
        <v>7.3241684548138175E-3</v>
      </c>
      <c r="K65" s="36"/>
    </row>
    <row r="66" spans="1:11">
      <c r="A66" s="4">
        <f t="shared" si="1"/>
        <v>5.3145237810378845</v>
      </c>
      <c r="B66" s="4">
        <f t="shared" si="0"/>
        <v>2.4077606705827974</v>
      </c>
      <c r="C66" s="4">
        <v>740.50789022030665</v>
      </c>
      <c r="D66" s="4">
        <v>701.21209174917988</v>
      </c>
      <c r="E66" s="34">
        <v>63</v>
      </c>
      <c r="F66" s="6">
        <v>17.703599599962232</v>
      </c>
      <c r="G66" s="4">
        <v>297.35354382892638</v>
      </c>
      <c r="H66" s="6">
        <v>8.3587971211949501</v>
      </c>
      <c r="I66" s="63">
        <v>295.83832470034309</v>
      </c>
      <c r="J66" s="6">
        <v>7.4747891193934195E-3</v>
      </c>
      <c r="K66" s="36"/>
    </row>
    <row r="67" spans="1:11">
      <c r="A67" s="4">
        <f t="shared" si="1"/>
        <v>5.2809486312482292</v>
      </c>
      <c r="B67" s="4">
        <f t="shared" si="0"/>
        <v>2.4413358203724527</v>
      </c>
      <c r="C67" s="4">
        <v>740.6336066691581</v>
      </c>
      <c r="D67" s="4">
        <v>701.47863917970938</v>
      </c>
      <c r="E67" s="34">
        <v>64</v>
      </c>
      <c r="F67" s="6">
        <v>17.591971832072897</v>
      </c>
      <c r="G67" s="4">
        <v>297.35845194955965</v>
      </c>
      <c r="H67" s="6">
        <v>8.4718309743427245</v>
      </c>
      <c r="I67" s="63">
        <v>295.8483356582754</v>
      </c>
      <c r="J67" s="6">
        <v>7.6273675010501809E-3</v>
      </c>
      <c r="K67" s="36"/>
    </row>
    <row r="68" spans="1:11">
      <c r="A68" s="4">
        <f t="shared" si="1"/>
        <v>5.247373481458574</v>
      </c>
      <c r="B68" s="4">
        <f t="shared" si="0"/>
        <v>2.4749109701621079</v>
      </c>
      <c r="C68" s="4">
        <v>740.75967923802614</v>
      </c>
      <c r="D68" s="4">
        <v>701.74067648739288</v>
      </c>
      <c r="E68" s="34">
        <v>65</v>
      </c>
      <c r="F68" s="6">
        <v>17.480323655132164</v>
      </c>
      <c r="G68" s="4">
        <v>297.36337545991472</v>
      </c>
      <c r="H68" s="6">
        <v>8.5848503705889065</v>
      </c>
      <c r="I68" s="63">
        <v>295.858182827208</v>
      </c>
      <c r="J68" s="6">
        <v>7.7819820176542572E-3</v>
      </c>
      <c r="K68" s="36"/>
    </row>
    <row r="69" spans="1:11">
      <c r="A69" s="4">
        <f t="shared" si="1"/>
        <v>5.2137983316689187</v>
      </c>
      <c r="B69" s="4">
        <f t="shared" si="0"/>
        <v>2.5084861199517632</v>
      </c>
      <c r="C69" s="4">
        <v>740.88612831328783</v>
      </c>
      <c r="D69" s="4">
        <v>701.99835494652154</v>
      </c>
      <c r="E69" s="34">
        <v>66</v>
      </c>
      <c r="F69" s="6">
        <v>17.36865510088117</v>
      </c>
      <c r="G69" s="4">
        <v>297.36831514980463</v>
      </c>
      <c r="H69" s="6">
        <v>8.6978552807160785</v>
      </c>
      <c r="I69" s="63">
        <v>295.86787157635337</v>
      </c>
      <c r="J69" s="6">
        <v>7.9387164648810002E-3</v>
      </c>
      <c r="K69" s="36"/>
    </row>
    <row r="70" spans="1:11">
      <c r="A70" s="4">
        <f t="shared" si="1"/>
        <v>5.1802231818792634</v>
      </c>
      <c r="B70" s="4">
        <f t="shared" si="0"/>
        <v>2.5420612697414184</v>
      </c>
      <c r="C70" s="4">
        <v>741.01297425336713</v>
      </c>
      <c r="D70" s="4">
        <v>702.25181906239493</v>
      </c>
      <c r="E70" s="34">
        <v>67</v>
      </c>
      <c r="F70" s="6">
        <v>17.256966199810087</v>
      </c>
      <c r="G70" s="4">
        <v>297.37327180958874</v>
      </c>
      <c r="H70" s="6">
        <v>8.8108456767778573</v>
      </c>
      <c r="I70" s="63">
        <v>295.87740704116032</v>
      </c>
      <c r="J70" s="6">
        <v>8.0976605471505345E-3</v>
      </c>
      <c r="K70" s="36"/>
    </row>
    <row r="71" spans="1:11">
      <c r="A71" s="4">
        <f t="shared" si="1"/>
        <v>5.1466480320896082</v>
      </c>
      <c r="B71" s="4">
        <f t="shared" si="0"/>
        <v>2.5756364195310737</v>
      </c>
      <c r="C71" s="4">
        <v>741.14023741013364</v>
      </c>
      <c r="D71" s="4">
        <v>702.50120696310387</v>
      </c>
      <c r="E71" s="34">
        <v>68</v>
      </c>
      <c r="F71" s="6">
        <v>17.145256981206121</v>
      </c>
      <c r="G71" s="4">
        <v>297.37824623096566</v>
      </c>
      <c r="H71" s="6">
        <v>8.9238215320494465</v>
      </c>
      <c r="I71" s="63">
        <v>295.88679413651585</v>
      </c>
      <c r="J71" s="6">
        <v>8.2589104779191777E-3</v>
      </c>
      <c r="K71" s="36"/>
    </row>
    <row r="72" spans="1:11">
      <c r="A72" s="4">
        <f t="shared" si="1"/>
        <v>5.1130728822999529</v>
      </c>
      <c r="B72" s="4">
        <f t="shared" si="0"/>
        <v>2.609211569320729</v>
      </c>
      <c r="C72" s="4">
        <v>741.26793814978384</v>
      </c>
      <c r="D72" s="4">
        <v>702.7466507640745</v>
      </c>
      <c r="E72" s="34">
        <v>69</v>
      </c>
      <c r="F72" s="6">
        <v>17.033527473198696</v>
      </c>
      <c r="G72" s="4">
        <v>297.38323920775139</v>
      </c>
      <c r="H72" s="6">
        <v>9.0367828209812142</v>
      </c>
      <c r="I72" s="63">
        <v>295.89603756905251</v>
      </c>
      <c r="J72" s="6">
        <v>8.4225696607260949E-3</v>
      </c>
      <c r="K72" s="36"/>
    </row>
    <row r="73" spans="1:11">
      <c r="A73" s="4">
        <f t="shared" si="1"/>
        <v>5.0794977325102977</v>
      </c>
      <c r="B73" s="4">
        <f t="shared" si="0"/>
        <v>2.6427867191103842</v>
      </c>
      <c r="C73" s="4">
        <v>741.39609687327425</v>
      </c>
      <c r="D73" s="4">
        <v>702.98827690758947</v>
      </c>
      <c r="E73" s="34">
        <v>70</v>
      </c>
      <c r="F73" s="6">
        <v>16.921777702801911</v>
      </c>
      <c r="G73" s="4">
        <v>297.38825153664482</v>
      </c>
      <c r="H73" s="6">
        <v>9.1497295191551142</v>
      </c>
      <c r="I73" s="63">
        <v>295.90514184863179</v>
      </c>
      <c r="J73" s="6">
        <v>8.5887494646828648E-3</v>
      </c>
      <c r="K73" s="36"/>
    </row>
    <row r="74" spans="1:11">
      <c r="A74" s="4">
        <f t="shared" si="1"/>
        <v>5.0459225827206424</v>
      </c>
      <c r="B74" s="4">
        <f t="shared" si="0"/>
        <v>2.6763618689000395</v>
      </c>
      <c r="C74" s="4">
        <v>741.52473403636964</v>
      </c>
      <c r="D74" s="4">
        <v>703.22620647930057</v>
      </c>
      <c r="E74" s="34">
        <v>71</v>
      </c>
      <c r="F74" s="6">
        <v>16.810007695954564</v>
      </c>
      <c r="G74" s="4">
        <v>297.39328401798264</v>
      </c>
      <c r="H74" s="6">
        <v>9.2626616032437159</v>
      </c>
      <c r="I74" s="63">
        <v>295.9141112990684</v>
      </c>
      <c r="J74" s="6">
        <v>8.7575701109227824E-3</v>
      </c>
      <c r="K74" s="36"/>
    </row>
    <row r="75" spans="1:11">
      <c r="A75" s="4">
        <f t="shared" si="1"/>
        <v>5.0123474329309872</v>
      </c>
      <c r="B75" s="4">
        <f t="shared" si="0"/>
        <v>2.7099370186896947</v>
      </c>
      <c r="C75" s="4">
        <v>741.65387016936836</v>
      </c>
      <c r="D75" s="4">
        <v>703.46055550355959</v>
      </c>
      <c r="E75" s="34">
        <v>72</v>
      </c>
      <c r="F75" s="6">
        <v>16.698217477557826</v>
      </c>
      <c r="G75" s="4">
        <v>297.39833745648673</v>
      </c>
      <c r="H75" s="6">
        <v>9.3755790509717443</v>
      </c>
      <c r="I75" s="63">
        <v>295.92295006815471</v>
      </c>
      <c r="J75" s="6">
        <v>8.9291616900527386E-3</v>
      </c>
      <c r="K75" s="36"/>
    </row>
    <row r="76" spans="1:11">
      <c r="A76" s="4">
        <f t="shared" si="1"/>
        <v>4.9787722831413319</v>
      </c>
      <c r="B76" s="4">
        <f t="shared" si="0"/>
        <v>2.74351216847935</v>
      </c>
      <c r="C76" s="4">
        <v>741.7835258965606</v>
      </c>
      <c r="D76" s="4">
        <v>703.69143521923002</v>
      </c>
      <c r="E76" s="34">
        <v>73</v>
      </c>
      <c r="F76" s="6">
        <v>16.586407071510681</v>
      </c>
      <c r="G76" s="4">
        <v>297.40341266200431</v>
      </c>
      <c r="H76" s="6">
        <v>9.4884818410798886</v>
      </c>
      <c r="I76" s="63">
        <v>295.93166213703819</v>
      </c>
      <c r="J76" s="6">
        <v>9.1036653350746212E-3</v>
      </c>
      <c r="K76" s="36"/>
    </row>
    <row r="77" spans="1:11">
      <c r="A77" s="4">
        <f t="shared" si="1"/>
        <v>4.9451971333516767</v>
      </c>
      <c r="B77" s="4">
        <f t="shared" si="0"/>
        <v>2.7770873182690052</v>
      </c>
      <c r="C77" s="4">
        <v>741.91372195547683</v>
      </c>
      <c r="D77" s="4">
        <v>703.91895233749426</v>
      </c>
      <c r="E77" s="34">
        <v>74</v>
      </c>
      <c r="F77" s="6">
        <v>16.474576500743421</v>
      </c>
      <c r="G77" s="4">
        <v>297.4085104502451</v>
      </c>
      <c r="H77" s="6">
        <v>9.6013699532908277</v>
      </c>
      <c r="I77" s="63">
        <v>295.94025132900174</v>
      </c>
      <c r="J77" s="6">
        <v>9.2812345798337654E-3</v>
      </c>
      <c r="K77" s="36"/>
    </row>
    <row r="78" spans="1:11">
      <c r="A78" s="4">
        <f t="shared" si="1"/>
        <v>4.9116219835620214</v>
      </c>
      <c r="B78" s="4">
        <f t="shared" si="0"/>
        <v>2.8106624680586605</v>
      </c>
      <c r="C78" s="4">
        <v>742.04447921597659</v>
      </c>
      <c r="D78" s="4">
        <v>704.14320928303596</v>
      </c>
      <c r="E78" s="34">
        <v>75</v>
      </c>
      <c r="F78" s="6">
        <v>16.362725787249044</v>
      </c>
      <c r="G78" s="4">
        <v>297.41363164351509</v>
      </c>
      <c r="H78" s="6">
        <v>9.7142433682772502</v>
      </c>
      <c r="I78" s="63">
        <v>295.9487213176912</v>
      </c>
      <c r="J78" s="6">
        <v>9.4620369401702577E-3</v>
      </c>
      <c r="K78" s="36"/>
    </row>
    <row r="79" spans="1:11">
      <c r="A79" s="4">
        <f t="shared" si="1"/>
        <v>4.8780468337723661</v>
      </c>
      <c r="B79" s="4">
        <f t="shared" si="0"/>
        <v>2.8442376178483157</v>
      </c>
      <c r="C79" s="4">
        <v>742.17581869922969</v>
      </c>
      <c r="D79" s="4">
        <v>704.36430441985772</v>
      </c>
      <c r="E79" s="34">
        <v>76</v>
      </c>
      <c r="F79" s="6">
        <v>16.250854952112999</v>
      </c>
      <c r="G79" s="4">
        <v>297.41877707145034</v>
      </c>
      <c r="H79" s="6">
        <v>9.8271020676318237</v>
      </c>
      <c r="I79" s="63">
        <v>295.95707563483109</v>
      </c>
      <c r="J79" s="6">
        <v>9.6462557640859745E-3</v>
      </c>
      <c r="K79" s="36"/>
    </row>
    <row r="80" spans="1:11">
      <c r="A80" s="4">
        <f t="shared" si="1"/>
        <v>4.8444716839827109</v>
      </c>
      <c r="B80" s="4">
        <f t="shared" si="0"/>
        <v>2.877812767637971</v>
      </c>
      <c r="C80" s="4">
        <v>742.30776159663776</v>
      </c>
      <c r="D80" s="4">
        <v>704.58233226288473</v>
      </c>
      <c r="E80" s="34">
        <v>77</v>
      </c>
      <c r="F80" s="6">
        <v>16.138964015541113</v>
      </c>
      <c r="G80" s="4">
        <v>297.42394757175231</v>
      </c>
      <c r="H80" s="6">
        <v>9.9399460338389556</v>
      </c>
      <c r="I80" s="63">
        <v>295.96531767746575</v>
      </c>
      <c r="J80" s="6">
        <v>9.8340924090705162E-3</v>
      </c>
      <c r="K80" s="36"/>
    </row>
    <row r="81" spans="1:11">
      <c r="A81" s="4">
        <f t="shared" si="1"/>
        <v>4.8108965341930556</v>
      </c>
      <c r="B81" s="4">
        <f t="shared" si="0"/>
        <v>2.9113879174276263</v>
      </c>
      <c r="C81" s="4">
        <v>742.4403292887439</v>
      </c>
      <c r="D81" s="4">
        <v>704.79738367640834</v>
      </c>
      <c r="E81" s="34">
        <v>78</v>
      </c>
      <c r="F81" s="6">
        <v>16.027052996885935</v>
      </c>
      <c r="G81" s="4">
        <v>297.42914399092547</v>
      </c>
      <c r="H81" s="6">
        <v>10.052775250248258</v>
      </c>
      <c r="I81" s="63">
        <v>295.97345071476133</v>
      </c>
      <c r="J81" s="6">
        <v>1.0025768820189258E-2</v>
      </c>
      <c r="K81" s="36"/>
    </row>
    <row r="82" spans="1:11">
      <c r="A82" s="4">
        <f t="shared" si="1"/>
        <v>4.7773213844034004</v>
      </c>
      <c r="B82" s="4">
        <f t="shared" si="0"/>
        <v>2.9449630672172815</v>
      </c>
      <c r="C82" s="4">
        <v>742.57354336417609</v>
      </c>
      <c r="D82" s="4">
        <v>705.00954606033235</v>
      </c>
      <c r="E82" s="34">
        <v>79</v>
      </c>
      <c r="F82" s="6">
        <v>15.915121914671547</v>
      </c>
      <c r="G82" s="4">
        <v>297.43436718502039</v>
      </c>
      <c r="H82" s="6">
        <v>10.165589701049598</v>
      </c>
      <c r="I82" s="63">
        <v>295.98147789439849</v>
      </c>
      <c r="J82" s="6">
        <v>1.0221530602942614E-2</v>
      </c>
      <c r="K82" s="36"/>
    </row>
    <row r="83" spans="1:11">
      <c r="A83" s="4">
        <f t="shared" si="1"/>
        <v>4.7437462346137451</v>
      </c>
      <c r="B83" s="4">
        <f t="shared" si="0"/>
        <v>2.9785382170069368</v>
      </c>
      <c r="C83" s="4">
        <v>742.70742563866906</v>
      </c>
      <c r="D83" s="4">
        <v>705.21890352510729</v>
      </c>
      <c r="E83" s="34">
        <v>80</v>
      </c>
      <c r="F83" s="6">
        <v>15.803170786616953</v>
      </c>
      <c r="G83" s="4">
        <v>297.43961802038314</v>
      </c>
      <c r="H83" s="6">
        <v>10.278389371249704</v>
      </c>
      <c r="I83" s="63">
        <v>295.98940224858649</v>
      </c>
      <c r="J83" s="6">
        <v>1.0421650712130697E-2</v>
      </c>
      <c r="K83" s="36"/>
    </row>
    <row r="84" spans="1:11">
      <c r="A84" s="4">
        <f t="shared" si="1"/>
        <v>4.7101710848240899</v>
      </c>
      <c r="B84" s="4">
        <f t="shared" si="0"/>
        <v>3.012113366796592</v>
      </c>
      <c r="C84" s="4">
        <v>742.84199817420995</v>
      </c>
      <c r="D84" s="4">
        <v>705.42553705616297</v>
      </c>
      <c r="E84" s="34">
        <v>81</v>
      </c>
      <c r="F84" s="6">
        <v>15.691199629658046</v>
      </c>
      <c r="G84" s="4">
        <v>297.44489737441234</v>
      </c>
      <c r="H84" s="6">
        <v>10.39117424665017</v>
      </c>
      <c r="I84" s="63">
        <v>295.99722669972385</v>
      </c>
      <c r="J84" s="6">
        <v>1.0626433914704993E-2</v>
      </c>
      <c r="K84" s="36"/>
    </row>
    <row r="85" spans="1:11">
      <c r="A85" s="4">
        <f t="shared" si="1"/>
        <v>4.6765959350344346</v>
      </c>
      <c r="B85" s="4">
        <f t="shared" si="0"/>
        <v>3.0456885165862473</v>
      </c>
      <c r="C85" s="4">
        <v>742.97728329835047</v>
      </c>
      <c r="D85" s="4">
        <v>705.62952466858394</v>
      </c>
      <c r="E85" s="34">
        <v>82</v>
      </c>
      <c r="F85" s="6">
        <v>15.579208459968349</v>
      </c>
      <c r="G85" s="4">
        <v>297.4502061363267</v>
      </c>
      <c r="H85" s="6">
        <v>10.503944313826846</v>
      </c>
      <c r="I85" s="63">
        <v>296.00495406573162</v>
      </c>
      <c r="J85" s="6">
        <v>1.0836222234818355E-2</v>
      </c>
      <c r="K85" s="36"/>
    </row>
    <row r="86" spans="1:11">
      <c r="A86" s="4">
        <f t="shared" si="1"/>
        <v>4.6430207852447793</v>
      </c>
      <c r="B86" s="4">
        <f t="shared" ref="B86:B112" si="2">B85+$D$1</f>
        <v>3.0792636663759025</v>
      </c>
      <c r="C86" s="4">
        <v>743.11330362372939</v>
      </c>
      <c r="D86" s="4">
        <v>705.83094155271397</v>
      </c>
      <c r="E86" s="34">
        <v>83</v>
      </c>
      <c r="F86" s="6">
        <v>15.467197292978472</v>
      </c>
      <c r="G86" s="4">
        <v>297.45554520794366</v>
      </c>
      <c r="H86" s="6">
        <v>10.616699560110503</v>
      </c>
      <c r="I86" s="63">
        <v>296.01258706507997</v>
      </c>
      <c r="J86" s="6">
        <v>1.1051401658891413E-2</v>
      </c>
      <c r="K86" s="36"/>
    </row>
    <row r="87" spans="1:11">
      <c r="A87" s="4">
        <f t="shared" ref="A87:A112" si="3">A86-$D$1</f>
        <v>4.6094456354551241</v>
      </c>
      <c r="B87" s="4">
        <f t="shared" si="2"/>
        <v>3.1128388161655578</v>
      </c>
      <c r="C87" s="4">
        <v>743.25008206784923</v>
      </c>
      <c r="D87" s="4">
        <v>706.02986021131881</v>
      </c>
      <c r="E87" s="34">
        <v>84</v>
      </c>
      <c r="F87" s="6">
        <v>15.355166143394424</v>
      </c>
      <c r="G87" s="4">
        <v>297.46091550447142</v>
      </c>
      <c r="H87" s="6">
        <v>10.729439973568734</v>
      </c>
      <c r="I87" s="63">
        <v>296.02012832153088</v>
      </c>
      <c r="J87" s="6">
        <v>1.1272410476429743E-2</v>
      </c>
      <c r="K87" s="36"/>
    </row>
    <row r="88" spans="1:11">
      <c r="A88" s="4">
        <f t="shared" si="3"/>
        <v>4.5758704856654688</v>
      </c>
      <c r="B88" s="4">
        <f t="shared" si="2"/>
        <v>3.1464139659552131</v>
      </c>
      <c r="C88" s="4">
        <v>743.38764187314928</v>
      </c>
      <c r="D88" s="4">
        <v>706.22635058888795</v>
      </c>
      <c r="E88" s="34">
        <v>85</v>
      </c>
      <c r="F88" s="6">
        <v>15.243115025214808</v>
      </c>
      <c r="G88" s="4">
        <v>297.46631795531579</v>
      </c>
      <c r="H88" s="6">
        <v>10.84216554298902</v>
      </c>
      <c r="I88" s="63">
        <v>296.02758036861439</v>
      </c>
      <c r="J88" s="6">
        <v>1.1499749772350579E-2</v>
      </c>
      <c r="K88" s="36"/>
    </row>
    <row r="89" spans="1:11">
      <c r="A89" s="4">
        <f t="shared" si="3"/>
        <v>4.5422953358758136</v>
      </c>
      <c r="B89" s="4">
        <f t="shared" si="2"/>
        <v>3.1799891157448683</v>
      </c>
      <c r="C89" s="4">
        <v>743.52600662741997</v>
      </c>
      <c r="D89" s="4">
        <v>706.42048019361187</v>
      </c>
      <c r="E89" s="34">
        <v>86</v>
      </c>
      <c r="F89" s="6">
        <v>15.131043951746936</v>
      </c>
      <c r="G89" s="4">
        <v>297.47175350490352</v>
      </c>
      <c r="H89" s="6">
        <v>10.954876257862912</v>
      </c>
      <c r="I89" s="63">
        <v>296.03494565385779</v>
      </c>
      <c r="J89" s="6">
        <v>1.1733996790484926E-2</v>
      </c>
      <c r="K89" s="36"/>
    </row>
    <row r="90" spans="1:11">
      <c r="A90" s="4">
        <f t="shared" si="3"/>
        <v>4.5087201860861583</v>
      </c>
      <c r="B90" s="4">
        <f t="shared" si="2"/>
        <v>3.2135642655345236</v>
      </c>
      <c r="C90" s="4">
        <v>743.66520028460138</v>
      </c>
      <c r="D90" s="4">
        <v>706.61231421252705</v>
      </c>
      <c r="E90" s="34">
        <v>87</v>
      </c>
      <c r="F90" s="6">
        <v>15.018952935621964</v>
      </c>
      <c r="G90" s="4">
        <v>297.47722311352453</v>
      </c>
      <c r="H90" s="6">
        <v>11.067572108371278</v>
      </c>
      <c r="I90" s="63">
        <v>296.04222654278254</v>
      </c>
      <c r="J90" s="6">
        <v>1.1975822190886975E-2</v>
      </c>
      <c r="K90" s="36"/>
    </row>
    <row r="91" spans="1:11">
      <c r="A91" s="4">
        <f t="shared" si="3"/>
        <v>4.4751450362965031</v>
      </c>
      <c r="B91" s="4">
        <f t="shared" si="2"/>
        <v>3.2471394153241788</v>
      </c>
      <c r="C91" s="4">
        <v>743.80524718601214</v>
      </c>
      <c r="D91" s="4">
        <v>706.8019156202871</v>
      </c>
      <c r="E91" s="34">
        <v>88</v>
      </c>
      <c r="F91" s="6">
        <v>14.906841988809042</v>
      </c>
      <c r="G91" s="4">
        <v>297.4827277581939</v>
      </c>
      <c r="H91" s="6">
        <v>11.180253085370559</v>
      </c>
      <c r="I91" s="63">
        <v>296.04942532268564</v>
      </c>
      <c r="J91" s="6">
        <v>1.2226012683936341E-2</v>
      </c>
      <c r="K91" s="36"/>
    </row>
    <row r="92" spans="1:11">
      <c r="A92" s="4">
        <f t="shared" si="3"/>
        <v>4.4415698865068478</v>
      </c>
      <c r="B92" s="4">
        <f t="shared" si="2"/>
        <v>3.2807145651138341</v>
      </c>
      <c r="C92" s="4">
        <v>743.94617208205239</v>
      </c>
      <c r="D92" s="4">
        <v>706.98934528198038</v>
      </c>
      <c r="E92" s="34">
        <v>89</v>
      </c>
      <c r="F92" s="6">
        <v>14.79471112262851</v>
      </c>
      <c r="G92" s="4">
        <v>297.48826843353606</v>
      </c>
      <c r="H92" s="6">
        <v>11.292919180380011</v>
      </c>
      <c r="I92" s="63">
        <v>296.05654420621806</v>
      </c>
      <c r="J92" s="6">
        <v>1.2485501241540947E-2</v>
      </c>
      <c r="K92" s="36"/>
    </row>
    <row r="93" spans="1:11">
      <c r="A93" s="4">
        <f t="shared" si="3"/>
        <v>4.4079947367171926</v>
      </c>
      <c r="B93" s="4">
        <f t="shared" si="2"/>
        <v>3.3142897149034893</v>
      </c>
      <c r="C93" s="4">
        <v>744.08800015442921</v>
      </c>
      <c r="D93" s="4">
        <v>707.17466205038534</v>
      </c>
      <c r="E93" s="34">
        <v>90</v>
      </c>
      <c r="F93" s="6">
        <v>14.682560347764252</v>
      </c>
      <c r="G93" s="4">
        <v>297.49384615269304</v>
      </c>
      <c r="H93" s="6">
        <v>11.40557038556986</v>
      </c>
      <c r="I93" s="63">
        <v>296.06358533477459</v>
      </c>
      <c r="J93" s="6">
        <v>1.2667912574804317E-2</v>
      </c>
      <c r="K93" s="36"/>
    </row>
    <row r="94" spans="1:11">
      <c r="A94" s="4">
        <f t="shared" si="3"/>
        <v>4.3744195869275373</v>
      </c>
      <c r="B94" s="4">
        <f t="shared" si="2"/>
        <v>3.3478648646931446</v>
      </c>
      <c r="C94" s="4">
        <v>744.23075703895108</v>
      </c>
      <c r="D94" s="4">
        <v>707.35792285802518</v>
      </c>
      <c r="E94" s="34">
        <v>91</v>
      </c>
      <c r="F94" s="6">
        <v>14.570389674275145</v>
      </c>
      <c r="G94" s="4">
        <v>297.49946194825844</v>
      </c>
      <c r="H94" s="6">
        <v>11.518206693750404</v>
      </c>
      <c r="I94" s="63">
        <v>296.07055078170629</v>
      </c>
      <c r="J94" s="6">
        <v>1.2853274474761291E-2</v>
      </c>
      <c r="K94" s="36"/>
    </row>
    <row r="95" spans="1:11">
      <c r="A95" s="4">
        <f t="shared" si="3"/>
        <v>4.340844437137882</v>
      </c>
      <c r="B95" s="4">
        <f t="shared" si="2"/>
        <v>3.3814400144827998</v>
      </c>
      <c r="C95" s="4">
        <v>744.37446884894052</v>
      </c>
      <c r="D95" s="4">
        <v>707.53918280435653</v>
      </c>
      <c r="E95" s="34">
        <v>92</v>
      </c>
      <c r="F95" s="6">
        <v>14.458199111605735</v>
      </c>
      <c r="G95" s="4">
        <v>297.50511687323984</v>
      </c>
      <c r="H95" s="6">
        <v>11.630828098361933</v>
      </c>
      <c r="I95" s="63">
        <v>296.07744255536716</v>
      </c>
      <c r="J95" s="6">
        <v>1.3041735111183459E-2</v>
      </c>
      <c r="K95" s="36"/>
    </row>
    <row r="96" spans="1:11">
      <c r="A96" s="4">
        <f t="shared" si="3"/>
        <v>4.3072692873482268</v>
      </c>
      <c r="B96" s="4">
        <f t="shared" si="2"/>
        <v>3.4150151642724551</v>
      </c>
      <c r="C96" s="4">
        <v>744.51916219931661</v>
      </c>
      <c r="D96" s="4">
        <v>707.71849523840365</v>
      </c>
      <c r="E96" s="34">
        <v>93</v>
      </c>
      <c r="F96" s="6">
        <v>14.345988668596071</v>
      </c>
      <c r="G96" s="4">
        <v>297.51081200205078</v>
      </c>
      <c r="H96" s="6">
        <v>11.743434593465501</v>
      </c>
      <c r="I96" s="63">
        <v>296.08426260200514</v>
      </c>
      <c r="J96" s="6">
        <v>1.3233455481461695E-2</v>
      </c>
      <c r="K96" s="36"/>
    </row>
    <row r="97" spans="1:11">
      <c r="A97" s="4">
        <f t="shared" si="3"/>
        <v>4.2736941375585715</v>
      </c>
      <c r="B97" s="4">
        <f t="shared" si="2"/>
        <v>3.4485903140621104</v>
      </c>
      <c r="C97" s="4">
        <v>744.66486423139827</v>
      </c>
      <c r="D97" s="4">
        <v>707.89591183712628</v>
      </c>
      <c r="E97" s="34">
        <v>94</v>
      </c>
      <c r="F97" s="6">
        <v>14.233758353490805</v>
      </c>
      <c r="G97" s="4">
        <v>297.51654843153523</v>
      </c>
      <c r="H97" s="6">
        <v>11.856026173734522</v>
      </c>
      <c r="I97" s="63">
        <v>296.09101280850774</v>
      </c>
      <c r="J97" s="6">
        <v>1.3428611021177912E-2</v>
      </c>
      <c r="K97" s="36"/>
    </row>
    <row r="98" spans="1:11">
      <c r="A98" s="4">
        <f t="shared" si="3"/>
        <v>4.2401189877689163</v>
      </c>
      <c r="B98" s="4">
        <f t="shared" si="2"/>
        <v>3.4821654638517656</v>
      </c>
      <c r="C98" s="4">
        <v>744.81160263848449</v>
      </c>
      <c r="D98" s="4">
        <v>708.07148267978971</v>
      </c>
      <c r="E98" s="34">
        <v>95</v>
      </c>
      <c r="F98" s="6">
        <v>14.121508173947523</v>
      </c>
      <c r="G98" s="4">
        <v>297.52232728202682</v>
      </c>
      <c r="H98" s="6">
        <v>11.968602834447134</v>
      </c>
      <c r="I98" s="63">
        <v>296.09769500501068</v>
      </c>
      <c r="J98" s="6">
        <v>1.3627393484352535E-2</v>
      </c>
      <c r="K98" s="36"/>
    </row>
    <row r="99" spans="1:11">
      <c r="A99" s="4">
        <f t="shared" si="3"/>
        <v>4.206543837979261</v>
      </c>
      <c r="B99" s="4">
        <f t="shared" si="2"/>
        <v>3.5157406136414209</v>
      </c>
      <c r="C99" s="4">
        <v>744.95940569226661</v>
      </c>
      <c r="D99" s="4">
        <v>708.24525631858683</v>
      </c>
      <c r="E99" s="34">
        <v>96</v>
      </c>
      <c r="F99" s="6">
        <v>14.009238137044386</v>
      </c>
      <c r="G99" s="4">
        <v>297.52814969844462</v>
      </c>
      <c r="H99" s="6">
        <v>12.081164571479343</v>
      </c>
      <c r="I99" s="63">
        <v>296.10431096737841</v>
      </c>
      <c r="J99" s="6">
        <v>1.3830013150692964E-2</v>
      </c>
      <c r="K99" s="36"/>
    </row>
    <row r="100" spans="1:11">
      <c r="A100" s="4">
        <f t="shared" si="3"/>
        <v>4.1729686881896058</v>
      </c>
      <c r="B100" s="4">
        <f t="shared" si="2"/>
        <v>3.5493157634310761</v>
      </c>
      <c r="C100" s="4">
        <v>745.10830227013309</v>
      </c>
      <c r="D100" s="4">
        <v>708.41727984574368</v>
      </c>
      <c r="E100" s="34">
        <v>97</v>
      </c>
      <c r="F100" s="6">
        <v>13.896948249287025</v>
      </c>
      <c r="G100" s="4">
        <v>297.53401685142893</v>
      </c>
      <c r="H100" s="6">
        <v>12.193711381298888</v>
      </c>
      <c r="I100" s="63">
        <v>296.110862419564</v>
      </c>
      <c r="J100" s="6">
        <v>1.4036701432149535E-2</v>
      </c>
      <c r="K100" s="36"/>
    </row>
    <row r="101" spans="1:11">
      <c r="A101" s="4">
        <f t="shared" si="3"/>
        <v>4.1393935383999505</v>
      </c>
      <c r="B101" s="4">
        <f t="shared" si="2"/>
        <v>3.5828909132207314</v>
      </c>
      <c r="C101" s="4">
        <v>745.2583218834277</v>
      </c>
      <c r="D101" s="4">
        <v>708.58759895732533</v>
      </c>
      <c r="E101" s="34">
        <v>98</v>
      </c>
      <c r="F101" s="6">
        <v>13.784638516614818</v>
      </c>
      <c r="G101" s="4">
        <v>297.53992993851875</v>
      </c>
      <c r="H101" s="6">
        <v>12.30624326095986</v>
      </c>
      <c r="I101" s="63">
        <v>296.11735103585602</v>
      </c>
      <c r="J101" s="6">
        <v>1.4247713970773762E-2</v>
      </c>
      <c r="K101" s="36"/>
    </row>
    <row r="102" spans="1:11">
      <c r="A102" s="4">
        <f t="shared" si="3"/>
        <v>4.1058183886102952</v>
      </c>
      <c r="B102" s="4">
        <f t="shared" si="2"/>
        <v>3.6164660630103866</v>
      </c>
      <c r="C102" s="4">
        <v>745.40949470672592</v>
      </c>
      <c r="D102" s="4">
        <v>708.75625801394381</v>
      </c>
      <c r="E102" s="34">
        <v>99</v>
      </c>
      <c r="F102" s="6">
        <v>13.672308944406426</v>
      </c>
      <c r="G102" s="4">
        <v>297.54589018537433</v>
      </c>
      <c r="H102" s="6">
        <v>12.418760208097989</v>
      </c>
      <c r="I102" s="63">
        <v>296.12377844301892</v>
      </c>
      <c r="J102" s="6">
        <v>1.446333434601845E-2</v>
      </c>
      <c r="K102" s="36"/>
    </row>
    <row r="103" spans="1:11">
      <c r="A103" s="4">
        <f t="shared" si="3"/>
        <v>4.07224323882064</v>
      </c>
      <c r="B103" s="4">
        <f t="shared" si="2"/>
        <v>3.6500412128000419</v>
      </c>
      <c r="C103" s="4">
        <v>745.5618516081978</v>
      </c>
      <c r="D103" s="4">
        <v>708.92330009855584</v>
      </c>
      <c r="E103" s="34">
        <v>100</v>
      </c>
      <c r="F103" s="6">
        <v>13.559959537484731</v>
      </c>
      <c r="G103" s="4">
        <v>297.5518988470476</v>
      </c>
      <c r="H103" s="6">
        <v>12.531262220926688</v>
      </c>
      <c r="I103" s="63">
        <v>296.13014622233391</v>
      </c>
      <c r="J103" s="6">
        <v>1.4683878544730432E-2</v>
      </c>
      <c r="K103" s="36"/>
    </row>
    <row r="104" spans="1:11">
      <c r="A104" s="4">
        <f t="shared" si="3"/>
        <v>4.0386680890309847</v>
      </c>
      <c r="B104" s="4">
        <f t="shared" si="2"/>
        <v>3.6836163625896972</v>
      </c>
      <c r="C104" s="4">
        <v>745.71542418112858</v>
      </c>
      <c r="D104" s="4">
        <v>709.0887670715266</v>
      </c>
      <c r="E104" s="34">
        <v>101</v>
      </c>
      <c r="F104" s="6">
        <v>13.447590300121121</v>
      </c>
      <c r="G104" s="4">
        <v>297.5579572093032</v>
      </c>
      <c r="H104" s="6">
        <v>12.643749298233718</v>
      </c>
      <c r="I104" s="63">
        <v>296.13645591154545</v>
      </c>
      <c r="J104" s="6">
        <v>1.4909700394816211E-2</v>
      </c>
      <c r="K104" s="36"/>
    </row>
    <row r="105" spans="1:11">
      <c r="A105" s="4">
        <f t="shared" si="3"/>
        <v>4.0050929392413295</v>
      </c>
      <c r="B105" s="4">
        <f t="shared" si="2"/>
        <v>3.7171915123793524</v>
      </c>
      <c r="C105" s="4">
        <v>745.87024477667205</v>
      </c>
      <c r="D105" s="4">
        <v>709.2526996231237</v>
      </c>
      <c r="E105" s="34">
        <v>102</v>
      </c>
      <c r="F105" s="6">
        <v>13.335201236039119</v>
      </c>
      <c r="G105" s="4">
        <v>297.5640665899939</v>
      </c>
      <c r="H105" s="6">
        <v>12.756221439378571</v>
      </c>
      <c r="I105" s="63">
        <v>296.14270900671954</v>
      </c>
      <c r="J105" s="4">
        <v>1.5141198229307685E-2</v>
      </c>
      <c r="K105" s="36"/>
    </row>
    <row r="106" spans="1:11">
      <c r="A106" s="4">
        <f t="shared" si="3"/>
        <v>3.9715177894516742</v>
      </c>
      <c r="B106" s="4">
        <f t="shared" si="2"/>
        <v>3.7507666621690077</v>
      </c>
      <c r="C106" s="4">
        <v>746.02634653791631</v>
      </c>
      <c r="D106" s="4">
        <v>709.41513732359442</v>
      </c>
      <c r="E106" s="34">
        <v>103</v>
      </c>
      <c r="F106" s="6">
        <v>13.222792348417444</v>
      </c>
      <c r="G106" s="4">
        <v>297.57022834049349</v>
      </c>
      <c r="H106" s="6">
        <v>12.868678644290505</v>
      </c>
      <c r="I106" s="63">
        <v>296.14890696401903</v>
      </c>
      <c r="J106" s="4">
        <v>1.537882313943692E-2</v>
      </c>
      <c r="K106" s="36"/>
    </row>
    <row r="107" spans="1:11">
      <c r="A107" s="4">
        <f t="shared" si="3"/>
        <v>3.937942639662019</v>
      </c>
      <c r="B107" s="4">
        <f t="shared" si="2"/>
        <v>3.7843418119586629</v>
      </c>
      <c r="C107" s="4">
        <v>746.18376343534464</v>
      </c>
      <c r="D107" s="4">
        <v>709.57611867097137</v>
      </c>
      <c r="E107" s="34">
        <v>104</v>
      </c>
      <c r="F107" s="6">
        <v>13.110363639892398</v>
      </c>
      <c r="G107" s="4">
        <v>297.57644384719077</v>
      </c>
      <c r="H107" s="6">
        <v>12.981120913467235</v>
      </c>
      <c r="I107" s="63">
        <v>296.15505120140057</v>
      </c>
      <c r="J107" s="4">
        <v>1.562308930578008E-2</v>
      </c>
      <c r="K107" s="36"/>
    </row>
    <row r="108" spans="1:11">
      <c r="A108" s="4">
        <f t="shared" si="3"/>
        <v>3.9043674898723637</v>
      </c>
      <c r="B108" s="4">
        <f t="shared" si="2"/>
        <v>3.8179169617483182</v>
      </c>
      <c r="C108" s="4">
        <v>746.3425303037817</v>
      </c>
      <c r="D108" s="4">
        <v>709.73568113673991</v>
      </c>
      <c r="E108" s="34">
        <v>105</v>
      </c>
      <c r="F108" s="6">
        <v>12.997915112559701</v>
      </c>
      <c r="G108" s="4">
        <v>297.58271453304883</v>
      </c>
      <c r="H108" s="6">
        <v>13.093548247974301</v>
      </c>
      <c r="I108" s="63">
        <v>296.16114310023801</v>
      </c>
      <c r="J108" s="4">
        <v>1.58745870849911E-2</v>
      </c>
      <c r="K108" s="36"/>
    </row>
    <row r="109" spans="1:11">
      <c r="A109" s="4">
        <f t="shared" si="3"/>
        <v>3.8707923400827084</v>
      </c>
      <c r="B109" s="4">
        <f t="shared" si="2"/>
        <v>3.8514921115379734</v>
      </c>
      <c r="C109" s="4">
        <v>746.50268288091752</v>
      </c>
      <c r="D109" s="4">
        <v>709.89386120949507</v>
      </c>
      <c r="E109" s="34">
        <v>106</v>
      </c>
      <c r="F109" s="6">
        <v>13.612446232706169</v>
      </c>
      <c r="G109" s="4">
        <v>294.8392627435108</v>
      </c>
      <c r="H109" s="6">
        <v>9.8476582100375474</v>
      </c>
      <c r="I109" s="63">
        <v>293.4404988484003</v>
      </c>
      <c r="J109" s="4">
        <v>1.4057087495558658E-2</v>
      </c>
      <c r="K109" s="36"/>
    </row>
    <row r="110" spans="1:11">
      <c r="A110" s="4">
        <f t="shared" si="3"/>
        <v>3.8372171902930532</v>
      </c>
      <c r="B110" s="4">
        <f t="shared" si="2"/>
        <v>3.8850672613276287</v>
      </c>
      <c r="C110" s="4">
        <v>746.66425784750902</v>
      </c>
      <c r="D110" s="4">
        <v>710.05069443670584</v>
      </c>
      <c r="E110" s="34">
        <v>107</v>
      </c>
      <c r="F110" s="6"/>
      <c r="G110" s="4"/>
      <c r="H110" s="6"/>
      <c r="I110" s="63"/>
      <c r="K110" s="36"/>
    </row>
    <row r="111" spans="1:11">
      <c r="A111" s="4">
        <f t="shared" si="3"/>
        <v>3.8036420405033979</v>
      </c>
      <c r="B111" s="4">
        <f>B110+$D$1</f>
        <v>3.918642411117284</v>
      </c>
      <c r="C111" s="4">
        <v>746.69654153392048</v>
      </c>
      <c r="D111" s="4">
        <v>706.44582204553035</v>
      </c>
      <c r="E111" s="34">
        <v>108</v>
      </c>
      <c r="F111" s="29"/>
      <c r="H111" s="29"/>
      <c r="K111" s="36"/>
    </row>
    <row r="112" spans="1:11">
      <c r="A112" s="4">
        <f t="shared" si="3"/>
        <v>3.7700668907137427</v>
      </c>
      <c r="B112" s="4">
        <f t="shared" si="2"/>
        <v>3.9522175609069392</v>
      </c>
      <c r="C112" s="4"/>
      <c r="D112" s="4"/>
      <c r="E112" s="34">
        <v>109</v>
      </c>
      <c r="F112" s="29"/>
      <c r="H112" s="29"/>
      <c r="K112" s="36"/>
    </row>
    <row r="113" spans="1:11">
      <c r="A113" s="34" t="s">
        <v>35</v>
      </c>
      <c r="B113" s="35">
        <v>3.8850672613276287</v>
      </c>
      <c r="K113" s="36"/>
    </row>
    <row r="114" spans="1:11">
      <c r="A114" s="13" t="s">
        <v>2</v>
      </c>
      <c r="B114" s="34">
        <v>1863.8397664879471</v>
      </c>
      <c r="K114" s="36"/>
    </row>
    <row r="115" spans="1:11">
      <c r="A115" s="13" t="s">
        <v>3</v>
      </c>
      <c r="K115" s="36"/>
    </row>
    <row r="116" spans="1:11">
      <c r="A116" s="27" t="s">
        <v>6</v>
      </c>
      <c r="B116" s="28">
        <v>722.00878193376616</v>
      </c>
      <c r="G116" s="56"/>
      <c r="H116" s="56"/>
      <c r="K116" s="36"/>
    </row>
    <row r="117" spans="1:11">
      <c r="A117" s="52" t="s">
        <v>0</v>
      </c>
      <c r="B117" s="53">
        <v>722.00878193376616</v>
      </c>
      <c r="C117" s="36"/>
      <c r="D117" s="36"/>
      <c r="E117" s="36"/>
      <c r="K117" s="36"/>
    </row>
    <row r="118" spans="1:11">
      <c r="A118" s="22" t="s">
        <v>7</v>
      </c>
      <c r="B118" s="5"/>
      <c r="C118" s="36"/>
      <c r="D118" s="36"/>
      <c r="E118" s="36"/>
      <c r="K118" s="36"/>
    </row>
    <row r="119" spans="1:11">
      <c r="A119" s="38" t="s">
        <v>4</v>
      </c>
      <c r="B119" s="37" t="s">
        <v>8</v>
      </c>
      <c r="C119" s="37">
        <v>296.16114310023801</v>
      </c>
      <c r="D119" s="37" t="s">
        <v>9</v>
      </c>
      <c r="E119" s="4">
        <v>273</v>
      </c>
      <c r="K119" s="36"/>
    </row>
    <row r="120" spans="1:11">
      <c r="A120" s="37">
        <f>L22</f>
        <v>25.48</v>
      </c>
      <c r="B120" s="37">
        <f>M22</f>
        <v>1.5300000000000001E-2</v>
      </c>
      <c r="C120" s="37">
        <f>N22</f>
        <v>-7.155000000000001E-6</v>
      </c>
      <c r="D120" s="42">
        <f>O22</f>
        <v>1.3120000000000002E-9</v>
      </c>
      <c r="K120" s="36"/>
    </row>
    <row r="121" spans="1:11">
      <c r="A121" s="39" t="s">
        <v>5</v>
      </c>
      <c r="B121" s="34">
        <f>C119-E119</f>
        <v>23.161143100238007</v>
      </c>
      <c r="K121" s="36"/>
    </row>
    <row r="122" spans="1:11">
      <c r="A122" s="49" t="s">
        <v>6</v>
      </c>
      <c r="B122" s="48">
        <f>A120*B121+(B120*B121^2)/2-(C120*B121^3)/3+(D120*B121^4)/4</f>
        <v>594.27940799077999</v>
      </c>
      <c r="K122" s="36"/>
    </row>
    <row r="123" spans="1:11">
      <c r="A123" s="37" t="s">
        <v>10</v>
      </c>
      <c r="B123" s="40">
        <f>(C119+E119)/2</f>
        <v>284.58057155011898</v>
      </c>
      <c r="C123" s="36"/>
      <c r="D123" s="36"/>
      <c r="E123" s="36"/>
      <c r="K123" s="36"/>
    </row>
    <row r="124" spans="1:11">
      <c r="A124" s="37" t="s">
        <v>11</v>
      </c>
      <c r="B124" s="40"/>
      <c r="C124" s="36"/>
      <c r="D124" s="36"/>
      <c r="E124" s="36"/>
      <c r="K124" s="36"/>
    </row>
    <row r="125" spans="1:11">
      <c r="A125" s="37">
        <f>L16</f>
        <v>42.858999999999995</v>
      </c>
      <c r="B125" s="37">
        <f>M16</f>
        <v>17696</v>
      </c>
      <c r="C125" s="37">
        <f>N16</f>
        <v>526070</v>
      </c>
      <c r="D125" s="37">
        <f>O16</f>
        <v>163930000</v>
      </c>
      <c r="E125" s="37">
        <f>P16</f>
        <v>5085500000</v>
      </c>
      <c r="K125" s="36"/>
    </row>
    <row r="126" spans="1:11">
      <c r="A126" s="37" t="s">
        <v>11</v>
      </c>
      <c r="B126" s="37">
        <f>A125-B125/B123+C125/B123^2-D125/B123^3+E125/B123^4</f>
        <v>-19.165392984251962</v>
      </c>
      <c r="C126" s="43"/>
      <c r="D126" s="41"/>
      <c r="E126" s="44"/>
      <c r="K126" s="36"/>
    </row>
    <row r="127" spans="1:11">
      <c r="A127" s="37" t="s">
        <v>12</v>
      </c>
      <c r="B127" s="37"/>
      <c r="C127" s="45"/>
      <c r="D127" s="46"/>
      <c r="E127" s="47"/>
      <c r="K127" s="36"/>
    </row>
    <row r="128" spans="1:11">
      <c r="A128" s="37">
        <f>L19</f>
        <v>17696</v>
      </c>
      <c r="B128" s="37">
        <f>M19</f>
        <v>1052140</v>
      </c>
      <c r="C128" s="37">
        <f>N19</f>
        <v>491790000</v>
      </c>
      <c r="D128" s="37">
        <f>O19</f>
        <v>20342000000</v>
      </c>
      <c r="E128" s="47"/>
      <c r="K128" s="36"/>
    </row>
    <row r="129" spans="1:11">
      <c r="A129" s="37" t="s">
        <v>12</v>
      </c>
      <c r="B129" s="37">
        <f>A128/B123^2-B128/B123^3+C128/B123^4-D128/B123^5</f>
        <v>0.23693861382018491</v>
      </c>
      <c r="C129" s="37"/>
      <c r="D129" s="37"/>
      <c r="E129" s="42"/>
      <c r="K129" s="36"/>
    </row>
    <row r="130" spans="1:11">
      <c r="A130" s="50" t="s">
        <v>13</v>
      </c>
      <c r="B130" s="51">
        <f>(B123*B129+B126)*(25-1)/10</f>
        <v>115.83055958157402</v>
      </c>
      <c r="K130" s="36"/>
    </row>
    <row r="131" spans="1:11">
      <c r="A131" s="52" t="s">
        <v>0</v>
      </c>
      <c r="B131" s="53">
        <f>B122+B130</f>
        <v>710.10996757235398</v>
      </c>
      <c r="K131" s="36"/>
    </row>
    <row r="132" spans="1:11">
      <c r="A132" s="37" t="s">
        <v>14</v>
      </c>
      <c r="B132" s="4">
        <f>M27*C119/B114+B136*M27*C119/B114^2</f>
        <v>13.093548247974301</v>
      </c>
      <c r="K132" s="36"/>
    </row>
    <row r="133" spans="1:11">
      <c r="A133" s="37" t="s">
        <v>9</v>
      </c>
      <c r="B133" s="37">
        <f>C119</f>
        <v>296.16114310023801</v>
      </c>
      <c r="C133" s="36"/>
      <c r="D133" s="36"/>
      <c r="E133" s="36"/>
      <c r="K133" s="36"/>
    </row>
    <row r="134" spans="1:11">
      <c r="A134" s="38" t="s">
        <v>15</v>
      </c>
      <c r="B134" s="36"/>
      <c r="C134" s="36"/>
      <c r="D134" s="36"/>
      <c r="E134" s="36"/>
      <c r="K134" s="36"/>
    </row>
    <row r="135" spans="1:11">
      <c r="A135" s="4">
        <f>A125</f>
        <v>42.858999999999995</v>
      </c>
      <c r="B135" s="4">
        <f>B125</f>
        <v>17696</v>
      </c>
      <c r="C135" s="4">
        <f>C125</f>
        <v>526070</v>
      </c>
      <c r="D135" s="4">
        <f>D125</f>
        <v>163930000</v>
      </c>
      <c r="E135" s="4">
        <f>E125</f>
        <v>5085500000</v>
      </c>
      <c r="K135" s="36"/>
    </row>
    <row r="136" spans="1:11">
      <c r="A136" s="38" t="s">
        <v>15</v>
      </c>
      <c r="B136" s="5">
        <f>A135-B135/B133+C135/B133^2-D135/B133^3+E135/B133^4</f>
        <v>-16.544139927042949</v>
      </c>
      <c r="C136" s="36"/>
      <c r="D136" s="36"/>
      <c r="E136" s="36"/>
      <c r="K136" s="36"/>
    </row>
    <row r="137" spans="1:11">
      <c r="A137" s="37" t="s">
        <v>16</v>
      </c>
      <c r="B137" s="4">
        <f>B131</f>
        <v>710.10996757235398</v>
      </c>
      <c r="K137" s="36"/>
    </row>
    <row r="138" spans="1:11">
      <c r="A138" s="37" t="s">
        <v>17</v>
      </c>
      <c r="B138" s="4">
        <f xml:space="preserve"> B142+B140</f>
        <v>710.05069443670584</v>
      </c>
      <c r="K138" s="36"/>
    </row>
    <row r="139" spans="1:11">
      <c r="A139" s="4" t="s">
        <v>18</v>
      </c>
      <c r="B139" s="4">
        <f>B137-B138</f>
        <v>5.9273135648140851E-2</v>
      </c>
      <c r="K139" s="36"/>
    </row>
    <row r="140" spans="1:11">
      <c r="A140" s="6" t="s">
        <v>19</v>
      </c>
      <c r="B140" s="4">
        <f xml:space="preserve"> ((A142-B142)/2)*(D1/B144)</f>
        <v>0.15683322721073797</v>
      </c>
      <c r="K140" s="36"/>
    </row>
    <row r="141" spans="1:11">
      <c r="A141" s="6" t="s">
        <v>0</v>
      </c>
      <c r="B141" s="4" t="s">
        <v>25</v>
      </c>
      <c r="K141" s="36"/>
    </row>
    <row r="142" spans="1:11">
      <c r="A142" s="4">
        <v>746.50268288091752</v>
      </c>
      <c r="B142" s="4">
        <v>709.89386120949507</v>
      </c>
      <c r="K142" s="36"/>
    </row>
    <row r="143" spans="1:11">
      <c r="A143" s="6" t="s">
        <v>24</v>
      </c>
      <c r="B143" s="4" t="s">
        <v>26</v>
      </c>
      <c r="K143" s="36"/>
    </row>
    <row r="144" spans="1:11">
      <c r="A144" s="30">
        <v>3.8036420405033979</v>
      </c>
      <c r="B144" s="30">
        <v>3.918642411117284</v>
      </c>
      <c r="K144" s="36"/>
    </row>
    <row r="145" spans="1:11">
      <c r="A145" s="6" t="s">
        <v>28</v>
      </c>
      <c r="B145" s="4">
        <f>B148*B149*B155</f>
        <v>8.9822857142857144E-6</v>
      </c>
      <c r="C145" s="5"/>
      <c r="K145" s="36"/>
    </row>
    <row r="146" spans="1:11">
      <c r="A146" s="6" t="s">
        <v>29</v>
      </c>
      <c r="B146" s="4">
        <f>SQRT((A154-B154)*10^5)</f>
        <v>568.50709305932753</v>
      </c>
      <c r="C146" s="5"/>
      <c r="K146" s="36"/>
    </row>
    <row r="147" spans="1:11">
      <c r="A147" s="6" t="s">
        <v>30</v>
      </c>
      <c r="B147" s="4"/>
      <c r="C147" s="4">
        <f>SQRT(B155*B150^2)</f>
        <v>3.8250661350047265E-5</v>
      </c>
      <c r="K147" s="36"/>
    </row>
    <row r="148" spans="1:11">
      <c r="A148" s="6" t="s">
        <v>31</v>
      </c>
      <c r="B148" s="4">
        <f>M23</f>
        <v>0.5</v>
      </c>
      <c r="C148" s="5"/>
      <c r="K148" s="36"/>
    </row>
    <row r="149" spans="1:11">
      <c r="A149" s="6" t="s">
        <v>32</v>
      </c>
      <c r="B149" s="4">
        <f>M24</f>
        <v>12.571428571428571</v>
      </c>
      <c r="C149" s="5"/>
      <c r="K149" s="36"/>
    </row>
    <row r="150" spans="1:11">
      <c r="A150" s="6" t="s">
        <v>33</v>
      </c>
      <c r="B150" s="4">
        <f>M26</f>
        <v>3.1997999999999999E-2</v>
      </c>
      <c r="C150" s="5"/>
      <c r="K150" s="36"/>
    </row>
    <row r="151" spans="1:11">
      <c r="A151" s="6" t="s">
        <v>27</v>
      </c>
      <c r="B151" s="4">
        <f>D1/B152</f>
        <v>2.5149777921101857E-4</v>
      </c>
      <c r="K151" s="36"/>
    </row>
    <row r="152" spans="1:11">
      <c r="A152" s="6" t="s">
        <v>34</v>
      </c>
      <c r="B152" s="4">
        <f>B145 * B146 /( C147)</f>
        <v>133.50078038456158</v>
      </c>
      <c r="K152" s="36"/>
    </row>
    <row r="153" spans="1:11">
      <c r="A153" s="6" t="s">
        <v>20</v>
      </c>
      <c r="B153" s="4" t="s">
        <v>22</v>
      </c>
      <c r="K153" s="36"/>
    </row>
    <row r="154" spans="1:11">
      <c r="A154" s="4">
        <v>12.997915112559701</v>
      </c>
      <c r="B154" s="4">
        <v>9.765911963972032</v>
      </c>
      <c r="K154" s="36"/>
    </row>
    <row r="155" spans="1:11">
      <c r="A155" s="31" t="s">
        <v>36</v>
      </c>
      <c r="B155" s="30">
        <f>M25</f>
        <v>1.429E-6</v>
      </c>
      <c r="K155" s="36"/>
    </row>
    <row r="156" spans="1:11">
      <c r="A156" s="6" t="s">
        <v>37</v>
      </c>
      <c r="B156" s="4">
        <v>25</v>
      </c>
      <c r="C156" s="4" t="s">
        <v>38</v>
      </c>
      <c r="D156" s="4">
        <v>7241.142857142856</v>
      </c>
      <c r="E156" s="4" t="s">
        <v>9</v>
      </c>
      <c r="F156" s="4">
        <v>298</v>
      </c>
      <c r="K156" s="36"/>
    </row>
    <row r="157" spans="1:11">
      <c r="A157" s="6" t="s">
        <v>39</v>
      </c>
      <c r="B157" s="4">
        <f>B156</f>
        <v>25</v>
      </c>
      <c r="C157" s="4" t="s">
        <v>41</v>
      </c>
      <c r="D157" s="4">
        <v>974.61352642784777</v>
      </c>
      <c r="K157" s="36"/>
    </row>
    <row r="158" spans="1:11">
      <c r="A158" s="6" t="s">
        <v>40</v>
      </c>
      <c r="B158" s="4">
        <f>M27*F156/D157+B162*M27*F156/D157^2</f>
        <v>24.999845690997795</v>
      </c>
      <c r="C158" s="34" t="s">
        <v>44</v>
      </c>
      <c r="D158" s="34">
        <f>D156/D157</f>
        <v>7.4297582177861656</v>
      </c>
      <c r="K158" s="36"/>
    </row>
    <row r="159" spans="1:11">
      <c r="A159" s="6" t="s">
        <v>43</v>
      </c>
      <c r="B159" s="4">
        <f>B166-B167</f>
        <v>-2.3158437506798357E-4</v>
      </c>
      <c r="K159" s="36"/>
    </row>
    <row r="160" spans="1:11">
      <c r="A160" s="37" t="s">
        <v>42</v>
      </c>
      <c r="B160" s="40"/>
      <c r="C160" s="36"/>
      <c r="D160" s="36"/>
      <c r="E160" s="36"/>
      <c r="K160" s="36"/>
    </row>
    <row r="161" spans="1:11">
      <c r="A161" s="37">
        <f>A170</f>
        <v>42.858999999999995</v>
      </c>
      <c r="B161" s="37">
        <f>B170</f>
        <v>17696</v>
      </c>
      <c r="C161" s="37">
        <f>C170</f>
        <v>526070</v>
      </c>
      <c r="D161" s="37">
        <f>D170</f>
        <v>163930000</v>
      </c>
      <c r="E161" s="37">
        <f>E170</f>
        <v>5085500000</v>
      </c>
      <c r="K161" s="36"/>
    </row>
    <row r="162" spans="1:11">
      <c r="A162" s="37" t="s">
        <v>42</v>
      </c>
      <c r="B162" s="37">
        <f>A161-B161/B163+C161/B163^2-D161/B163^3+E161/B163^4</f>
        <v>-16.149289115037348</v>
      </c>
      <c r="C162" s="43"/>
      <c r="D162" s="41"/>
      <c r="E162" s="44"/>
      <c r="K162" s="36"/>
    </row>
    <row r="163" spans="1:11">
      <c r="A163" s="37" t="s">
        <v>9</v>
      </c>
      <c r="B163" s="4">
        <f>F156</f>
        <v>298</v>
      </c>
      <c r="K163" s="36"/>
    </row>
    <row r="164" spans="1:11">
      <c r="A164" s="13" t="s">
        <v>45</v>
      </c>
      <c r="K164" s="36"/>
    </row>
    <row r="165" spans="1:11">
      <c r="A165" s="6" t="s">
        <v>37</v>
      </c>
      <c r="B165" s="4">
        <v>1</v>
      </c>
      <c r="C165" s="4" t="s">
        <v>38</v>
      </c>
      <c r="D165" s="4">
        <v>7241.142857142856</v>
      </c>
      <c r="E165" s="4" t="s">
        <v>9</v>
      </c>
      <c r="F165" s="4">
        <v>298</v>
      </c>
      <c r="K165" s="36"/>
    </row>
    <row r="166" spans="1:11">
      <c r="A166" s="6" t="s">
        <v>39</v>
      </c>
      <c r="B166" s="4">
        <f>B165</f>
        <v>1</v>
      </c>
      <c r="C166" s="4" t="s">
        <v>41</v>
      </c>
      <c r="D166" s="4">
        <v>24753.82382709358</v>
      </c>
      <c r="K166" s="36"/>
    </row>
    <row r="167" spans="1:11">
      <c r="A167" s="6" t="s">
        <v>40</v>
      </c>
      <c r="B167" s="4">
        <f>M27*F165/D166+B171*M27*F165/D166^2</f>
        <v>1.000231584375068</v>
      </c>
      <c r="C167" s="34" t="s">
        <v>44</v>
      </c>
      <c r="D167" s="34">
        <f>D165/D166</f>
        <v>0.29252623383451865</v>
      </c>
      <c r="K167" s="36"/>
    </row>
    <row r="168" spans="1:11">
      <c r="A168" s="6" t="s">
        <v>43</v>
      </c>
      <c r="B168" s="4">
        <f>B166-B167</f>
        <v>-2.3158437506798357E-4</v>
      </c>
      <c r="K168" s="36"/>
    </row>
    <row r="169" spans="1:11">
      <c r="A169" s="37" t="s">
        <v>42</v>
      </c>
      <c r="B169" s="40"/>
      <c r="C169" s="36"/>
      <c r="D169" s="36"/>
      <c r="E169" s="36"/>
      <c r="K169" s="36"/>
    </row>
    <row r="170" spans="1:11">
      <c r="A170" s="37">
        <f>A125</f>
        <v>42.858999999999995</v>
      </c>
      <c r="B170" s="37">
        <f>B125</f>
        <v>17696</v>
      </c>
      <c r="C170" s="37">
        <f>C125</f>
        <v>526070</v>
      </c>
      <c r="D170" s="37">
        <f>D125</f>
        <v>163930000</v>
      </c>
      <c r="E170" s="37">
        <f>E125</f>
        <v>5085500000</v>
      </c>
      <c r="K170" s="36"/>
    </row>
    <row r="171" spans="1:11">
      <c r="A171" s="37" t="s">
        <v>42</v>
      </c>
      <c r="B171" s="37">
        <f>A170-B170/B172+C170/B172^2-D170/B172^3+E170/B172^4</f>
        <v>-16.149289115037348</v>
      </c>
      <c r="C171" s="43"/>
      <c r="D171" s="41"/>
      <c r="E171" s="44"/>
      <c r="K171" s="36"/>
    </row>
    <row r="172" spans="1:11">
      <c r="A172" s="37" t="s">
        <v>9</v>
      </c>
      <c r="B172" s="4">
        <f>F165</f>
        <v>298</v>
      </c>
      <c r="K172" s="36"/>
    </row>
    <row r="173" spans="1:11">
      <c r="A173" s="32" t="s">
        <v>46</v>
      </c>
      <c r="B173" s="33"/>
      <c r="K173" s="36"/>
    </row>
    <row r="174" spans="1:11">
      <c r="A174" s="38" t="s">
        <v>4</v>
      </c>
      <c r="B174" s="36"/>
      <c r="C174" s="36"/>
      <c r="D174" s="36"/>
      <c r="K174" s="36"/>
    </row>
    <row r="175" spans="1:11">
      <c r="A175" s="37">
        <f>L22</f>
        <v>25.48</v>
      </c>
      <c r="B175" s="37">
        <f>M22</f>
        <v>1.5300000000000001E-2</v>
      </c>
      <c r="C175" s="37">
        <f>N22</f>
        <v>-7.155000000000001E-6</v>
      </c>
      <c r="D175" s="37">
        <f>O22</f>
        <v>1.3120000000000002E-9</v>
      </c>
      <c r="K175" s="36"/>
    </row>
    <row r="176" spans="1:11">
      <c r="A176" s="39" t="s">
        <v>5</v>
      </c>
      <c r="B176" s="34">
        <f>F156-273</f>
        <v>25</v>
      </c>
      <c r="K176" s="36"/>
    </row>
    <row r="177" spans="1:11">
      <c r="A177" s="49" t="s">
        <v>6</v>
      </c>
      <c r="B177" s="48">
        <f>A175*B176+(B175*B176^2)/2+(C175*B176^3)/3+(D175*B176^4)/4</f>
        <v>641.74411249999991</v>
      </c>
      <c r="K177" s="36"/>
    </row>
    <row r="178" spans="1:11">
      <c r="A178" s="37" t="s">
        <v>10</v>
      </c>
      <c r="B178" s="40">
        <f>(F165+273)/2</f>
        <v>285.5</v>
      </c>
      <c r="C178" s="36"/>
      <c r="D178" s="36"/>
      <c r="E178" s="36"/>
      <c r="K178" s="36"/>
    </row>
    <row r="179" spans="1:11">
      <c r="A179" s="37" t="s">
        <v>11</v>
      </c>
      <c r="B179" s="40"/>
      <c r="C179" s="36"/>
      <c r="D179" s="36"/>
      <c r="E179" s="36"/>
      <c r="K179" s="36"/>
    </row>
    <row r="180" spans="1:11">
      <c r="A180" s="37">
        <f>A170</f>
        <v>42.858999999999995</v>
      </c>
      <c r="B180" s="37">
        <f>B170</f>
        <v>17696</v>
      </c>
      <c r="C180" s="37">
        <f>C170</f>
        <v>526070</v>
      </c>
      <c r="D180" s="37">
        <f>D170</f>
        <v>163930000</v>
      </c>
      <c r="E180" s="37">
        <f>E170</f>
        <v>5085500000</v>
      </c>
      <c r="K180" s="36"/>
    </row>
    <row r="181" spans="1:11">
      <c r="A181" s="37" t="s">
        <v>11</v>
      </c>
      <c r="B181" s="37">
        <f>A180-B180/B178-C180/B178^2+D180/B178^3-E180/B178^4</f>
        <v>-19.29862173548878</v>
      </c>
      <c r="C181" s="43"/>
      <c r="D181" s="41"/>
      <c r="E181" s="44"/>
      <c r="K181" s="36"/>
    </row>
    <row r="182" spans="1:11">
      <c r="A182" s="37" t="s">
        <v>12</v>
      </c>
      <c r="B182" s="37"/>
      <c r="C182" s="45"/>
      <c r="D182" s="46"/>
      <c r="E182" s="47"/>
      <c r="K182" s="36"/>
    </row>
    <row r="183" spans="1:11">
      <c r="A183" s="37">
        <f>A128</f>
        <v>17696</v>
      </c>
      <c r="B183" s="37">
        <f>B128</f>
        <v>1052140</v>
      </c>
      <c r="C183" s="37">
        <f>C128</f>
        <v>491790000</v>
      </c>
      <c r="D183" s="37">
        <f>D128</f>
        <v>20342000000</v>
      </c>
      <c r="E183" s="47"/>
      <c r="K183" s="36"/>
    </row>
    <row r="184" spans="1:11">
      <c r="A184" s="37" t="s">
        <v>12</v>
      </c>
      <c r="B184" s="37">
        <f>A183/B178^2+B183/B178^3-C183/B178^4+D183/B178^5</f>
        <v>0.19901678853095439</v>
      </c>
      <c r="C184" s="37"/>
      <c r="D184" s="37"/>
      <c r="E184" s="42"/>
      <c r="K184" s="36"/>
    </row>
    <row r="185" spans="1:11">
      <c r="A185" s="50" t="s">
        <v>13</v>
      </c>
      <c r="B185" s="51">
        <f>(B178*B184+B181)*(B156-1)/10</f>
        <v>90.049611336236879</v>
      </c>
      <c r="K185" s="36"/>
    </row>
    <row r="186" spans="1:11">
      <c r="A186" s="52" t="s">
        <v>0</v>
      </c>
      <c r="B186" s="53">
        <f>B177+B185</f>
        <v>731.79372383623684</v>
      </c>
      <c r="K186" s="36"/>
    </row>
    <row r="187" spans="1:11">
      <c r="A187" s="54" t="s">
        <v>47</v>
      </c>
      <c r="B187" s="55"/>
      <c r="K187" s="36"/>
    </row>
    <row r="188" spans="1:11">
      <c r="A188" s="38" t="s">
        <v>4</v>
      </c>
      <c r="B188" s="36"/>
      <c r="C188" s="36"/>
      <c r="D188" s="36"/>
      <c r="K188" s="36"/>
    </row>
    <row r="189" spans="1:11">
      <c r="A189" s="37">
        <f>A175</f>
        <v>25.48</v>
      </c>
      <c r="B189" s="37">
        <f>B175</f>
        <v>1.5300000000000001E-2</v>
      </c>
      <c r="C189" s="37">
        <f>C175</f>
        <v>-7.155000000000001E-6</v>
      </c>
      <c r="D189" s="37">
        <f>D175</f>
        <v>1.3120000000000002E-9</v>
      </c>
      <c r="K189" s="36"/>
    </row>
    <row r="190" spans="1:11">
      <c r="A190" s="39" t="s">
        <v>5</v>
      </c>
      <c r="B190" s="34">
        <f>F165-273</f>
        <v>25</v>
      </c>
      <c r="K190" s="36"/>
    </row>
    <row r="191" spans="1:11">
      <c r="A191" s="49" t="s">
        <v>6</v>
      </c>
      <c r="B191" s="48">
        <f>A189*B190+(B189*B190^2)/2+(C189*B190^3)/3+(D189*B190^4)/4</f>
        <v>641.74411249999991</v>
      </c>
      <c r="K191" s="36"/>
    </row>
    <row r="192" spans="1:11">
      <c r="A192" s="60" t="s">
        <v>35</v>
      </c>
      <c r="B192" s="61"/>
      <c r="C192" s="36"/>
      <c r="D192" s="36"/>
      <c r="K192" s="36"/>
    </row>
    <row r="193" spans="1:11">
      <c r="A193" s="4" t="s">
        <v>56</v>
      </c>
      <c r="B193" s="4"/>
      <c r="K193" s="36"/>
    </row>
    <row r="194" spans="1:11">
      <c r="A194" s="34" t="s">
        <v>76</v>
      </c>
      <c r="B194" s="34">
        <f>(A3+B3)/230</f>
        <v>3.3575149789655145E-2</v>
      </c>
    </row>
  </sheetData>
  <conditionalFormatting sqref="F104:J10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U194"/>
  <sheetViews>
    <sheetView workbookViewId="0">
      <selection activeCell="E2" sqref="E2"/>
    </sheetView>
  </sheetViews>
  <sheetFormatPr defaultRowHeight="14.25"/>
  <cols>
    <col min="1" max="9" width="9" style="34" customWidth="1"/>
    <col min="10" max="10" width="9" style="4" customWidth="1"/>
    <col min="11" max="11" width="9" style="64" customWidth="1"/>
    <col min="12" max="12" width="13.125" style="34" customWidth="1"/>
    <col min="13" max="13" width="9" style="34" customWidth="1"/>
    <col min="14" max="14" width="14.75" style="34" customWidth="1"/>
    <col min="15" max="18" width="9" style="34" customWidth="1"/>
    <col min="19" max="19" width="11" style="34" customWidth="1"/>
    <col min="20" max="21" width="9" style="34" customWidth="1"/>
  </cols>
  <sheetData>
    <row r="1" spans="1:20">
      <c r="A1" s="34">
        <f>R2</f>
        <v>0</v>
      </c>
      <c r="B1" s="34">
        <f>R5</f>
        <v>7241.142857142856</v>
      </c>
      <c r="D1" s="34">
        <f>B194</f>
        <v>3.4073523798141485E-2</v>
      </c>
      <c r="F1" s="4" t="s">
        <v>20</v>
      </c>
      <c r="G1" s="4" t="s">
        <v>21</v>
      </c>
      <c r="H1" s="4" t="s">
        <v>22</v>
      </c>
      <c r="I1" s="63" t="s">
        <v>23</v>
      </c>
      <c r="J1" s="4" t="s">
        <v>27</v>
      </c>
      <c r="K1" s="36"/>
      <c r="Q1" s="37" t="s">
        <v>48</v>
      </c>
      <c r="R1" s="59"/>
      <c r="S1" s="57"/>
      <c r="T1" s="4" t="s">
        <v>68</v>
      </c>
    </row>
    <row r="2" spans="1:20">
      <c r="A2" s="4">
        <v>1</v>
      </c>
      <c r="B2" s="4">
        <v>2</v>
      </c>
      <c r="C2" s="2" t="s">
        <v>0</v>
      </c>
      <c r="D2" s="2" t="s">
        <v>1</v>
      </c>
      <c r="F2" s="4">
        <v>24.883263825672817</v>
      </c>
      <c r="G2" s="4">
        <v>298.04517925265282</v>
      </c>
      <c r="H2" s="4">
        <v>1.1112420384585071</v>
      </c>
      <c r="I2" s="63">
        <v>296.46773111779345</v>
      </c>
      <c r="J2" s="4">
        <v>2.345458845623193E-5</v>
      </c>
      <c r="K2" s="36"/>
      <c r="P2" s="41"/>
      <c r="Q2" s="37" t="s">
        <v>49</v>
      </c>
      <c r="R2" s="59">
        <f>(4/3)*(22/7)*R14^3</f>
        <v>0</v>
      </c>
      <c r="S2" s="62" t="s">
        <v>57</v>
      </c>
      <c r="T2" s="4" t="s">
        <v>69</v>
      </c>
    </row>
    <row r="3" spans="1:20">
      <c r="A3" s="4">
        <v>7.2039998067951538</v>
      </c>
      <c r="B3" s="4">
        <v>0.29217542879597247</v>
      </c>
      <c r="C3" s="4">
        <v>776.59294446798174</v>
      </c>
      <c r="D3" s="4">
        <v>728.36968395833333</v>
      </c>
      <c r="F3" s="4">
        <v>24.763684110474344</v>
      </c>
      <c r="G3" s="4">
        <v>298.04896379945609</v>
      </c>
      <c r="H3" s="4">
        <v>1.227664992278269</v>
      </c>
      <c r="I3" s="63">
        <v>296.53586946843978</v>
      </c>
      <c r="J3" s="4">
        <v>4.7004739823505151E-5</v>
      </c>
      <c r="K3" s="36"/>
      <c r="P3" s="36"/>
      <c r="Q3" s="37" t="s">
        <v>50</v>
      </c>
      <c r="R3" s="59"/>
      <c r="S3" s="62" t="s">
        <v>54</v>
      </c>
      <c r="T3" s="4" t="s">
        <v>70</v>
      </c>
    </row>
    <row r="4" spans="1:20">
      <c r="A4" s="4">
        <f>A3-D1</f>
        <v>7.1699262829970127</v>
      </c>
      <c r="B4" s="4">
        <f>D1+B3</f>
        <v>0.32624895259411396</v>
      </c>
      <c r="C4" s="4">
        <v>776.70752977539951</v>
      </c>
      <c r="D4" s="4">
        <v>730.88790877029726</v>
      </c>
      <c r="E4" s="34">
        <v>1</v>
      </c>
      <c r="F4" s="4">
        <v>24.644105619498063</v>
      </c>
      <c r="G4" s="4">
        <v>298.05261128124897</v>
      </c>
      <c r="H4" s="4">
        <v>1.3441207880201811</v>
      </c>
      <c r="I4" s="63">
        <v>296.59603050624497</v>
      </c>
      <c r="J4" s="4">
        <v>7.066263701618303E-5</v>
      </c>
      <c r="K4" s="36"/>
      <c r="P4" s="36"/>
      <c r="Q4" s="37" t="s">
        <v>51</v>
      </c>
      <c r="R4" s="59">
        <v>1</v>
      </c>
      <c r="S4" s="58"/>
      <c r="T4" s="6" t="s">
        <v>68</v>
      </c>
    </row>
    <row r="5" spans="1:20">
      <c r="A5" s="4">
        <f>A4-D1</f>
        <v>7.1358527591988716</v>
      </c>
      <c r="B5" s="4">
        <f>B4+D1</f>
        <v>0.36032247639225545</v>
      </c>
      <c r="C5" s="4">
        <v>776.81744842359944</v>
      </c>
      <c r="D5" s="4">
        <v>732.86718333949352</v>
      </c>
      <c r="E5" s="34">
        <v>2</v>
      </c>
      <c r="F5" s="4">
        <v>24.52452999627771</v>
      </c>
      <c r="G5" s="4">
        <v>298.05613953501859</v>
      </c>
      <c r="H5" s="4">
        <v>1.4606072681126001</v>
      </c>
      <c r="I5" s="63">
        <v>296.64967835155983</v>
      </c>
      <c r="J5" s="4">
        <v>9.4429781848011124E-5</v>
      </c>
      <c r="K5" s="36"/>
      <c r="P5" s="36"/>
      <c r="Q5" s="37" t="s">
        <v>52</v>
      </c>
      <c r="R5" s="59">
        <f>(4/3)*(22/7)*R15^3</f>
        <v>7241.142857142856</v>
      </c>
      <c r="S5" s="59" t="str">
        <f>S2</f>
        <v>water volumn</v>
      </c>
      <c r="T5" s="6" t="s">
        <v>69</v>
      </c>
    </row>
    <row r="6" spans="1:20">
      <c r="A6" s="4">
        <f>A5-D1</f>
        <v>7.1017792354007305</v>
      </c>
      <c r="B6" s="4">
        <f>B5+D1</f>
        <v>0.39439600019039694</v>
      </c>
      <c r="C6" s="4">
        <v>776.92339089378606</v>
      </c>
      <c r="D6" s="4">
        <v>734.61472933685832</v>
      </c>
      <c r="E6" s="34">
        <v>3</v>
      </c>
      <c r="F6" s="6">
        <v>24.404958572662753</v>
      </c>
      <c r="G6" s="6">
        <v>298.05956296440178</v>
      </c>
      <c r="H6" s="6">
        <v>1.5771227016304867</v>
      </c>
      <c r="I6" s="65">
        <v>296.69792609008653</v>
      </c>
      <c r="J6" s="6">
        <v>1.1830771006606194E-4</v>
      </c>
      <c r="K6" s="36"/>
      <c r="P6" s="36"/>
      <c r="Q6" s="37" t="s">
        <v>53</v>
      </c>
      <c r="R6" s="59">
        <v>298</v>
      </c>
      <c r="S6" s="58"/>
      <c r="T6" s="6" t="s">
        <v>70</v>
      </c>
    </row>
    <row r="7" spans="1:20">
      <c r="A7" s="4">
        <f>A6-D1</f>
        <v>7.0677057116025894</v>
      </c>
      <c r="B7" s="4">
        <f>B6+D1</f>
        <v>0.42846952398853844</v>
      </c>
      <c r="C7" s="4">
        <v>777.02587032034228</v>
      </c>
      <c r="D7" s="4">
        <v>736.17307638512307</v>
      </c>
      <c r="E7" s="34">
        <v>4</v>
      </c>
      <c r="F7" s="6">
        <v>24.285392454208285</v>
      </c>
      <c r="G7" s="6">
        <v>298.06289349682606</v>
      </c>
      <c r="H7" s="6">
        <v>1.6936656756799719</v>
      </c>
      <c r="I7" s="65">
        <v>296.7416371398092</v>
      </c>
      <c r="J7" s="6">
        <v>1.4229799265268918E-4</v>
      </c>
      <c r="K7" s="36"/>
      <c r="P7" s="36"/>
      <c r="Q7" s="36"/>
      <c r="T7" s="5"/>
    </row>
    <row r="8" spans="1:20">
      <c r="A8" s="4">
        <f>A7-D1</f>
        <v>7.0336321878044483</v>
      </c>
      <c r="B8" s="4">
        <f>B7+D1</f>
        <v>0.46254304778667993</v>
      </c>
      <c r="C8" s="4">
        <v>777.1253050642448</v>
      </c>
      <c r="D8" s="4">
        <v>737.57455866140924</v>
      </c>
      <c r="E8" s="34">
        <v>5</v>
      </c>
      <c r="F8" s="6">
        <v>24.165832570774754</v>
      </c>
      <c r="G8" s="6">
        <v>298.06614114247913</v>
      </c>
      <c r="H8" s="6">
        <v>1.810235019620555</v>
      </c>
      <c r="I8" s="65">
        <v>296.78149295909725</v>
      </c>
      <c r="J8" s="6">
        <v>1.6640223714208712E-4</v>
      </c>
      <c r="K8" s="36"/>
      <c r="P8" s="36"/>
      <c r="Q8" s="37" t="s">
        <v>48</v>
      </c>
      <c r="R8" s="4">
        <v>12.864788323463802</v>
      </c>
      <c r="T8" s="4" t="s">
        <v>68</v>
      </c>
    </row>
    <row r="9" spans="1:20">
      <c r="A9" s="4">
        <f>A8-D1</f>
        <v>6.9995586640063072</v>
      </c>
      <c r="B9" s="4">
        <f>B8+D1</f>
        <v>0.49661657158482142</v>
      </c>
      <c r="C9" s="4">
        <v>777.22204156368923</v>
      </c>
      <c r="D9" s="4">
        <v>738.84425759730027</v>
      </c>
      <c r="E9" s="34">
        <v>6</v>
      </c>
      <c r="F9" s="6">
        <v>24.046279713428998</v>
      </c>
      <c r="G9" s="6">
        <v>298.06931440119757</v>
      </c>
      <c r="H9" s="6">
        <v>1.9268297509169059</v>
      </c>
      <c r="I9" s="65">
        <v>296.81803958189738</v>
      </c>
      <c r="J9" s="6">
        <v>1.9062208896325321E-4</v>
      </c>
      <c r="K9" s="36"/>
      <c r="P9" s="36"/>
      <c r="Q9" s="37" t="s">
        <v>50</v>
      </c>
      <c r="R9" s="4">
        <v>298.31672669185423</v>
      </c>
      <c r="S9" s="63" t="s">
        <v>55</v>
      </c>
      <c r="T9" s="4" t="s">
        <v>70</v>
      </c>
    </row>
    <row r="10" spans="1:20">
      <c r="A10" s="4">
        <f>A9-D1</f>
        <v>6.9654851402081661</v>
      </c>
      <c r="B10" s="4">
        <f>B9+D1</f>
        <v>0.53069009538296286</v>
      </c>
      <c r="C10" s="4">
        <v>777.31637056964541</v>
      </c>
      <c r="D10" s="4">
        <v>740.00196879795692</v>
      </c>
      <c r="E10" s="34">
        <v>7</v>
      </c>
      <c r="F10" s="6">
        <v>23.926734561925588</v>
      </c>
      <c r="G10" s="6">
        <v>298.07242056493413</v>
      </c>
      <c r="H10" s="6">
        <v>2.0434490355539112</v>
      </c>
      <c r="I10" s="65">
        <v>296.85172038499672</v>
      </c>
      <c r="J10" s="6">
        <v>2.1495923281848457E-4</v>
      </c>
      <c r="K10" s="36"/>
      <c r="P10" s="36"/>
      <c r="Q10" s="37" t="s">
        <v>51</v>
      </c>
      <c r="R10" s="4">
        <v>12.971018068209146</v>
      </c>
      <c r="T10" s="6" t="s">
        <v>68</v>
      </c>
    </row>
    <row r="11" spans="1:20">
      <c r="A11" s="4">
        <f>A10-D1</f>
        <v>6.931411616410025</v>
      </c>
      <c r="B11" s="4">
        <f>B10+D1</f>
        <v>0.56476361918110429</v>
      </c>
      <c r="C11" s="4">
        <v>777.4085389641557</v>
      </c>
      <c r="D11" s="4">
        <v>741.06355388138672</v>
      </c>
      <c r="E11" s="34">
        <v>8</v>
      </c>
      <c r="F11" s="6">
        <v>23.807197705551996</v>
      </c>
      <c r="G11" s="6">
        <v>298.07546594676893</v>
      </c>
      <c r="H11" s="6">
        <v>2.1600921585152943</v>
      </c>
      <c r="I11" s="65">
        <v>296.88289965640587</v>
      </c>
      <c r="J11" s="6">
        <v>2.3941539410485445E-4</v>
      </c>
      <c r="K11" s="36"/>
      <c r="P11" s="36"/>
      <c r="Q11" s="37" t="s">
        <v>53</v>
      </c>
      <c r="R11" s="4">
        <v>297.63179043996564</v>
      </c>
      <c r="T11" s="6" t="s">
        <v>70</v>
      </c>
    </row>
    <row r="12" spans="1:20">
      <c r="A12" s="4">
        <f>A11-D1</f>
        <v>6.8973380926118839</v>
      </c>
      <c r="B12" s="4">
        <f>B11+D1</f>
        <v>0.59883714297924573</v>
      </c>
      <c r="C12" s="4">
        <v>777.49875854564959</v>
      </c>
      <c r="D12" s="4">
        <v>742.04189235723072</v>
      </c>
      <c r="E12" s="34">
        <v>9</v>
      </c>
      <c r="F12" s="6">
        <v>23.687669659198281</v>
      </c>
      <c r="G12" s="6">
        <v>298.0784560571376</v>
      </c>
      <c r="H12" s="6">
        <v>2.276758501376781</v>
      </c>
      <c r="I12" s="65">
        <v>296.91187986915395</v>
      </c>
      <c r="J12" s="6">
        <v>2.6399234038505082E-4</v>
      </c>
      <c r="K12" s="36"/>
      <c r="P12" s="36"/>
      <c r="Q12" s="37" t="s">
        <v>27</v>
      </c>
      <c r="R12" s="4">
        <v>3.4902606462457867E-3</v>
      </c>
      <c r="T12" s="6" t="s">
        <v>71</v>
      </c>
    </row>
    <row r="13" spans="1:20">
      <c r="A13" s="4">
        <f>A12-D1</f>
        <v>6.8632645688137428</v>
      </c>
      <c r="B13" s="4">
        <f>B12+D1</f>
        <v>0.63291066677738717</v>
      </c>
      <c r="C13" s="4">
        <v>777.58721268069394</v>
      </c>
      <c r="D13" s="4">
        <v>742.94756627795448</v>
      </c>
      <c r="E13" s="34">
        <v>10</v>
      </c>
      <c r="F13" s="6">
        <v>23.568150875924836</v>
      </c>
      <c r="G13" s="6">
        <v>298.08139574141097</v>
      </c>
      <c r="H13" s="6">
        <v>2.3934475250314873</v>
      </c>
      <c r="I13" s="65">
        <v>296.93891455566825</v>
      </c>
      <c r="J13" s="6">
        <v>2.8869188291329824E-4</v>
      </c>
      <c r="K13" s="36"/>
      <c r="P13" s="36"/>
      <c r="Q13" s="37" t="s">
        <v>58</v>
      </c>
      <c r="R13" s="4">
        <f>R5+R2</f>
        <v>7241.142857142856</v>
      </c>
      <c r="T13" s="6" t="s">
        <v>69</v>
      </c>
    </row>
    <row r="14" spans="1:20">
      <c r="A14" s="4">
        <f>A13-D1</f>
        <v>6.8291910450156017</v>
      </c>
      <c r="B14" s="4">
        <f>B13+D1</f>
        <v>0.6669841905755286</v>
      </c>
      <c r="C14" s="4">
        <v>777.67406142263087</v>
      </c>
      <c r="D14" s="4">
        <v>743.78936203304249</v>
      </c>
      <c r="E14" s="34">
        <v>11</v>
      </c>
      <c r="F14" s="6">
        <v>23.448641756918938</v>
      </c>
      <c r="G14" s="6">
        <v>298.08428928869768</v>
      </c>
      <c r="H14" s="6">
        <v>2.510158756184659</v>
      </c>
      <c r="I14" s="65">
        <v>296.96421804859671</v>
      </c>
      <c r="J14" s="6">
        <v>3.1351587822169447E-4</v>
      </c>
      <c r="K14" s="36"/>
      <c r="L14" s="47" t="s">
        <v>59</v>
      </c>
      <c r="P14" s="36"/>
      <c r="Q14" s="37" t="s">
        <v>73</v>
      </c>
      <c r="R14" s="4"/>
    </row>
    <row r="15" spans="1:20">
      <c r="A15" s="4">
        <f>A14-D1</f>
        <v>6.7951175212174606</v>
      </c>
      <c r="B15" s="4">
        <f>B14+D1</f>
        <v>0.70105771437367004</v>
      </c>
      <c r="C15" s="4">
        <v>777.75944550765416</v>
      </c>
      <c r="D15" s="4">
        <v>744.57464434121596</v>
      </c>
      <c r="E15" s="34">
        <v>12</v>
      </c>
      <c r="F15" s="6">
        <v>23.329142659474549</v>
      </c>
      <c r="G15" s="6">
        <v>298.08714051889507</v>
      </c>
      <c r="H15" s="6">
        <v>2.6268917766618207</v>
      </c>
      <c r="I15" s="66">
        <v>296.98797295143368</v>
      </c>
      <c r="J15" s="6">
        <v>3.38466229772093E-4</v>
      </c>
      <c r="K15" s="36"/>
      <c r="L15" s="64" t="s">
        <v>60</v>
      </c>
      <c r="M15" s="4" t="s">
        <v>61</v>
      </c>
      <c r="N15" s="4" t="s">
        <v>62</v>
      </c>
      <c r="O15" s="6" t="s">
        <v>63</v>
      </c>
      <c r="P15" s="6" t="s">
        <v>64</v>
      </c>
      <c r="Q15" s="37" t="s">
        <v>74</v>
      </c>
      <c r="R15" s="4">
        <v>12</v>
      </c>
    </row>
    <row r="16" spans="1:20">
      <c r="A16" s="4">
        <f>A15-D1</f>
        <v>6.7610439974193195</v>
      </c>
      <c r="B16" s="4">
        <f>B15+D1</f>
        <v>0.73513123817181147</v>
      </c>
      <c r="C16" s="4">
        <v>777.84348951503569</v>
      </c>
      <c r="D16" s="4">
        <v>745.30963921396312</v>
      </c>
      <c r="E16" s="34">
        <v>13</v>
      </c>
      <c r="F16" s="6">
        <v>23.209653903455326</v>
      </c>
      <c r="G16" s="6">
        <v>298.08995285307327</v>
      </c>
      <c r="H16" s="6">
        <v>2.7436462148475198</v>
      </c>
      <c r="I16" s="65">
        <v>297.01033593896153</v>
      </c>
      <c r="J16" s="6">
        <v>3.6354488967859809E-4</v>
      </c>
      <c r="K16" s="36"/>
      <c r="L16" s="4">
        <f>1.7472*10</f>
        <v>17.472000000000001</v>
      </c>
      <c r="M16" s="4">
        <f>1.2926*10^2</f>
        <v>129.26</v>
      </c>
      <c r="N16" s="4">
        <f>2.6988*10^5</f>
        <v>269880</v>
      </c>
      <c r="O16" s="4">
        <f>8.0282*10^6</f>
        <v>8028200</v>
      </c>
      <c r="P16" s="4"/>
      <c r="Q16" s="37" t="s">
        <v>75</v>
      </c>
      <c r="R16" s="4"/>
    </row>
    <row r="17" spans="1:15">
      <c r="A17" s="4">
        <f>A16-D1</f>
        <v>6.7269704736211784</v>
      </c>
      <c r="B17" s="4">
        <f>B16+D1</f>
        <v>0.76920476196995291</v>
      </c>
      <c r="C17" s="4">
        <v>777.92630439555671</v>
      </c>
      <c r="D17" s="4">
        <v>745.99965097085931</v>
      </c>
      <c r="E17" s="34">
        <v>14</v>
      </c>
      <c r="F17" s="6">
        <v>23.09017577657945</v>
      </c>
      <c r="G17" s="6">
        <v>298.09272937093203</v>
      </c>
      <c r="H17" s="6">
        <v>2.8604217387590238</v>
      </c>
      <c r="I17" s="65">
        <v>297.03144231166709</v>
      </c>
      <c r="J17" s="6">
        <v>3.8875386050577811E-4</v>
      </c>
      <c r="K17" s="36"/>
      <c r="L17" s="35" t="s">
        <v>65</v>
      </c>
    </row>
    <row r="18" spans="1:15">
      <c r="A18" s="4">
        <f>A17-D1</f>
        <v>6.6928969498230373</v>
      </c>
      <c r="B18" s="4">
        <f>B17+D1</f>
        <v>0.80327828576809435</v>
      </c>
      <c r="C18" s="4">
        <v>778.00798951585966</v>
      </c>
      <c r="D18" s="4">
        <v>746.64923073699424</v>
      </c>
      <c r="E18" s="34">
        <v>15</v>
      </c>
      <c r="F18" s="6">
        <v>22.970708538778762</v>
      </c>
      <c r="G18" s="6">
        <v>298.09547285811698</v>
      </c>
      <c r="H18" s="6">
        <v>2.9772180503897006</v>
      </c>
      <c r="I18" s="65">
        <v>297.05140960865418</v>
      </c>
      <c r="J18" s="6">
        <v>4.1409519714782E-4</v>
      </c>
      <c r="K18" s="36"/>
      <c r="L18" s="6" t="s">
        <v>60</v>
      </c>
      <c r="M18" s="4" t="s">
        <v>61</v>
      </c>
      <c r="N18" s="4" t="s">
        <v>62</v>
      </c>
      <c r="O18" s="6" t="s">
        <v>63</v>
      </c>
    </row>
    <row r="19" spans="1:15">
      <c r="A19" s="4">
        <f>A18-D1</f>
        <v>6.6588234260248962</v>
      </c>
      <c r="B19" s="4">
        <f>B18+D1</f>
        <v>0.83735180956623578</v>
      </c>
      <c r="C19" s="4">
        <v>778.08863432730925</v>
      </c>
      <c r="D19" s="4">
        <v>747.26230874415216</v>
      </c>
      <c r="E19" s="34">
        <v>16</v>
      </c>
      <c r="F19" s="6">
        <v>22.851252425823308</v>
      </c>
      <c r="G19" s="6">
        <v>298.0981858454989</v>
      </c>
      <c r="H19" s="6">
        <v>3.0940348810493448</v>
      </c>
      <c r="I19" s="65">
        <v>297.07034050079977</v>
      </c>
      <c r="J19" s="6">
        <v>4.3957100879403227E-4</v>
      </c>
      <c r="K19" s="36"/>
      <c r="L19" s="4">
        <f>M16</f>
        <v>129.26</v>
      </c>
      <c r="M19" s="4">
        <f>N16*2</f>
        <v>539760</v>
      </c>
      <c r="N19" s="4">
        <f>O16*3</f>
        <v>24084600</v>
      </c>
      <c r="O19" s="4"/>
    </row>
    <row r="20" spans="1:15">
      <c r="A20" s="4">
        <f>A19-D1</f>
        <v>6.6247499022267551</v>
      </c>
      <c r="B20" s="4">
        <f>B19+D1</f>
        <v>0.87142533336437722</v>
      </c>
      <c r="C20" s="4">
        <v>778.16831974031209</v>
      </c>
      <c r="D20" s="4">
        <v>747.84229928199693</v>
      </c>
      <c r="E20" s="34">
        <v>17</v>
      </c>
      <c r="F20" s="6">
        <v>22.731807652357357</v>
      </c>
      <c r="G20" s="6">
        <v>298.1008706420244</v>
      </c>
      <c r="H20" s="6">
        <v>3.2108719874951772</v>
      </c>
      <c r="I20" s="65">
        <v>297.08832512773716</v>
      </c>
      <c r="J20" s="6">
        <v>4.6518346098634397E-4</v>
      </c>
      <c r="K20" s="36"/>
      <c r="L20" s="35" t="s">
        <v>66</v>
      </c>
    </row>
    <row r="21" spans="1:15">
      <c r="A21" s="4">
        <f>A20-$D$1</f>
        <v>6.590676378428614</v>
      </c>
      <c r="B21" s="4">
        <f>B20+$D$1</f>
        <v>0.90549885716251866</v>
      </c>
      <c r="C21" s="4">
        <v>778.24711926521081</v>
      </c>
      <c r="D21" s="4">
        <v>748.39218474091854</v>
      </c>
      <c r="E21" s="34">
        <v>18</v>
      </c>
      <c r="F21" s="6">
        <v>22.612374414459655</v>
      </c>
      <c r="G21" s="6">
        <v>298.10352936237774</v>
      </c>
      <c r="H21" s="6">
        <v>3.3277291486957781</v>
      </c>
      <c r="I21" s="65">
        <v>297.10544300079226</v>
      </c>
      <c r="J21" s="6">
        <v>4.9093477777473844E-4</v>
      </c>
      <c r="K21" s="36"/>
      <c r="L21" s="6" t="s">
        <v>60</v>
      </c>
      <c r="M21" s="4" t="s">
        <v>61</v>
      </c>
      <c r="N21" s="4" t="s">
        <v>62</v>
      </c>
      <c r="O21" s="6" t="s">
        <v>63</v>
      </c>
    </row>
    <row r="22" spans="1:15">
      <c r="A22" s="4">
        <f>A21-$D$1</f>
        <v>6.5566028546304729</v>
      </c>
      <c r="B22" s="4">
        <f t="shared" ref="B22:B85" si="0">B21+$D$1</f>
        <v>0.93957238096066009</v>
      </c>
      <c r="C22" s="4">
        <v>778.32509996643944</v>
      </c>
      <c r="D22" s="4">
        <v>748.91458349853326</v>
      </c>
      <c r="E22" s="34">
        <v>19</v>
      </c>
      <c r="F22" s="6">
        <v>22.492952891816277</v>
      </c>
      <c r="G22" s="6">
        <v>298.10616395042325</v>
      </c>
      <c r="H22" s="6">
        <v>3.444606163106041</v>
      </c>
      <c r="I22" s="65">
        <v>297.12176456406291</v>
      </c>
      <c r="J22" s="6">
        <v>5.1682724397689769E-4</v>
      </c>
      <c r="K22" s="36"/>
      <c r="L22" s="4">
        <v>29.11</v>
      </c>
      <c r="M22" s="4">
        <f>-0.1916*10^-2</f>
        <v>-1.916E-3</v>
      </c>
      <c r="N22" s="4">
        <f>0.4003*10^-5</f>
        <v>4.0030000000000005E-6</v>
      </c>
      <c r="O22" s="4">
        <f>-0.8704*10^-9</f>
        <v>-8.7040000000000001E-10</v>
      </c>
    </row>
    <row r="23" spans="1:15">
      <c r="A23" s="4">
        <f t="shared" ref="A23:A86" si="1">A22-$D$1</f>
        <v>6.5225293308323318</v>
      </c>
      <c r="B23" s="4">
        <f t="shared" si="0"/>
        <v>0.97364590475880153</v>
      </c>
      <c r="C23" s="4">
        <v>778.40232326598777</v>
      </c>
      <c r="D23" s="4">
        <v>749.41180519754323</v>
      </c>
      <c r="E23" s="34">
        <v>20</v>
      </c>
      <c r="F23" s="6">
        <v>22.373543249575341</v>
      </c>
      <c r="G23" s="6">
        <v>298.10877619918818</v>
      </c>
      <c r="H23" s="6">
        <v>3.5615028463579907</v>
      </c>
      <c r="I23" s="65">
        <v>297.13735248394892</v>
      </c>
      <c r="J23" s="6">
        <v>5.4286320754871984E-4</v>
      </c>
      <c r="K23" s="36"/>
      <c r="L23" s="6" t="s">
        <v>67</v>
      </c>
      <c r="M23" s="4">
        <v>0.5</v>
      </c>
    </row>
    <row r="24" spans="1:15">
      <c r="A24" s="4">
        <f t="shared" si="1"/>
        <v>6.4884558070341907</v>
      </c>
      <c r="B24" s="4">
        <f t="shared" si="0"/>
        <v>1.0077194285569431</v>
      </c>
      <c r="C24" s="4">
        <v>778.47884562428465</v>
      </c>
      <c r="D24" s="4">
        <v>749.88589609300027</v>
      </c>
      <c r="E24" s="34">
        <v>21</v>
      </c>
      <c r="F24" s="6">
        <v>22.254145639938926</v>
      </c>
      <c r="G24" s="6">
        <v>298.11136776799242</v>
      </c>
      <c r="H24" s="6">
        <v>3.678419029292562</v>
      </c>
      <c r="I24" s="65">
        <v>297.15226272126381</v>
      </c>
      <c r="J24" s="6">
        <v>5.6904508207280061E-4</v>
      </c>
      <c r="K24" s="36"/>
      <c r="L24" s="6" t="s">
        <v>60</v>
      </c>
      <c r="M24" s="4">
        <f>(22/7)*R16^2</f>
        <v>0</v>
      </c>
    </row>
    <row r="25" spans="1:15">
      <c r="A25" s="4">
        <f t="shared" si="1"/>
        <v>6.4543822832360496</v>
      </c>
      <c r="B25" s="4">
        <f t="shared" si="0"/>
        <v>1.0417929523550846</v>
      </c>
      <c r="C25" s="4">
        <v>778.55471912062399</v>
      </c>
      <c r="D25" s="4">
        <v>750.33867651134585</v>
      </c>
      <c r="E25" s="34">
        <v>22</v>
      </c>
      <c r="F25" s="6">
        <v>22.134760203536302</v>
      </c>
      <c r="G25" s="6">
        <v>298.11394019720694</v>
      </c>
      <c r="H25" s="6">
        <v>3.795354556272803</v>
      </c>
      <c r="I25" s="65">
        <v>297.1665454279771</v>
      </c>
      <c r="J25" s="6">
        <v>5.953753493724499E-4</v>
      </c>
      <c r="K25" s="36"/>
      <c r="L25" s="6" t="s">
        <v>36</v>
      </c>
      <c r="M25" s="4">
        <f>0.08988*10^-6</f>
        <v>8.9879999999999995E-8</v>
      </c>
    </row>
    <row r="26" spans="1:15">
      <c r="A26" s="4">
        <f t="shared" si="1"/>
        <v>6.4203087594379085</v>
      </c>
      <c r="B26" s="4">
        <f t="shared" si="0"/>
        <v>1.0758664761532262</v>
      </c>
      <c r="C26" s="4">
        <v>778.62999195069222</v>
      </c>
      <c r="D26" s="4">
        <v>750.77177199370465</v>
      </c>
      <c r="E26" s="34">
        <v>23</v>
      </c>
      <c r="F26" s="6">
        <v>22.015387070614203</v>
      </c>
      <c r="G26" s="6">
        <v>298.11649492103237</v>
      </c>
      <c r="H26" s="6">
        <v>3.9123092837309241</v>
      </c>
      <c r="I26" s="65">
        <v>297.18024570152232</v>
      </c>
      <c r="J26" s="6">
        <v>6.2185656225934136E-4</v>
      </c>
      <c r="K26" s="36"/>
      <c r="L26" s="6" t="s">
        <v>33</v>
      </c>
      <c r="M26" s="4">
        <f>2/1000</f>
        <v>2E-3</v>
      </c>
    </row>
    <row r="27" spans="1:15">
      <c r="A27" s="4">
        <f t="shared" si="1"/>
        <v>6.3862352356397674</v>
      </c>
      <c r="B27" s="4">
        <f t="shared" si="0"/>
        <v>1.1099399999513677</v>
      </c>
      <c r="C27" s="4">
        <v>778.70470885524685</v>
      </c>
      <c r="D27" s="4">
        <v>751.18663934490837</v>
      </c>
      <c r="E27" s="34">
        <v>24</v>
      </c>
      <c r="F27" s="6">
        <v>21.89602636207314</v>
      </c>
      <c r="G27" s="6">
        <v>298.11903327861302</v>
      </c>
      <c r="H27" s="6">
        <v>4.0292830789107654</v>
      </c>
      <c r="I27" s="65">
        <v>297.19340422266623</v>
      </c>
      <c r="J27" s="6">
        <v>6.4849134742347449E-4</v>
      </c>
      <c r="K27" s="36"/>
      <c r="L27" s="6" t="s">
        <v>72</v>
      </c>
      <c r="M27" s="4">
        <v>83.14</v>
      </c>
    </row>
    <row r="28" spans="1:15">
      <c r="A28" s="4">
        <f t="shared" si="1"/>
        <v>6.3521617118416263</v>
      </c>
      <c r="B28" s="4">
        <f t="shared" si="0"/>
        <v>1.1440135237495093</v>
      </c>
      <c r="C28" s="4">
        <v>778.77891149126845</v>
      </c>
      <c r="D28" s="4">
        <v>751.58458854496587</v>
      </c>
      <c r="E28" s="34">
        <v>25</v>
      </c>
      <c r="F28" s="6">
        <v>21.77667819037335</v>
      </c>
      <c r="G28" s="6">
        <v>298.12155652374537</v>
      </c>
      <c r="H28" s="6">
        <v>4.1462758187745354</v>
      </c>
      <c r="I28" s="65">
        <v>297.20605779761075</v>
      </c>
      <c r="J28" s="6">
        <v>6.7528240847476544E-4</v>
      </c>
      <c r="K28" s="36"/>
    </row>
    <row r="29" spans="1:15">
      <c r="A29" s="4">
        <f t="shared" si="1"/>
        <v>6.3180881880434852</v>
      </c>
      <c r="B29" s="4">
        <f t="shared" si="0"/>
        <v>1.1780870475476508</v>
      </c>
      <c r="C29" s="4">
        <v>778.85263875477699</v>
      </c>
      <c r="D29" s="4">
        <v>751.96680127815864</v>
      </c>
      <c r="E29" s="34">
        <v>26</v>
      </c>
      <c r="F29" s="6">
        <v>21.657342660330073</v>
      </c>
      <c r="G29" s="6">
        <v>298.12406583339327</v>
      </c>
      <c r="H29" s="6">
        <v>4.2632873890483447</v>
      </c>
      <c r="I29" s="65">
        <v>297.2182398208746</v>
      </c>
      <c r="J29" s="6">
        <v>7.0223252914628105E-4</v>
      </c>
      <c r="K29" s="36"/>
    </row>
    <row r="30" spans="1:15">
      <c r="A30" s="4">
        <f t="shared" si="1"/>
        <v>6.2840146642453441</v>
      </c>
      <c r="B30" s="4">
        <f t="shared" si="0"/>
        <v>1.2121605713457924</v>
      </c>
      <c r="C30" s="4">
        <v>778.92592706281914</v>
      </c>
      <c r="D30" s="4">
        <v>752.3343466802072</v>
      </c>
      <c r="E30" s="34">
        <v>27</v>
      </c>
      <c r="F30" s="6">
        <v>21.538019869814125</v>
      </c>
      <c r="G30" s="6">
        <v>298.12656231518554</v>
      </c>
      <c r="H30" s="6">
        <v>4.380317683385627</v>
      </c>
      <c r="I30" s="65">
        <v>297.22998067228809</v>
      </c>
      <c r="J30" s="6">
        <v>7.2934457666989547E-4</v>
      </c>
      <c r="K30" s="36"/>
    </row>
    <row r="31" spans="1:15">
      <c r="A31" s="4">
        <f t="shared" si="1"/>
        <v>6.2499411404472029</v>
      </c>
      <c r="B31" s="4">
        <f t="shared" si="0"/>
        <v>1.2462340951439339</v>
      </c>
      <c r="C31" s="4">
        <v>778.99881060079622</v>
      </c>
      <c r="D31" s="4">
        <v>752.68819478420653</v>
      </c>
      <c r="E31" s="34">
        <v>28</v>
      </c>
      <c r="F31" s="6">
        <v>21.418709910371252</v>
      </c>
      <c r="G31" s="6">
        <v>298.12904701404165</v>
      </c>
      <c r="H31" s="6">
        <v>4.4973666026311072</v>
      </c>
      <c r="I31" s="65">
        <v>297.24130805891008</v>
      </c>
      <c r="J31" s="6">
        <v>7.5662150533598743E-4</v>
      </c>
      <c r="K31" s="36"/>
    </row>
    <row r="32" spans="1:15">
      <c r="A32" s="4">
        <f t="shared" si="1"/>
        <v>6.2158676166490618</v>
      </c>
      <c r="B32" s="4">
        <f t="shared" si="0"/>
        <v>1.2803076189420755</v>
      </c>
      <c r="C32" s="4">
        <v>779.07132154023429</v>
      </c>
      <c r="D32" s="4">
        <v>753.029228052647</v>
      </c>
      <c r="E32" s="34">
        <v>29</v>
      </c>
      <c r="F32" s="6">
        <v>21.299412867771579</v>
      </c>
      <c r="G32" s="6">
        <v>298.13152091804784</v>
      </c>
      <c r="H32" s="6">
        <v>4.6144340541709816</v>
      </c>
      <c r="I32" s="65">
        <v>297.25224731067942</v>
      </c>
      <c r="J32" s="6">
        <v>7.8406636024971161E-4</v>
      </c>
      <c r="K32" s="36"/>
    </row>
    <row r="33" spans="1:11">
      <c r="A33" s="4">
        <f t="shared" si="1"/>
        <v>6.1817940928509207</v>
      </c>
      <c r="B33" s="4">
        <f t="shared" si="0"/>
        <v>1.314381142740217</v>
      </c>
      <c r="C33" s="4">
        <v>779.14349023123418</v>
      </c>
      <c r="D33" s="4">
        <v>753.35825130949877</v>
      </c>
      <c r="E33" s="34">
        <v>30</v>
      </c>
      <c r="F33" s="6">
        <v>21.180128822498464</v>
      </c>
      <c r="G33" s="6">
        <v>298.13398496368575</v>
      </c>
      <c r="H33" s="6">
        <v>4.7315199513572654</v>
      </c>
      <c r="I33" s="65">
        <v>297.26282163702518</v>
      </c>
      <c r="J33" s="6">
        <v>8.1168228129738338E-4</v>
      </c>
      <c r="K33" s="36"/>
    </row>
    <row r="34" spans="1:11">
      <c r="A34" s="4">
        <f t="shared" si="1"/>
        <v>6.1477205690527796</v>
      </c>
      <c r="B34" s="4">
        <f t="shared" si="0"/>
        <v>1.3484546665383585</v>
      </c>
      <c r="C34" s="4">
        <v>779.21534537314346</v>
      </c>
      <c r="D34" s="4">
        <v>753.6760003283548</v>
      </c>
      <c r="E34" s="34">
        <v>31</v>
      </c>
      <c r="F34" s="6">
        <v>21.060857850184775</v>
      </c>
      <c r="G34" s="6">
        <v>298.13644004049962</v>
      </c>
      <c r="H34" s="6">
        <v>4.8486242129962216</v>
      </c>
      <c r="I34" s="65">
        <v>297.2730523503883</v>
      </c>
      <c r="J34" s="6">
        <v>8.3947250733761828E-4</v>
      </c>
      <c r="K34" s="36"/>
    </row>
    <row r="35" spans="1:11">
      <c r="A35" s="4">
        <f t="shared" si="1"/>
        <v>6.1136470452546385</v>
      </c>
      <c r="B35" s="4">
        <f t="shared" si="0"/>
        <v>1.3825281903365001</v>
      </c>
      <c r="C35" s="4">
        <v>779.28691416642323</v>
      </c>
      <c r="D35" s="4">
        <v>753.98314928648813</v>
      </c>
      <c r="E35" s="34">
        <v>32</v>
      </c>
      <c r="F35" s="6">
        <v>20.94160002200341</v>
      </c>
      <c r="G35" s="6">
        <v>298.13888699527604</v>
      </c>
      <c r="H35" s="6">
        <v>4.9657467628924046</v>
      </c>
      <c r="I35" s="65">
        <v>297.28295906158462</v>
      </c>
      <c r="J35" s="6">
        <v>8.6744038063307576E-4</v>
      </c>
      <c r="K35" s="36"/>
    </row>
    <row r="36" spans="1:11">
      <c r="A36" s="4">
        <f t="shared" si="1"/>
        <v>6.0795735214564974</v>
      </c>
      <c r="B36" s="4">
        <f t="shared" si="0"/>
        <v>1.4166017141346416</v>
      </c>
      <c r="C36" s="4">
        <v>779.35822244821577</v>
      </c>
      <c r="D36" s="4">
        <v>754.28031725774531</v>
      </c>
      <c r="E36" s="34">
        <v>33</v>
      </c>
      <c r="F36" s="6">
        <v>20.822355405017682</v>
      </c>
      <c r="G36" s="6">
        <v>298.14132663579721</v>
      </c>
      <c r="H36" s="6">
        <v>5.0828875294410736</v>
      </c>
      <c r="I36" s="65">
        <v>297.29255985110933</v>
      </c>
      <c r="J36" s="6">
        <v>8.9558935153998312E-4</v>
      </c>
      <c r="K36" s="36"/>
    </row>
    <row r="37" spans="1:11">
      <c r="A37" s="4">
        <f t="shared" si="1"/>
        <v>6.0454999976583563</v>
      </c>
      <c r="B37" s="4">
        <f t="shared" si="0"/>
        <v>1.4506752379327832</v>
      </c>
      <c r="C37" s="4">
        <v>779.42929481373756</v>
      </c>
      <c r="D37" s="4">
        <v>754.56807388746586</v>
      </c>
      <c r="E37" s="34">
        <v>34</v>
      </c>
      <c r="F37" s="6">
        <v>20.70312406249661</v>
      </c>
      <c r="G37" s="6">
        <v>298.14375973422199</v>
      </c>
      <c r="H37" s="6">
        <v>5.2000464452628785</v>
      </c>
      <c r="I37" s="65">
        <v>297.30187141980946</v>
      </c>
      <c r="J37" s="6">
        <v>9.2392298347407614E-4</v>
      </c>
      <c r="K37" s="36"/>
    </row>
    <row r="38" spans="1:11">
      <c r="A38" s="4">
        <f t="shared" si="1"/>
        <v>6.0114264738602152</v>
      </c>
      <c r="B38" s="4">
        <f t="shared" si="0"/>
        <v>1.4847487617309247</v>
      </c>
      <c r="C38" s="4">
        <v>779.50015472530367</v>
      </c>
      <c r="D38" s="4">
        <v>754.84694436854625</v>
      </c>
      <c r="E38" s="34">
        <v>35</v>
      </c>
      <c r="F38" s="6">
        <v>20.58390605419925</v>
      </c>
      <c r="G38" s="6">
        <v>298.1461870301394</v>
      </c>
      <c r="H38" s="6">
        <v>5.3172234468755688</v>
      </c>
      <c r="I38" s="65">
        <v>297.31090922180016</v>
      </c>
      <c r="J38" s="6">
        <v>9.5244495817319562E-4</v>
      </c>
      <c r="K38" s="36"/>
    </row>
    <row r="39" spans="1:11">
      <c r="A39" s="4">
        <f t="shared" si="1"/>
        <v>5.9773529500620741</v>
      </c>
      <c r="B39" s="4">
        <f t="shared" si="0"/>
        <v>1.5188222855290663</v>
      </c>
      <c r="C39" s="4">
        <v>779.57082461052562</v>
      </c>
      <c r="D39" s="4">
        <v>755.11741381818547</v>
      </c>
      <c r="E39" s="34">
        <v>36</v>
      </c>
      <c r="F39" s="6">
        <v>20.464701436631703</v>
      </c>
      <c r="G39" s="6">
        <v>298.14860923333407</v>
      </c>
      <c r="H39" s="6">
        <v>5.4344184743982868</v>
      </c>
      <c r="I39" s="65">
        <v>297.31968758204721</v>
      </c>
      <c r="J39" s="6">
        <v>9.8115908127854824E-4</v>
      </c>
      <c r="K39" s="36"/>
    </row>
    <row r="40" spans="1:11">
      <c r="A40" s="4">
        <f t="shared" si="1"/>
        <v>5.943279426263933</v>
      </c>
      <c r="B40" s="4">
        <f t="shared" si="0"/>
        <v>1.5528958093272078</v>
      </c>
      <c r="C40" s="4">
        <v>779.64132595100443</v>
      </c>
      <c r="D40" s="4">
        <v>755.37993113883772</v>
      </c>
      <c r="E40" s="34">
        <v>37</v>
      </c>
      <c r="F40" s="6">
        <v>20.34551026328004</v>
      </c>
      <c r="G40" s="6">
        <v>298.15102702629781</v>
      </c>
      <c r="H40" s="6">
        <v>5.5516314712845309</v>
      </c>
      <c r="I40" s="65">
        <v>297.32821980066416</v>
      </c>
      <c r="J40" s="6">
        <v>1.0100692882585892E-3</v>
      </c>
      <c r="K40" s="36"/>
    </row>
    <row r="41" spans="1:11">
      <c r="A41" s="4">
        <f t="shared" si="1"/>
        <v>5.9092059024657919</v>
      </c>
      <c r="B41" s="4">
        <f t="shared" si="0"/>
        <v>1.5869693331253494</v>
      </c>
      <c r="C41" s="4">
        <v>779.71167936265772</v>
      </c>
      <c r="D41" s="4">
        <v>755.63491243374233</v>
      </c>
      <c r="E41" s="34">
        <v>38</v>
      </c>
      <c r="F41" s="6">
        <v>20.226332584821641</v>
      </c>
      <c r="G41" s="6">
        <v>298.1534410665156</v>
      </c>
      <c r="H41" s="6">
        <v>5.6688623840805139</v>
      </c>
      <c r="I41" s="65">
        <v>297.33651824566431</v>
      </c>
      <c r="J41" s="6">
        <v>1.0391796507016355E-3</v>
      </c>
      <c r="K41" s="36"/>
    </row>
    <row r="42" spans="1:11">
      <c r="A42" s="4">
        <f t="shared" si="1"/>
        <v>5.8751323786676508</v>
      </c>
      <c r="B42" s="4">
        <f t="shared" si="0"/>
        <v>1.6210428569234909</v>
      </c>
      <c r="C42" s="4">
        <v>779.78190466866113</v>
      </c>
      <c r="D42" s="4">
        <v>755.88274403654998</v>
      </c>
      <c r="E42" s="34">
        <v>39</v>
      </c>
      <c r="F42" s="6">
        <v>20.107168449317626</v>
      </c>
      <c r="G42" s="6">
        <v>298.15585198855268</v>
      </c>
      <c r="H42" s="6">
        <v>5.7861111622060122</v>
      </c>
      <c r="I42" s="65">
        <v>297.34459443564805</v>
      </c>
      <c r="J42" s="6">
        <v>1.0684943830056976E-3</v>
      </c>
      <c r="K42" s="36"/>
    </row>
    <row r="43" spans="1:11">
      <c r="A43" s="4">
        <f t="shared" si="1"/>
        <v>5.8410588548695097</v>
      </c>
      <c r="B43" s="4">
        <f t="shared" si="0"/>
        <v>1.6551163807216325</v>
      </c>
      <c r="C43" s="4">
        <v>779.85202096585556</v>
      </c>
      <c r="D43" s="4">
        <v>756.12378520556683</v>
      </c>
      <c r="E43" s="34">
        <v>40</v>
      </c>
      <c r="F43" s="6">
        <v>19.988017902388087</v>
      </c>
      <c r="G43" s="6">
        <v>298.1582604059638</v>
      </c>
      <c r="H43" s="6">
        <v>5.9033777577552158</v>
      </c>
      <c r="I43" s="65">
        <v>297.35245911369304</v>
      </c>
      <c r="J43" s="6">
        <v>1.0980178494966542E-3</v>
      </c>
      <c r="K43" s="36"/>
    </row>
    <row r="44" spans="1:11">
      <c r="A44" s="4">
        <f t="shared" si="1"/>
        <v>5.8069853310713686</v>
      </c>
      <c r="B44" s="4">
        <f t="shared" si="0"/>
        <v>1.689189904519774</v>
      </c>
      <c r="C44" s="4">
        <v>779.92204668535885</v>
      </c>
      <c r="D44" s="4">
        <v>756.35837052565785</v>
      </c>
      <c r="E44" s="34">
        <v>41</v>
      </c>
      <c r="F44" s="6">
        <v>19.868880987372226</v>
      </c>
      <c r="G44" s="6">
        <v>298.16066691304468</v>
      </c>
      <c r="H44" s="6">
        <v>6.020662125315396</v>
      </c>
      <c r="I44" s="65">
        <v>297.36012231353277</v>
      </c>
      <c r="J44" s="6">
        <v>1.1277545720088087E-3</v>
      </c>
      <c r="K44" s="36"/>
    </row>
    <row r="45" spans="1:11">
      <c r="A45" s="4">
        <f t="shared" si="1"/>
        <v>5.7729118072732275</v>
      </c>
      <c r="B45" s="4">
        <f t="shared" si="0"/>
        <v>1.7232634283179156</v>
      </c>
      <c r="C45" s="4">
        <v>779.99199964802654</v>
      </c>
      <c r="D45" s="4">
        <v>756.58681205459527</v>
      </c>
      <c r="E45" s="34">
        <v>42</v>
      </c>
      <c r="F45" s="6">
        <v>19.749757745474792</v>
      </c>
      <c r="G45" s="6">
        <v>298.16307208644275</v>
      </c>
      <c r="H45" s="6">
        <v>6.1379642218014849</v>
      </c>
      <c r="I45" s="65">
        <v>297.36759341895709</v>
      </c>
      <c r="J45" s="6">
        <v>1.1577092379651097E-3</v>
      </c>
      <c r="K45" s="36"/>
    </row>
    <row r="46" spans="1:11">
      <c r="A46" s="4">
        <f t="shared" si="1"/>
        <v>5.7388382834750864</v>
      </c>
      <c r="B46" s="4">
        <f t="shared" si="0"/>
        <v>1.7573369521160571</v>
      </c>
      <c r="C46" s="4">
        <v>780.06189711532454</v>
      </c>
      <c r="D46" s="4">
        <v>756.80940124539973</v>
      </c>
      <c r="E46" s="34">
        <v>43</v>
      </c>
      <c r="F46" s="6">
        <v>19.630648215900273</v>
      </c>
      <c r="G46" s="6">
        <v>298.16547648664147</v>
      </c>
      <c r="H46" s="6">
        <v>6.255284006304918</v>
      </c>
      <c r="I46" s="65">
        <v>297.37488121724203</v>
      </c>
      <c r="J46" s="6">
        <v>1.1878867089979192E-3</v>
      </c>
      <c r="K46" s="36"/>
    </row>
    <row r="47" spans="1:11">
      <c r="A47" s="4">
        <f t="shared" si="1"/>
        <v>5.7047647596769453</v>
      </c>
      <c r="B47" s="4">
        <f t="shared" si="0"/>
        <v>1.7914104759141987</v>
      </c>
      <c r="C47" s="4">
        <v>780.1317558361078</v>
      </c>
      <c r="D47" s="4">
        <v>757.02641067180798</v>
      </c>
      <c r="E47" s="34">
        <v>44</v>
      </c>
      <c r="F47" s="6">
        <v>19.511552435976085</v>
      </c>
      <c r="G47" s="6">
        <v>298.16788065933213</v>
      </c>
      <c r="H47" s="6">
        <v>6.3726214399552488</v>
      </c>
      <c r="I47" s="65">
        <v>297.38199394730458</v>
      </c>
      <c r="J47" s="6">
        <v>1.2182920301552227E-3</v>
      </c>
      <c r="K47" s="36"/>
    </row>
    <row r="48" spans="1:11">
      <c r="A48" s="4">
        <f t="shared" si="1"/>
        <v>5.6706912358788042</v>
      </c>
      <c r="B48" s="4">
        <f t="shared" si="0"/>
        <v>1.8254839997123402</v>
      </c>
      <c r="C48" s="4">
        <v>780.20159208973848</v>
      </c>
      <c r="D48" s="4">
        <v>757.23809558027847</v>
      </c>
      <c r="E48" s="34">
        <v>45</v>
      </c>
      <c r="F48" s="6">
        <v>19.392470441265779</v>
      </c>
      <c r="G48" s="6">
        <v>298.17028513668424</v>
      </c>
      <c r="H48" s="6">
        <v>6.489976485793262</v>
      </c>
      <c r="I48" s="65">
        <v>297.38893934318838</v>
      </c>
      <c r="J48" s="6">
        <v>1.2489304397416429E-3</v>
      </c>
      <c r="K48" s="36"/>
    </row>
    <row r="49" spans="1:11">
      <c r="A49" s="4">
        <f t="shared" si="1"/>
        <v>5.6366177120806631</v>
      </c>
      <c r="B49" s="4">
        <f t="shared" si="0"/>
        <v>1.8595575235104818</v>
      </c>
      <c r="C49" s="4">
        <v>780.27142172592767</v>
      </c>
      <c r="D49" s="4">
        <v>757.44469528878972</v>
      </c>
      <c r="E49" s="34">
        <v>46</v>
      </c>
      <c r="F49" s="6">
        <v>19.273402265673294</v>
      </c>
      <c r="G49" s="6">
        <v>298.17269043852536</v>
      </c>
      <c r="H49" s="6">
        <v>6.6073491086544598</v>
      </c>
      <c r="I49" s="65">
        <v>297.39572467340679</v>
      </c>
      <c r="J49" s="6">
        <v>1.279807379848618E-3</v>
      </c>
      <c r="K49" s="36"/>
    </row>
    <row r="50" spans="1:11">
      <c r="A50" s="4">
        <f t="shared" si="1"/>
        <v>5.602544188282522</v>
      </c>
      <c r="B50" s="4">
        <f t="shared" si="0"/>
        <v>1.8936310473086233</v>
      </c>
      <c r="C50" s="4">
        <v>780.34126020163785</v>
      </c>
      <c r="D50" s="4">
        <v>757.64643445000434</v>
      </c>
      <c r="E50" s="34">
        <v>47</v>
      </c>
      <c r="F50" s="6">
        <v>19.154347941539044</v>
      </c>
      <c r="G50" s="6">
        <v>298.17509707343896</v>
      </c>
      <c r="H50" s="6">
        <v>6.7247392750618866</v>
      </c>
      <c r="I50" s="65">
        <v>297.40235677660132</v>
      </c>
      <c r="J50" s="6">
        <v>1.3109285076336849E-3</v>
      </c>
      <c r="K50" s="36"/>
    </row>
    <row r="51" spans="1:11">
      <c r="A51" s="4">
        <f t="shared" si="1"/>
        <v>5.5684706644843809</v>
      </c>
      <c r="B51" s="4">
        <f t="shared" si="0"/>
        <v>1.9277045711067649</v>
      </c>
      <c r="C51" s="4">
        <v>780.4111226153467</v>
      </c>
      <c r="D51" s="4">
        <v>757.84352419408685</v>
      </c>
      <c r="E51" s="34">
        <v>48</v>
      </c>
      <c r="F51" s="6">
        <v>19.035307499728649</v>
      </c>
      <c r="G51" s="6">
        <v>298.17750553978897</v>
      </c>
      <c r="H51" s="6">
        <v>6.842146953127421</v>
      </c>
      <c r="I51" s="65">
        <v>297.40884209391737</v>
      </c>
      <c r="J51" s="6">
        <v>1.3422997074150707E-3</v>
      </c>
      <c r="K51" s="36"/>
    </row>
    <row r="52" spans="1:11">
      <c r="A52" s="4">
        <f t="shared" si="1"/>
        <v>5.5343971406862398</v>
      </c>
      <c r="B52" s="4">
        <f t="shared" si="0"/>
        <v>1.9617780949049064</v>
      </c>
      <c r="C52" s="4">
        <v>780.48102373893812</v>
      </c>
      <c r="D52" s="4">
        <v>758.03616316450621</v>
      </c>
      <c r="E52" s="34">
        <v>49</v>
      </c>
      <c r="F52" s="6">
        <v>18.916280969714951</v>
      </c>
      <c r="G52" s="6">
        <v>298.17991632667804</v>
      </c>
      <c r="H52" s="6">
        <v>6.9595721124607373</v>
      </c>
      <c r="I52" s="65">
        <v>297.41518669844925</v>
      </c>
      <c r="J52" s="6">
        <v>1.3739271036548192E-3</v>
      </c>
      <c r="K52" s="36"/>
    </row>
    <row r="53" spans="1:11">
      <c r="A53" s="4">
        <f t="shared" si="1"/>
        <v>5.5003236168880987</v>
      </c>
      <c r="B53" s="4">
        <f t="shared" si="0"/>
        <v>1.9958516187030479</v>
      </c>
      <c r="C53" s="4">
        <v>780.55097804745901</v>
      </c>
      <c r="D53" s="4">
        <v>758.22453845848054</v>
      </c>
      <c r="E53" s="34">
        <v>50</v>
      </c>
      <c r="F53" s="6">
        <v>18.797268379653886</v>
      </c>
      <c r="G53" s="6">
        <v>298.18232991484604</v>
      </c>
      <c r="H53" s="6">
        <v>7.077014724085223</v>
      </c>
      <c r="I53" s="65">
        <v>297.42139632206244</v>
      </c>
      <c r="J53" s="6">
        <v>1.4058170749115789E-3</v>
      </c>
      <c r="K53" s="36"/>
    </row>
    <row r="54" spans="1:11">
      <c r="A54" s="4">
        <f t="shared" si="1"/>
        <v>5.4662500930899576</v>
      </c>
      <c r="B54" s="4">
        <f t="shared" si="0"/>
        <v>2.0299251425011895</v>
      </c>
      <c r="C54" s="4">
        <v>780.62099974695263</v>
      </c>
      <c r="D54" s="4">
        <v>758.40882648227728</v>
      </c>
      <c r="E54" s="34">
        <v>51</v>
      </c>
      <c r="F54" s="6">
        <v>18.678269756454885</v>
      </c>
      <c r="G54" s="6">
        <v>298.18474677751504</v>
      </c>
      <c r="H54" s="6">
        <v>7.1944747603602366</v>
      </c>
      <c r="I54" s="65">
        <v>297.42747637986565</v>
      </c>
      <c r="J54" s="6">
        <v>1.437976268853079E-3</v>
      </c>
      <c r="K54" s="36"/>
    </row>
    <row r="55" spans="1:11">
      <c r="A55" s="4">
        <f t="shared" si="1"/>
        <v>5.4321765692918165</v>
      </c>
      <c r="B55" s="4">
        <f t="shared" si="0"/>
        <v>2.063998666299331</v>
      </c>
      <c r="C55" s="4">
        <v>780.69110280055907</v>
      </c>
      <c r="D55" s="4">
        <v>758.58919373034303</v>
      </c>
      <c r="E55" s="34">
        <v>52</v>
      </c>
      <c r="F55" s="6">
        <v>18.559285125846067</v>
      </c>
      <c r="G55" s="6">
        <v>298.18716738118553</v>
      </c>
      <c r="H55" s="6">
        <v>7.3119521949091171</v>
      </c>
      <c r="I55" s="65">
        <v>297.43343199257254</v>
      </c>
      <c r="J55" s="6">
        <v>1.4704116184283691E-3</v>
      </c>
      <c r="K55" s="36"/>
    </row>
    <row r="56" spans="1:11">
      <c r="A56" s="4">
        <f t="shared" si="1"/>
        <v>5.3981030454936754</v>
      </c>
      <c r="B56" s="4">
        <f t="shared" si="0"/>
        <v>2.0980721900974726</v>
      </c>
      <c r="C56" s="4">
        <v>780.76130095305268</v>
      </c>
      <c r="D56" s="4">
        <v>758.76579749615985</v>
      </c>
      <c r="E56" s="34">
        <v>53</v>
      </c>
      <c r="F56" s="6">
        <v>18.440314512434906</v>
      </c>
      <c r="G56" s="6">
        <v>298.18959218638889</v>
      </c>
      <c r="H56" s="6">
        <v>7.4294470025524868</v>
      </c>
      <c r="I56" s="65">
        <v>297.43926800696488</v>
      </c>
      <c r="J56" s="6">
        <v>1.5031303593112549E-3</v>
      </c>
      <c r="K56" s="36"/>
    </row>
    <row r="57" spans="1:11">
      <c r="A57" s="4">
        <f t="shared" si="1"/>
        <v>5.3640295216955343</v>
      </c>
      <c r="B57" s="4">
        <f t="shared" si="0"/>
        <v>2.1321457138956141</v>
      </c>
      <c r="C57" s="4">
        <v>780.83160775397062</v>
      </c>
      <c r="D57" s="4">
        <v>758.93878652179706</v>
      </c>
      <c r="E57" s="34">
        <v>54</v>
      </c>
      <c r="F57" s="6">
        <v>18.321357939764518</v>
      </c>
      <c r="G57" s="4">
        <v>298.19202164840038</v>
      </c>
      <c r="H57" s="6">
        <v>7.5469591592463248</v>
      </c>
      <c r="I57" s="63">
        <v>297.4449890146451</v>
      </c>
      <c r="J57" s="6">
        <v>1.5361400487392473E-3</v>
      </c>
      <c r="K57" s="36"/>
    </row>
    <row r="58" spans="1:11">
      <c r="A58" s="4">
        <f t="shared" si="1"/>
        <v>5.3299559978973932</v>
      </c>
      <c r="B58" s="4">
        <f t="shared" si="0"/>
        <v>2.1662192376937557</v>
      </c>
      <c r="C58" s="4">
        <v>780.90203657946961</v>
      </c>
      <c r="D58" s="4">
        <v>759.10830159231818</v>
      </c>
      <c r="E58" s="34">
        <v>55</v>
      </c>
      <c r="F58" s="6">
        <v>18.202415430366166</v>
      </c>
      <c r="G58" s="4">
        <v>298.19445621791692</v>
      </c>
      <c r="H58" s="6">
        <v>7.6644886420244873</v>
      </c>
      <c r="I58" s="63">
        <v>297.4505993692452</v>
      </c>
      <c r="J58" s="6">
        <v>1.5694485858869633E-3</v>
      </c>
      <c r="K58" s="36"/>
    </row>
    <row r="59" spans="1:11">
      <c r="A59" s="4">
        <f t="shared" si="1"/>
        <v>5.2958824740992521</v>
      </c>
      <c r="B59" s="4">
        <f t="shared" si="0"/>
        <v>2.2002927614918972</v>
      </c>
      <c r="C59" s="4">
        <v>780.97260065303715</v>
      </c>
      <c r="D59" s="4">
        <v>759.27447608049943</v>
      </c>
      <c r="E59" s="34">
        <v>56</v>
      </c>
      <c r="F59" s="6">
        <v>18.083487005808049</v>
      </c>
      <c r="G59" s="4">
        <v>298.19689634170231</v>
      </c>
      <c r="H59" s="6">
        <v>7.7820354289452283</v>
      </c>
      <c r="I59" s="63">
        <v>297.45610320223966</v>
      </c>
      <c r="J59" s="6">
        <v>1.6030642339295667E-3</v>
      </c>
      <c r="K59" s="36"/>
    </row>
    <row r="60" spans="1:11">
      <c r="A60" s="4">
        <f t="shared" si="1"/>
        <v>5.261808950301111</v>
      </c>
      <c r="B60" s="4">
        <f t="shared" si="0"/>
        <v>2.2343662852900388</v>
      </c>
      <c r="C60" s="4">
        <v>781.04331306516963</v>
      </c>
      <c r="D60" s="4">
        <v>759.43743644670258</v>
      </c>
      <c r="E60" s="34">
        <v>57</v>
      </c>
      <c r="F60" s="6">
        <v>17.96457268674089</v>
      </c>
      <c r="G60" s="4">
        <v>298.199342463204</v>
      </c>
      <c r="H60" s="6">
        <v>7.8995994990414573</v>
      </c>
      <c r="I60" s="63">
        <v>297.46150443749536</v>
      </c>
      <c r="J60" s="6">
        <v>1.6369956439708342E-3</v>
      </c>
      <c r="K60" s="36"/>
    </row>
    <row r="61" spans="1:11">
      <c r="A61" s="4">
        <f t="shared" si="1"/>
        <v>5.2277354265029699</v>
      </c>
      <c r="B61" s="4">
        <f t="shared" si="0"/>
        <v>2.2684398090881803</v>
      </c>
      <c r="C61" s="4">
        <v>781.1141867921209</v>
      </c>
      <c r="D61" s="4">
        <v>759.59730269820784</v>
      </c>
      <c r="E61" s="34">
        <v>58</v>
      </c>
      <c r="F61" s="6">
        <v>17.845672492940409</v>
      </c>
      <c r="G61" s="4">
        <v>298.20179502314409</v>
      </c>
      <c r="H61" s="6">
        <v>8.0171808322743807</v>
      </c>
      <c r="I61" s="63">
        <v>297.46680680467506</v>
      </c>
      <c r="J61" s="6">
        <v>1.6712518810321477E-3</v>
      </c>
      <c r="K61" s="36"/>
    </row>
    <row r="62" spans="1:11">
      <c r="A62" s="4">
        <f t="shared" si="1"/>
        <v>5.1936619027048287</v>
      </c>
      <c r="B62" s="4">
        <f t="shared" si="0"/>
        <v>2.3025133328863219</v>
      </c>
      <c r="C62" s="4">
        <v>781.18523471381491</v>
      </c>
      <c r="D62" s="4">
        <v>759.75418881184373</v>
      </c>
      <c r="E62" s="34">
        <v>59</v>
      </c>
      <c r="F62" s="6">
        <v>17.726786443347049</v>
      </c>
      <c r="G62" s="4">
        <v>298.2042544600871</v>
      </c>
      <c r="H62" s="6">
        <v>8.1347794094903065</v>
      </c>
      <c r="I62" s="63">
        <v>297.47201385160099</v>
      </c>
      <c r="J62" s="6">
        <v>1.7058424523236193E-3</v>
      </c>
      <c r="K62" s="36"/>
    </row>
    <row r="63" spans="1:11">
      <c r="A63" s="4">
        <f t="shared" si="1"/>
        <v>5.1595883789066876</v>
      </c>
      <c r="B63" s="4">
        <f t="shared" si="0"/>
        <v>2.3365868566844634</v>
      </c>
      <c r="C63" s="4">
        <v>781.25646963100883</v>
      </c>
      <c r="D63" s="4">
        <v>759.90820312333517</v>
      </c>
      <c r="E63" s="34">
        <v>60</v>
      </c>
      <c r="F63" s="6">
        <v>17.607914556103019</v>
      </c>
      <c r="G63" s="4">
        <v>298.2067212109871</v>
      </c>
      <c r="H63" s="6">
        <v>8.2523952123803213</v>
      </c>
      <c r="I63" s="63">
        <v>297.47712895567247</v>
      </c>
      <c r="J63" s="6">
        <v>1.7407773380471664E-3</v>
      </c>
      <c r="K63" s="36"/>
    </row>
    <row r="64" spans="1:11">
      <c r="A64" s="4">
        <f t="shared" si="1"/>
        <v>5.1255148551085465</v>
      </c>
      <c r="B64" s="4">
        <f t="shared" si="0"/>
        <v>2.370660380482605</v>
      </c>
      <c r="C64" s="4">
        <v>781.32790428178487</v>
      </c>
      <c r="D64" s="4">
        <v>760.05944868643121</v>
      </c>
      <c r="E64" s="34">
        <v>61</v>
      </c>
      <c r="F64" s="6">
        <v>17.489056848587051</v>
      </c>
      <c r="G64" s="4">
        <v>298.20919571171669</v>
      </c>
      <c r="H64" s="6">
        <v>8.3700282234426595</v>
      </c>
      <c r="I64" s="63">
        <v>297.48215533442146</v>
      </c>
      <c r="J64" s="6">
        <v>1.7760670250143384E-3</v>
      </c>
      <c r="K64" s="36"/>
    </row>
    <row r="65" spans="1:11">
      <c r="A65" s="4">
        <f t="shared" si="1"/>
        <v>5.0914413313104054</v>
      </c>
      <c r="B65" s="4">
        <f t="shared" si="0"/>
        <v>2.4047339042807465</v>
      </c>
      <c r="C65" s="4">
        <v>781.39955135744367</v>
      </c>
      <c r="D65" s="4">
        <v>760.20802360455195</v>
      </c>
      <c r="E65" s="34">
        <v>62</v>
      </c>
      <c r="F65" s="6">
        <v>17.370213337446842</v>
      </c>
      <c r="G65" s="4">
        <v>298.21167839757959</v>
      </c>
      <c r="H65" s="6">
        <v>8.4876784259475286</v>
      </c>
      <c r="I65" s="63">
        <v>297.48709605528313</v>
      </c>
      <c r="J65" s="6">
        <v>1.8117225433997872E-3</v>
      </c>
      <c r="K65" s="36"/>
    </row>
    <row r="66" spans="1:11">
      <c r="A66" s="4">
        <f t="shared" si="1"/>
        <v>5.0573678075122643</v>
      </c>
      <c r="B66" s="4">
        <f t="shared" si="0"/>
        <v>2.4388074280788881</v>
      </c>
      <c r="C66" s="4">
        <v>781.47142351786522</v>
      </c>
      <c r="D66" s="4">
        <v>760.3540213374107</v>
      </c>
      <c r="E66" s="34">
        <v>63</v>
      </c>
      <c r="F66" s="6">
        <v>17.251384038629439</v>
      </c>
      <c r="G66" s="4">
        <v>298.21416970380915</v>
      </c>
      <c r="H66" s="6">
        <v>8.605345803904223</v>
      </c>
      <c r="I66" s="63">
        <v>297.49195404464916</v>
      </c>
      <c r="J66" s="6">
        <v>1.8477555069954391E-3</v>
      </c>
      <c r="K66" s="36"/>
    </row>
    <row r="67" spans="1:11">
      <c r="A67" s="4">
        <f t="shared" si="1"/>
        <v>5.0232942837141232</v>
      </c>
      <c r="B67" s="4">
        <f t="shared" si="0"/>
        <v>2.4728809518770296</v>
      </c>
      <c r="C67" s="4">
        <v>781.54353340640046</v>
      </c>
      <c r="D67" s="4">
        <v>760.49753098482006</v>
      </c>
      <c r="E67" s="34">
        <v>64</v>
      </c>
      <c r="F67" s="6">
        <v>17.13256896740981</v>
      </c>
      <c r="G67" s="4">
        <v>298.21667006605458</v>
      </c>
      <c r="H67" s="6">
        <v>8.7230303420303859</v>
      </c>
      <c r="I67" s="63">
        <v>297.49673209626553</v>
      </c>
      <c r="J67" s="6">
        <v>1.8841781573817242E-3</v>
      </c>
      <c r="K67" s="36"/>
    </row>
    <row r="68" spans="1:11">
      <c r="A68" s="4">
        <f t="shared" si="1"/>
        <v>4.9892207599159821</v>
      </c>
      <c r="B68" s="4">
        <f t="shared" si="0"/>
        <v>2.5069544756751712</v>
      </c>
      <c r="C68" s="4">
        <v>781.6158936643501</v>
      </c>
      <c r="D68" s="4">
        <v>760.63863754966633</v>
      </c>
      <c r="E68" s="34">
        <v>65</v>
      </c>
      <c r="F68" s="6">
        <v>17.013768138417468</v>
      </c>
      <c r="G68" s="4">
        <v>298.21917992085639</v>
      </c>
      <c r="H68" s="6">
        <v>8.8407320257231969</v>
      </c>
      <c r="I68" s="63">
        <v>297.50143287903001</v>
      </c>
      <c r="J68" s="6">
        <v>1.9210034124920495E-3</v>
      </c>
      <c r="K68" s="36"/>
    </row>
    <row r="69" spans="1:11">
      <c r="A69" s="4">
        <f t="shared" si="1"/>
        <v>4.955147236117841</v>
      </c>
      <c r="B69" s="4">
        <f t="shared" si="0"/>
        <v>2.5410279994733127</v>
      </c>
      <c r="C69" s="4">
        <v>781.68851694508396</v>
      </c>
      <c r="D69" s="4">
        <v>760.77742218184176</v>
      </c>
      <c r="E69" s="34">
        <v>66</v>
      </c>
      <c r="F69" s="6">
        <v>16.894981565661581</v>
      </c>
      <c r="G69" s="4">
        <v>298.2216997061127</v>
      </c>
      <c r="H69" s="6">
        <v>8.958450841032418</v>
      </c>
      <c r="I69" s="63">
        <v>297.50605894424035</v>
      </c>
      <c r="J69" s="6">
        <v>1.9582449201166544E-3</v>
      </c>
      <c r="K69" s="36"/>
    </row>
    <row r="70" spans="1:11">
      <c r="A70" s="4">
        <f t="shared" si="1"/>
        <v>4.9210737123196999</v>
      </c>
      <c r="B70" s="4">
        <f t="shared" si="0"/>
        <v>2.5751015232714543</v>
      </c>
      <c r="C70" s="4">
        <v>781.761415927852</v>
      </c>
      <c r="D70" s="4">
        <v>760.91396240474876</v>
      </c>
      <c r="E70" s="34">
        <v>67</v>
      </c>
      <c r="F70" s="6">
        <v>16.776209262554474</v>
      </c>
      <c r="G70" s="4">
        <v>298.22422986153867</v>
      </c>
      <c r="H70" s="6">
        <v>9.0761867746351452</v>
      </c>
      <c r="I70" s="63">
        <v>297.51061273233779</v>
      </c>
      <c r="J70" s="6">
        <v>1.9959171169740839E-3</v>
      </c>
      <c r="K70" s="36"/>
    </row>
    <row r="71" spans="1:11">
      <c r="A71" s="4">
        <f t="shared" si="1"/>
        <v>4.8870001885215588</v>
      </c>
      <c r="B71" s="4">
        <f t="shared" si="0"/>
        <v>2.6091750470695958</v>
      </c>
      <c r="C71" s="4">
        <v>781.83460333133303</v>
      </c>
      <c r="D71" s="4">
        <v>761.0483323258336</v>
      </c>
      <c r="E71" s="34">
        <v>68</v>
      </c>
      <c r="F71" s="6">
        <v>16.657451241933678</v>
      </c>
      <c r="G71" s="4">
        <v>298.22677082911895</v>
      </c>
      <c r="H71" s="6">
        <v>9.1939398138121362</v>
      </c>
      <c r="I71" s="63">
        <v>297.51509657918729</v>
      </c>
      <c r="J71" s="6">
        <v>2.0340352940751861E-3</v>
      </c>
      <c r="K71" s="36"/>
    </row>
    <row r="72" spans="1:11">
      <c r="A72" s="4">
        <f t="shared" si="1"/>
        <v>4.8529266647234177</v>
      </c>
      <c r="B72" s="4">
        <f t="shared" si="0"/>
        <v>2.6432485708677373</v>
      </c>
      <c r="C72" s="4">
        <v>781.90809192696645</v>
      </c>
      <c r="D72" s="4">
        <v>761.18060283246996</v>
      </c>
      <c r="E72" s="34">
        <v>69</v>
      </c>
      <c r="F72" s="6">
        <v>16.53870751608267</v>
      </c>
      <c r="G72" s="4">
        <v>298.22932305355624</v>
      </c>
      <c r="H72" s="6">
        <v>9.3117099464256192</v>
      </c>
      <c r="I72" s="63">
        <v>297.51951272193219</v>
      </c>
      <c r="J72" s="6">
        <v>2.0726156692187857E-3</v>
      </c>
      <c r="K72" s="36"/>
    </row>
    <row r="73" spans="1:11">
      <c r="A73" s="4">
        <f t="shared" si="1"/>
        <v>4.8188531409252766</v>
      </c>
      <c r="B73" s="4">
        <f t="shared" si="0"/>
        <v>2.6773220946658789</v>
      </c>
      <c r="C73" s="4">
        <v>781.9818945521082</v>
      </c>
      <c r="D73" s="4">
        <v>761.31084177438743</v>
      </c>
      <c r="E73" s="34">
        <v>70</v>
      </c>
      <c r="F73" s="6">
        <v>16.419978096750302</v>
      </c>
      <c r="G73" s="4">
        <v>298.23188698271645</v>
      </c>
      <c r="H73" s="6">
        <v>9.4294971608984941</v>
      </c>
      <c r="I73" s="63">
        <v>297.52386330445671</v>
      </c>
      <c r="J73" s="6">
        <v>2.1116754675937349E-3</v>
      </c>
      <c r="K73" s="36"/>
    </row>
    <row r="74" spans="1:11">
      <c r="A74" s="4">
        <f t="shared" si="1"/>
        <v>4.7847796171271355</v>
      </c>
      <c r="B74" s="4">
        <f t="shared" si="0"/>
        <v>2.7113956184640204</v>
      </c>
      <c r="C74" s="4">
        <v>782.05602412305166</v>
      </c>
      <c r="D74" s="4">
        <v>761.43911413372894</v>
      </c>
      <c r="E74" s="34">
        <v>71</v>
      </c>
      <c r="F74" s="6">
        <v>16.301262995169104</v>
      </c>
      <c r="G74" s="4">
        <v>298.23446306807108</v>
      </c>
      <c r="H74" s="6">
        <v>9.5473014461948278</v>
      </c>
      <c r="I74" s="63">
        <v>297.52815038248724</v>
      </c>
      <c r="J74" s="6">
        <v>2.1512330116234889E-3</v>
      </c>
      <c r="K74" s="36"/>
    </row>
    <row r="75" spans="1:11">
      <c r="A75" s="4">
        <f t="shared" si="1"/>
        <v>4.7507060933289944</v>
      </c>
      <c r="B75" s="4">
        <f t="shared" si="0"/>
        <v>2.745469142262162</v>
      </c>
      <c r="C75" s="4">
        <v>782.13049364795199</v>
      </c>
      <c r="D75" s="4">
        <v>761.565482183722</v>
      </c>
      <c r="E75" s="34">
        <v>72</v>
      </c>
      <c r="F75" s="6">
        <v>16.182562222072423</v>
      </c>
      <c r="G75" s="4">
        <v>298.23705176513988</v>
      </c>
      <c r="H75" s="6">
        <v>9.665122791801549</v>
      </c>
      <c r="I75" s="63">
        <v>297.53237592836064</v>
      </c>
      <c r="J75" s="6">
        <v>2.1913078213824698E-3</v>
      </c>
      <c r="K75" s="36"/>
    </row>
    <row r="76" spans="1:11">
      <c r="A76" s="4">
        <f t="shared" si="1"/>
        <v>4.7166325695308533</v>
      </c>
      <c r="B76" s="4">
        <f t="shared" si="0"/>
        <v>2.7795426660603035</v>
      </c>
      <c r="C76" s="4">
        <v>782.20531623968998</v>
      </c>
      <c r="D76" s="4">
        <v>761.69000563686052</v>
      </c>
      <c r="E76" s="34">
        <v>73</v>
      </c>
      <c r="F76" s="6">
        <v>16.063875787710572</v>
      </c>
      <c r="G76" s="4">
        <v>298.23965353393282</v>
      </c>
      <c r="H76" s="6">
        <v>9.7829611877113063</v>
      </c>
      <c r="I76" s="63">
        <v>297.5365418354852</v>
      </c>
      <c r="J76" s="6">
        <v>2.2319207271454941E-3</v>
      </c>
      <c r="K76" s="36"/>
    </row>
    <row r="77" spans="1:11">
      <c r="A77" s="4">
        <f t="shared" si="1"/>
        <v>4.6825590457327122</v>
      </c>
      <c r="B77" s="4">
        <f t="shared" si="0"/>
        <v>2.8136161898584451</v>
      </c>
      <c r="C77" s="4">
        <v>782.2805051287113</v>
      </c>
      <c r="D77" s="4">
        <v>761.81274178341107</v>
      </c>
      <c r="E77" s="34">
        <v>74</v>
      </c>
      <c r="F77" s="6">
        <v>15.945203701865946</v>
      </c>
      <c r="G77" s="4">
        <v>298.24226883939417</v>
      </c>
      <c r="H77" s="6">
        <v>9.9008166244063691</v>
      </c>
      <c r="I77" s="63">
        <v>297.54064992251716</v>
      </c>
      <c r="J77" s="6">
        <v>2.2730939959115502E-3</v>
      </c>
      <c r="K77" s="36"/>
    </row>
    <row r="78" spans="1:11">
      <c r="A78" s="4">
        <f t="shared" si="1"/>
        <v>4.6484855219345711</v>
      </c>
      <c r="B78" s="4">
        <f t="shared" si="0"/>
        <v>2.8476897136565866</v>
      </c>
      <c r="C78" s="4">
        <v>782.35607367587636</v>
      </c>
      <c r="D78" s="4">
        <v>761.93374562098813</v>
      </c>
      <c r="E78" s="34">
        <v>75</v>
      </c>
      <c r="F78" s="6">
        <v>15.826545973867272</v>
      </c>
      <c r="G78" s="4">
        <v>298.2448981518491</v>
      </c>
      <c r="H78" s="6">
        <v>10.018689092843559</v>
      </c>
      <c r="I78" s="63">
        <v>297.54470193727491</v>
      </c>
      <c r="J78" s="6">
        <v>2.3148514740828486E-3</v>
      </c>
      <c r="K78" s="36"/>
    </row>
    <row r="79" spans="1:11">
      <c r="A79" s="4">
        <f t="shared" si="1"/>
        <v>4.61441199813643</v>
      </c>
      <c r="B79" s="4">
        <f t="shared" si="0"/>
        <v>2.8817632374547282</v>
      </c>
      <c r="C79" s="4">
        <v>782.43203538535374</v>
      </c>
      <c r="D79" s="4">
        <v>762.05306997587638</v>
      </c>
      <c r="E79" s="34">
        <v>76</v>
      </c>
      <c r="F79" s="6">
        <v>15.707902612602933</v>
      </c>
      <c r="G79" s="4">
        <v>298.24754194745384</v>
      </c>
      <c r="H79" s="6">
        <v>10.136578584440095</v>
      </c>
      <c r="I79" s="63">
        <v>297.54869956040937</v>
      </c>
      <c r="J79" s="6">
        <v>2.3572187488940638E-3</v>
      </c>
      <c r="K79" s="36"/>
    </row>
    <row r="80" spans="1:11">
      <c r="A80" s="4">
        <f t="shared" si="1"/>
        <v>4.5803384743382889</v>
      </c>
      <c r="B80" s="4">
        <f t="shared" si="0"/>
        <v>2.9158367612528697</v>
      </c>
      <c r="C80" s="4">
        <v>782.50840391759016</v>
      </c>
      <c r="D80" s="4">
        <v>762.17076561672013</v>
      </c>
      <c r="E80" s="34">
        <v>77</v>
      </c>
      <c r="F80" s="6">
        <v>15.589273626533528</v>
      </c>
      <c r="G80" s="4">
        <v>298.25020070865122</v>
      </c>
      <c r="H80" s="6">
        <v>10.254485091060372</v>
      </c>
      <c r="I80" s="63">
        <v>297.55264440884946</v>
      </c>
      <c r="J80" s="6">
        <v>2.4002233316941244E-3</v>
      </c>
      <c r="K80" s="36"/>
    </row>
    <row r="81" spans="1:11">
      <c r="A81" s="4">
        <f t="shared" si="1"/>
        <v>4.5462649505401478</v>
      </c>
      <c r="B81" s="4">
        <f t="shared" si="0"/>
        <v>2.9499102850510113</v>
      </c>
      <c r="C81" s="4">
        <v>782.58519310239024</v>
      </c>
      <c r="D81" s="4">
        <v>762.2868813611467</v>
      </c>
      <c r="E81" s="34">
        <v>78</v>
      </c>
      <c r="F81" s="6">
        <v>15.470659023703588</v>
      </c>
      <c r="G81" s="4">
        <v>298.25287492463144</v>
      </c>
      <c r="H81" s="6">
        <v>10.372408605003564</v>
      </c>
      <c r="I81" s="63">
        <v>297.55653803903851</v>
      </c>
      <c r="J81" s="6">
        <v>2.4438948668083788E-3</v>
      </c>
      <c r="K81" s="36"/>
    </row>
    <row r="82" spans="1:11">
      <c r="A82" s="4">
        <f t="shared" si="1"/>
        <v>4.5121914267420067</v>
      </c>
      <c r="B82" s="4">
        <f t="shared" si="0"/>
        <v>2.9839838088491528</v>
      </c>
      <c r="C82" s="4">
        <v>782.66241695213773</v>
      </c>
      <c r="D82" s="4">
        <v>762.40146417584276</v>
      </c>
      <c r="E82" s="34">
        <v>79</v>
      </c>
      <c r="F82" s="6">
        <v>15.352058811752634</v>
      </c>
      <c r="G82" s="4">
        <v>298.25556509180069</v>
      </c>
      <c r="H82" s="6">
        <v>10.490349118992009</v>
      </c>
      <c r="I82" s="63">
        <v>297.5603819499762</v>
      </c>
      <c r="J82" s="6">
        <v>2.4882653704846156E-3</v>
      </c>
      <c r="K82" s="36"/>
    </row>
    <row r="83" spans="1:11">
      <c r="A83" s="4">
        <f t="shared" si="1"/>
        <v>4.4781179029438656</v>
      </c>
      <c r="B83" s="4">
        <f t="shared" si="0"/>
        <v>3.0180573326472944</v>
      </c>
      <c r="C83" s="4">
        <v>782.74008967519103</v>
      </c>
      <c r="D83" s="4">
        <v>762.51455927055963</v>
      </c>
      <c r="E83" s="34">
        <v>80</v>
      </c>
      <c r="F83" s="6">
        <v>15.23347299792546</v>
      </c>
      <c r="G83" s="4">
        <v>298.25827171425749</v>
      </c>
      <c r="H83" s="6">
        <v>10.608306626160386</v>
      </c>
      <c r="I83" s="63">
        <v>297.56417758608114</v>
      </c>
      <c r="J83" s="6">
        <v>2.5333695053944309E-3</v>
      </c>
      <c r="K83" s="36"/>
    </row>
    <row r="84" spans="1:11">
      <c r="A84" s="4">
        <f t="shared" si="1"/>
        <v>4.4440443791457245</v>
      </c>
      <c r="B84" s="4">
        <f t="shared" si="0"/>
        <v>3.0521308564454359</v>
      </c>
      <c r="C84" s="4">
        <v>782.81822568948428</v>
      </c>
      <c r="D84" s="4">
        <v>762.62621018648474</v>
      </c>
      <c r="E84" s="34">
        <v>81</v>
      </c>
      <c r="F84" s="6">
        <v>15.114901589081819</v>
      </c>
      <c r="G84" s="4">
        <v>298.26099530427865</v>
      </c>
      <c r="H84" s="6">
        <v>10.72628112004559</v>
      </c>
      <c r="I84" s="63">
        <v>297.56792633988533</v>
      </c>
      <c r="J84" s="6">
        <v>2.5792448973777958E-3</v>
      </c>
      <c r="K84" s="36"/>
    </row>
    <row r="85" spans="1:11">
      <c r="A85" s="4">
        <f t="shared" si="1"/>
        <v>4.4099708553475834</v>
      </c>
      <c r="B85" s="4">
        <f t="shared" si="0"/>
        <v>3.0862043802435775</v>
      </c>
      <c r="C85" s="4">
        <v>782.89683963636708</v>
      </c>
      <c r="D85" s="4">
        <v>762.7364588793788</v>
      </c>
      <c r="E85" s="34">
        <v>82</v>
      </c>
      <c r="F85" s="6">
        <v>14.996344591705427</v>
      </c>
      <c r="G85" s="4">
        <v>298.26373638281541</v>
      </c>
      <c r="H85" s="6">
        <v>10.844272594577289</v>
      </c>
      <c r="I85" s="63">
        <v>297.57162955457306</v>
      </c>
      <c r="J85" s="6">
        <v>2.6259325026580663E-3</v>
      </c>
      <c r="K85" s="36"/>
    </row>
    <row r="86" spans="1:11">
      <c r="A86" s="4">
        <f t="shared" si="1"/>
        <v>4.3758973315494423</v>
      </c>
      <c r="B86" s="4">
        <f t="shared" ref="B86:B112" si="2">B85+$D$1</f>
        <v>3.120277904041719</v>
      </c>
      <c r="C86" s="4">
        <v>782.97594639471549</v>
      </c>
      <c r="D86" s="4">
        <v>762.84534579784963</v>
      </c>
      <c r="E86" s="34">
        <v>83</v>
      </c>
      <c r="F86" s="6">
        <v>14.877802011912404</v>
      </c>
      <c r="G86" s="4">
        <v>298.26649548000165</v>
      </c>
      <c r="H86" s="6">
        <v>10.962281044069139</v>
      </c>
      <c r="I86" s="63">
        <v>297.57528852637483</v>
      </c>
      <c r="J86" s="6">
        <v>2.6734770357179838E-3</v>
      </c>
      <c r="K86" s="36"/>
    </row>
    <row r="87" spans="1:11">
      <c r="A87" s="4">
        <f t="shared" ref="A87:A112" si="3">A86-$D$1</f>
        <v>4.3418238077513012</v>
      </c>
      <c r="B87" s="4">
        <f t="shared" si="2"/>
        <v>3.1543514278398606</v>
      </c>
      <c r="C87" s="4">
        <v>783.05556109534746</v>
      </c>
      <c r="D87" s="4">
        <v>762.95290995709945</v>
      </c>
      <c r="E87" s="34">
        <v>84</v>
      </c>
      <c r="F87" s="6">
        <v>14.759273855459114</v>
      </c>
      <c r="G87" s="4">
        <v>298.26927313567444</v>
      </c>
      <c r="H87" s="6">
        <v>11.08030646321061</v>
      </c>
      <c r="I87" s="63">
        <v>297.57890450682612</v>
      </c>
      <c r="J87" s="6">
        <v>2.7219274705517242E-3</v>
      </c>
      <c r="K87" s="36"/>
    </row>
    <row r="88" spans="1:11">
      <c r="A88" s="4">
        <f t="shared" si="3"/>
        <v>4.3077502839531601</v>
      </c>
      <c r="B88" s="4">
        <f t="shared" si="2"/>
        <v>3.1884249516380021</v>
      </c>
      <c r="C88" s="4">
        <v>783.13569913577567</v>
      </c>
      <c r="D88" s="4">
        <v>763.05918900846075</v>
      </c>
      <c r="E88" s="34">
        <v>85</v>
      </c>
      <c r="F88" s="6">
        <v>14.640760127749473</v>
      </c>
      <c r="G88" s="4">
        <v>298.27206989990901</v>
      </c>
      <c r="H88" s="6">
        <v>11.198348847059439</v>
      </c>
      <c r="I88" s="63">
        <v>297.58247870490027</v>
      </c>
      <c r="J88" s="6">
        <v>2.7713376312828281E-3</v>
      </c>
      <c r="K88" s="36"/>
    </row>
    <row r="89" spans="1:11">
      <c r="A89" s="4">
        <f t="shared" si="3"/>
        <v>4.273676760155019</v>
      </c>
      <c r="B89" s="4">
        <f t="shared" si="2"/>
        <v>3.2224984754361437</v>
      </c>
      <c r="C89" s="4">
        <v>783.21637619533396</v>
      </c>
      <c r="D89" s="4">
        <v>763.1642193050069</v>
      </c>
      <c r="E89" s="34">
        <v>86</v>
      </c>
      <c r="F89" s="6">
        <v>14.522260833841726</v>
      </c>
      <c r="G89" s="4">
        <v>298.27488633356887</v>
      </c>
      <c r="H89" s="6">
        <v>11.316408191034581</v>
      </c>
      <c r="I89" s="63">
        <v>297.58601228902364</v>
      </c>
      <c r="J89" s="6">
        <v>2.8217668924260266E-3</v>
      </c>
      <c r="K89" s="36"/>
    </row>
    <row r="90" spans="1:11">
      <c r="A90" s="4">
        <f t="shared" si="3"/>
        <v>4.2396032363568779</v>
      </c>
      <c r="B90" s="4">
        <f t="shared" si="2"/>
        <v>3.2565719992342852</v>
      </c>
      <c r="C90" s="4">
        <v>783.29760825071173</v>
      </c>
      <c r="D90" s="4">
        <v>763.2680359635051</v>
      </c>
      <c r="E90" s="34">
        <v>87</v>
      </c>
      <c r="F90" s="6">
        <v>14.403775978454707</v>
      </c>
      <c r="G90" s="4">
        <v>298.27772300887261</v>
      </c>
      <c r="H90" s="6">
        <v>11.434484490909799</v>
      </c>
      <c r="I90" s="63">
        <v>297.58950638898159</v>
      </c>
      <c r="J90" s="6">
        <v>2.8732810147432861E-3</v>
      </c>
      <c r="K90" s="36"/>
    </row>
    <row r="91" spans="1:11">
      <c r="A91" s="4">
        <f t="shared" si="3"/>
        <v>4.2055297125587368</v>
      </c>
      <c r="B91" s="4">
        <f t="shared" si="2"/>
        <v>3.2906455230324267</v>
      </c>
      <c r="C91" s="4">
        <v>783.37941159193269</v>
      </c>
      <c r="D91" s="4">
        <v>763.3706729229566</v>
      </c>
      <c r="E91" s="34">
        <v>88</v>
      </c>
      <c r="F91" s="6">
        <v>14.285305565973648</v>
      </c>
      <c r="G91" s="4">
        <v>298.28058050997873</v>
      </c>
      <c r="H91" s="6">
        <v>11.552577742807697</v>
      </c>
      <c r="I91" s="63">
        <v>297.59296209772157</v>
      </c>
      <c r="J91" s="6">
        <v>2.9259531502300352E-3</v>
      </c>
      <c r="K91" s="36"/>
    </row>
    <row r="92" spans="1:11">
      <c r="A92" s="4">
        <f t="shared" si="3"/>
        <v>4.1714561887605957</v>
      </c>
      <c r="B92" s="4">
        <f t="shared" si="2"/>
        <v>3.3247190468305683</v>
      </c>
      <c r="C92" s="4">
        <v>783.46180283881711</v>
      </c>
      <c r="D92" s="4">
        <v>763.47216299995182</v>
      </c>
      <c r="E92" s="34">
        <v>89</v>
      </c>
      <c r="F92" s="6">
        <v>14.166849600455473</v>
      </c>
      <c r="G92" s="4">
        <v>298.28345943358971</v>
      </c>
      <c r="H92" s="6">
        <v>11.670687943194302</v>
      </c>
      <c r="I92" s="63">
        <v>297.59638047306066</v>
      </c>
      <c r="J92" s="6">
        <v>2.9798650600323905E-3</v>
      </c>
      <c r="K92" s="36"/>
    </row>
    <row r="93" spans="1:11">
      <c r="A93" s="4">
        <f t="shared" si="3"/>
        <v>4.1373826649624545</v>
      </c>
      <c r="B93" s="4">
        <f t="shared" si="2"/>
        <v>3.3587925706287098</v>
      </c>
      <c r="C93" s="4">
        <v>783.54479895796555</v>
      </c>
      <c r="D93" s="4">
        <v>763.5725379410502</v>
      </c>
      <c r="E93" s="34">
        <v>90</v>
      </c>
      <c r="F93" s="6">
        <v>14.048408085633685</v>
      </c>
      <c r="G93" s="4">
        <v>298.28636038957694</v>
      </c>
      <c r="H93" s="6">
        <v>11.788815088874131</v>
      </c>
      <c r="I93" s="63">
        <v>297.59976253930387</v>
      </c>
      <c r="J93" s="6">
        <v>3.0229778902859743E-3</v>
      </c>
      <c r="K93" s="36"/>
    </row>
    <row r="94" spans="1:11">
      <c r="A94" s="4">
        <f t="shared" si="3"/>
        <v>4.1033091411643134</v>
      </c>
      <c r="B94" s="4">
        <f t="shared" si="2"/>
        <v>3.3928660944268514</v>
      </c>
      <c r="C94" s="4">
        <v>783.62841728030583</v>
      </c>
      <c r="D94" s="4">
        <v>763.67182847238075</v>
      </c>
      <c r="E94" s="34">
        <v>91</v>
      </c>
      <c r="F94" s="6">
        <v>13.929981024922785</v>
      </c>
      <c r="G94" s="4">
        <v>298.28928400162829</v>
      </c>
      <c r="H94" s="6">
        <v>11.906959176985712</v>
      </c>
      <c r="I94" s="63">
        <v>297.60310928877823</v>
      </c>
      <c r="J94" s="6">
        <v>3.0666657245499987E-3</v>
      </c>
      <c r="K94" s="36"/>
    </row>
    <row r="95" spans="1:11">
      <c r="A95" s="4">
        <f t="shared" si="3"/>
        <v>4.0692356173661723</v>
      </c>
      <c r="B95" s="4">
        <f t="shared" si="2"/>
        <v>3.4269396182249929</v>
      </c>
      <c r="C95" s="4">
        <v>783.71267551924507</v>
      </c>
      <c r="D95" s="4">
        <v>763.77006434664258</v>
      </c>
      <c r="E95" s="34">
        <v>92</v>
      </c>
      <c r="F95" s="6">
        <v>13.811568421422274</v>
      </c>
      <c r="G95" s="4">
        <v>298.29223090791913</v>
      </c>
      <c r="H95" s="6">
        <v>12.025120204997592</v>
      </c>
      <c r="I95" s="63">
        <v>297.60642168328906</v>
      </c>
      <c r="J95" s="6">
        <v>3.1109521524570723E-3</v>
      </c>
      <c r="K95" s="36"/>
    </row>
    <row r="96" spans="1:11">
      <c r="A96" s="4">
        <f t="shared" si="3"/>
        <v>4.0351620935680312</v>
      </c>
      <c r="B96" s="4">
        <f t="shared" si="2"/>
        <v>3.4610131420231345</v>
      </c>
      <c r="C96" s="4">
        <v>783.79759178947222</v>
      </c>
      <c r="D96" s="4">
        <v>763.86727438767412</v>
      </c>
      <c r="E96" s="34">
        <v>93</v>
      </c>
      <c r="F96" s="6">
        <v>13.693170277920244</v>
      </c>
      <c r="G96" s="4">
        <v>298.29520176180978</v>
      </c>
      <c r="H96" s="6">
        <v>12.143298170704767</v>
      </c>
      <c r="I96" s="63">
        <v>297.60970065550248</v>
      </c>
      <c r="J96" s="6">
        <v>3.1558624226363957E-3</v>
      </c>
      <c r="K96" s="36"/>
    </row>
    <row r="97" spans="1:11">
      <c r="A97" s="4">
        <f t="shared" si="3"/>
        <v>4.0010885697698901</v>
      </c>
      <c r="B97" s="4">
        <f t="shared" si="2"/>
        <v>3.495086665821276</v>
      </c>
      <c r="C97" s="4">
        <v>783.88318462645736</v>
      </c>
      <c r="D97" s="4">
        <v>763.96348653274651</v>
      </c>
      <c r="E97" s="34">
        <v>94</v>
      </c>
      <c r="F97" s="6">
        <v>13.574786596896592</v>
      </c>
      <c r="G97" s="4">
        <v>298.29819723256986</v>
      </c>
      <c r="H97" s="6">
        <v>12.261493072225564</v>
      </c>
      <c r="I97" s="63">
        <v>297.61294711025943</v>
      </c>
      <c r="J97" s="6">
        <v>3.2014236108035168E-3</v>
      </c>
      <c r="K97" s="36"/>
    </row>
    <row r="98" spans="1:11">
      <c r="A98" s="4">
        <f t="shared" si="3"/>
        <v>3.9670150459717486</v>
      </c>
      <c r="B98" s="4">
        <f t="shared" si="2"/>
        <v>3.5291601896194176</v>
      </c>
      <c r="C98" s="4">
        <v>783.9694730066966</v>
      </c>
      <c r="D98" s="4">
        <v>764.0587278727254</v>
      </c>
      <c r="E98" s="34">
        <v>95</v>
      </c>
      <c r="F98" s="6">
        <v>13.456417380525776</v>
      </c>
      <c r="G98" s="4">
        <v>298.30121800613193</v>
      </c>
      <c r="H98" s="6">
        <v>12.379704907998937</v>
      </c>
      <c r="I98" s="63">
        <v>297.61616192582511</v>
      </c>
      <c r="J98" s="6">
        <v>3.2476648104008874E-3</v>
      </c>
      <c r="K98" s="36"/>
    </row>
    <row r="99" spans="1:11">
      <c r="A99" s="4">
        <f t="shared" si="3"/>
        <v>3.932941522173607</v>
      </c>
      <c r="B99" s="4">
        <f t="shared" si="2"/>
        <v>3.5632337134175591</v>
      </c>
      <c r="C99" s="4">
        <v>784.05647636875494</v>
      </c>
      <c r="D99" s="4">
        <v>764.15302469023686</v>
      </c>
      <c r="E99" s="34">
        <v>96</v>
      </c>
      <c r="F99" s="6">
        <v>13.338062630679266</v>
      </c>
      <c r="G99" s="4">
        <v>298.30426478587691</v>
      </c>
      <c r="H99" s="6">
        <v>12.497933676782194</v>
      </c>
      <c r="I99" s="63">
        <v>297.61934595507813</v>
      </c>
      <c r="J99" s="6">
        <v>3.2946173496007478E-3</v>
      </c>
      <c r="K99" s="36"/>
    </row>
    <row r="100" spans="1:11">
      <c r="A100" s="4">
        <f t="shared" si="3"/>
        <v>3.8988679983754655</v>
      </c>
      <c r="B100" s="4">
        <f t="shared" si="2"/>
        <v>3.5973072372157007</v>
      </c>
      <c r="C100" s="4">
        <v>784.14421463516135</v>
      </c>
      <c r="D100" s="4">
        <v>764.24640249596212</v>
      </c>
      <c r="E100" s="34">
        <v>97</v>
      </c>
      <c r="F100" s="6">
        <v>13.219722348927551</v>
      </c>
      <c r="G100" s="4">
        <v>298.30733829345274</v>
      </c>
      <c r="H100" s="6">
        <v>12.61617937764912</v>
      </c>
      <c r="I100" s="63">
        <v>297.62250002664302</v>
      </c>
      <c r="J100" s="6">
        <v>3.3423150392674025E-3</v>
      </c>
      <c r="K100" s="36"/>
    </row>
    <row r="101" spans="1:11">
      <c r="A101" s="4">
        <f t="shared" si="3"/>
        <v>3.8647944745773239</v>
      </c>
      <c r="B101" s="4">
        <f t="shared" si="2"/>
        <v>3.6313807610138422</v>
      </c>
      <c r="C101" s="4">
        <v>784.23270823521307</v>
      </c>
      <c r="D101" s="4">
        <v>764.33888606317851</v>
      </c>
      <c r="E101" s="34">
        <v>98</v>
      </c>
      <c r="F101" s="6">
        <v>13.101396536541813</v>
      </c>
      <c r="G101" s="4">
        <v>298.31043926962838</v>
      </c>
      <c r="H101" s="6">
        <v>12.73444200998853</v>
      </c>
      <c r="I101" s="63">
        <v>297.62562494596978</v>
      </c>
      <c r="J101" s="6">
        <v>3.3907944574543942E-3</v>
      </c>
      <c r="K101" s="36"/>
    </row>
    <row r="102" spans="1:11">
      <c r="A102" s="4">
        <f t="shared" si="3"/>
        <v>3.8307209507791824</v>
      </c>
      <c r="B102" s="4">
        <f t="shared" si="2"/>
        <v>3.6654542848119838</v>
      </c>
      <c r="C102" s="4">
        <v>784.32197812875097</v>
      </c>
      <c r="D102" s="4">
        <v>764.43049946065548</v>
      </c>
      <c r="E102" s="34">
        <v>99</v>
      </c>
      <c r="F102" s="6">
        <v>12.983085194495201</v>
      </c>
      <c r="G102" s="4">
        <v>298.313568475186</v>
      </c>
      <c r="H102" s="6">
        <v>12.852721573503183</v>
      </c>
      <c r="I102" s="63">
        <v>297.62872149636308</v>
      </c>
      <c r="J102" s="6">
        <v>3.4400952772389967E-3</v>
      </c>
      <c r="K102" s="36"/>
    </row>
    <row r="103" spans="1:11">
      <c r="A103" s="4">
        <f t="shared" si="3"/>
        <v>3.7966474269810409</v>
      </c>
      <c r="B103" s="4">
        <f t="shared" si="2"/>
        <v>3.6995278086101253</v>
      </c>
      <c r="C103" s="4">
        <v>784.41204583096999</v>
      </c>
      <c r="D103" s="4">
        <v>764.5212660840084</v>
      </c>
      <c r="E103" s="34">
        <v>100</v>
      </c>
      <c r="F103" s="6">
        <v>12.864788323463802</v>
      </c>
      <c r="G103" s="4">
        <v>298.31672669185423</v>
      </c>
      <c r="H103" s="6">
        <v>12.971018068209146</v>
      </c>
      <c r="I103" s="63">
        <v>297.63179043996564</v>
      </c>
      <c r="J103" s="6">
        <v>3.4902606462457867E-3</v>
      </c>
      <c r="K103" s="36"/>
    </row>
    <row r="104" spans="1:11">
      <c r="A104" s="4">
        <f t="shared" si="3"/>
        <v>3.7625739031828993</v>
      </c>
      <c r="B104" s="4">
        <f t="shared" si="2"/>
        <v>3.7336013324082669</v>
      </c>
      <c r="C104" s="4">
        <v>784.50293343833334</v>
      </c>
      <c r="D104" s="4">
        <v>764.61120868560465</v>
      </c>
      <c r="E104" s="34">
        <v>101</v>
      </c>
      <c r="F104" s="6">
        <v>16.476858921730152</v>
      </c>
      <c r="G104" s="4">
        <v>298.54614077839312</v>
      </c>
      <c r="H104" s="6">
        <v>7.7338107149451867</v>
      </c>
      <c r="I104" s="63">
        <v>296.49544379572512</v>
      </c>
      <c r="J104" s="6">
        <v>8.8192037387851748E-3</v>
      </c>
      <c r="K104" s="36"/>
    </row>
    <row r="105" spans="1:11">
      <c r="A105" s="4">
        <f t="shared" si="3"/>
        <v>3.7285003793847578</v>
      </c>
      <c r="B105" s="4">
        <f t="shared" si="2"/>
        <v>3.7676748562064084</v>
      </c>
      <c r="C105" s="4">
        <v>784.59466365566368</v>
      </c>
      <c r="D105" s="4">
        <v>764.70034940311155</v>
      </c>
      <c r="E105" s="34">
        <v>102</v>
      </c>
      <c r="F105" s="6">
        <v>16.39379359062838</v>
      </c>
      <c r="G105" s="4">
        <v>298.55139915376208</v>
      </c>
      <c r="H105" s="6">
        <v>7.7993663903090846</v>
      </c>
      <c r="I105" s="63">
        <v>296.50397498697032</v>
      </c>
      <c r="J105" s="4">
        <v>8.9876506293776713E-3</v>
      </c>
      <c r="K105" s="36"/>
    </row>
    <row r="106" spans="1:11">
      <c r="A106" s="4">
        <f t="shared" si="3"/>
        <v>3.6944268555866162</v>
      </c>
      <c r="B106" s="4">
        <f t="shared" si="2"/>
        <v>3.80174838000455</v>
      </c>
      <c r="C106" s="4">
        <v>866.46433890990829</v>
      </c>
      <c r="D106" s="4">
        <v>807.47452875630484</v>
      </c>
      <c r="E106" s="34">
        <v>103</v>
      </c>
      <c r="F106" s="6">
        <v>16.310723363074835</v>
      </c>
      <c r="G106" s="4">
        <v>298.55667619668765</v>
      </c>
      <c r="H106" s="6">
        <v>7.8649218423641134</v>
      </c>
      <c r="I106" s="63">
        <v>296.51242227675624</v>
      </c>
      <c r="J106" s="4">
        <v>9.1613278920732108E-3</v>
      </c>
      <c r="K106" s="36"/>
    </row>
    <row r="107" spans="1:11">
      <c r="A107" s="4">
        <f t="shared" si="3"/>
        <v>3.6603533317884747</v>
      </c>
      <c r="B107" s="4">
        <f t="shared" si="2"/>
        <v>3.8358219038026915</v>
      </c>
      <c r="C107" s="4">
        <v>866.61559483337908</v>
      </c>
      <c r="D107" s="4">
        <v>807.71993947077567</v>
      </c>
      <c r="E107" s="34">
        <v>104</v>
      </c>
      <c r="F107" s="6">
        <v>16.227648249724059</v>
      </c>
      <c r="G107" s="4">
        <v>298.56197236641486</v>
      </c>
      <c r="H107" s="6">
        <v>7.9304770640219306</v>
      </c>
      <c r="I107" s="63">
        <v>296.52078745814282</v>
      </c>
      <c r="J107" s="4">
        <v>9.3407551690867924E-3</v>
      </c>
      <c r="K107" s="36"/>
    </row>
    <row r="108" spans="1:11">
      <c r="A108" s="4">
        <f t="shared" si="3"/>
        <v>3.6262798079903331</v>
      </c>
      <c r="B108" s="4">
        <f t="shared" si="2"/>
        <v>3.869895427600833</v>
      </c>
      <c r="C108" s="4">
        <v>866.76738775957131</v>
      </c>
      <c r="D108" s="4">
        <v>807.96293663602444</v>
      </c>
      <c r="E108" s="34">
        <v>105</v>
      </c>
      <c r="F108" s="6">
        <v>16.144568260897476</v>
      </c>
      <c r="G108" s="4">
        <v>298.56728812588807</v>
      </c>
      <c r="H108" s="6">
        <v>7.996032048454186</v>
      </c>
      <c r="I108" s="63">
        <v>296.52907227510855</v>
      </c>
      <c r="J108" s="4">
        <v>9.5265442671451997E-3</v>
      </c>
      <c r="K108" s="36"/>
    </row>
    <row r="109" spans="1:11">
      <c r="A109" s="4">
        <f t="shared" si="3"/>
        <v>3.5922062841921916</v>
      </c>
      <c r="B109" s="4">
        <f t="shared" si="2"/>
        <v>3.9039689513989746</v>
      </c>
      <c r="C109" s="4">
        <v>866.91973089719704</v>
      </c>
      <c r="D109" s="4">
        <v>808.20357183226577</v>
      </c>
      <c r="E109" s="34">
        <v>106</v>
      </c>
      <c r="F109" s="6">
        <v>16.061483406590323</v>
      </c>
      <c r="G109" s="4">
        <v>298.57262394196664</v>
      </c>
      <c r="H109" s="6">
        <v>8.0615867890871886</v>
      </c>
      <c r="I109" s="63">
        <v>296.53727842434392</v>
      </c>
      <c r="J109" s="4">
        <v>9.71942379596916E-3</v>
      </c>
      <c r="K109" s="36"/>
    </row>
    <row r="110" spans="1:11">
      <c r="A110" s="4">
        <f t="shared" si="3"/>
        <v>3.55813276039405</v>
      </c>
      <c r="B110" s="4">
        <f t="shared" si="2"/>
        <v>3.9380424751971161</v>
      </c>
      <c r="C110" s="4">
        <v>867.07263756142868</v>
      </c>
      <c r="D110" s="4">
        <v>808.44189522781232</v>
      </c>
      <c r="E110" s="34">
        <v>107</v>
      </c>
      <c r="F110" s="6"/>
      <c r="G110" s="4"/>
      <c r="H110" s="6"/>
      <c r="I110" s="63"/>
      <c r="K110" s="36"/>
    </row>
    <row r="111" spans="1:11">
      <c r="A111" s="4">
        <f t="shared" si="3"/>
        <v>3.5240592365959085</v>
      </c>
      <c r="B111" s="4">
        <f>B110+$D$1</f>
        <v>3.9721159989952577</v>
      </c>
      <c r="C111" s="4">
        <v>867.22612118010306</v>
      </c>
      <c r="D111" s="4">
        <v>808.67795563066511</v>
      </c>
      <c r="E111" s="34">
        <v>108</v>
      </c>
      <c r="F111" s="29"/>
      <c r="H111" s="29"/>
      <c r="K111" s="36"/>
    </row>
    <row r="112" spans="1:11">
      <c r="A112" s="4">
        <f t="shared" si="3"/>
        <v>3.4899857127977669</v>
      </c>
      <c r="B112" s="4">
        <f t="shared" si="2"/>
        <v>4.0061895227933988</v>
      </c>
      <c r="C112" s="4"/>
      <c r="D112" s="4"/>
      <c r="E112" s="34">
        <v>109</v>
      </c>
      <c r="F112" s="29"/>
      <c r="H112" s="29"/>
      <c r="K112" s="36"/>
    </row>
    <row r="113" spans="1:11">
      <c r="A113" s="34" t="s">
        <v>35</v>
      </c>
      <c r="B113" s="35">
        <v>3.7676748562064084</v>
      </c>
      <c r="K113" s="36"/>
    </row>
    <row r="114" spans="1:11">
      <c r="A114" s="13" t="s">
        <v>2</v>
      </c>
      <c r="B114" s="34">
        <v>1921.9128861968222</v>
      </c>
      <c r="K114" s="36"/>
    </row>
    <row r="115" spans="1:11">
      <c r="A115" s="13" t="s">
        <v>3</v>
      </c>
      <c r="K115" s="36"/>
    </row>
    <row r="116" spans="1:11">
      <c r="A116" s="27" t="s">
        <v>6</v>
      </c>
      <c r="B116" s="28">
        <v>722.00878193376616</v>
      </c>
      <c r="G116" s="56"/>
      <c r="H116" s="56"/>
      <c r="K116" s="36"/>
    </row>
    <row r="117" spans="1:11">
      <c r="A117" s="52" t="s">
        <v>0</v>
      </c>
      <c r="B117" s="53">
        <v>722.00878193376616</v>
      </c>
      <c r="C117" s="36"/>
      <c r="D117" s="36"/>
      <c r="E117" s="36"/>
      <c r="K117" s="36"/>
    </row>
    <row r="118" spans="1:11">
      <c r="A118" s="22" t="s">
        <v>7</v>
      </c>
      <c r="B118" s="5"/>
      <c r="C118" s="36"/>
      <c r="D118" s="36"/>
      <c r="E118" s="36"/>
      <c r="K118" s="36"/>
    </row>
    <row r="119" spans="1:11">
      <c r="A119" s="38" t="s">
        <v>4</v>
      </c>
      <c r="B119" s="37" t="s">
        <v>8</v>
      </c>
      <c r="C119" s="37">
        <v>297.63179043996564</v>
      </c>
      <c r="D119" s="37" t="s">
        <v>9</v>
      </c>
      <c r="E119" s="4">
        <v>273</v>
      </c>
      <c r="K119" s="36"/>
    </row>
    <row r="120" spans="1:11">
      <c r="A120" s="37">
        <f>L22</f>
        <v>29.11</v>
      </c>
      <c r="B120" s="37">
        <f>M22</f>
        <v>-1.916E-3</v>
      </c>
      <c r="C120" s="37">
        <f>N22</f>
        <v>4.0030000000000005E-6</v>
      </c>
      <c r="D120" s="42">
        <f>O22</f>
        <v>-8.7040000000000001E-10</v>
      </c>
      <c r="K120" s="36"/>
    </row>
    <row r="121" spans="1:11">
      <c r="A121" s="39" t="s">
        <v>5</v>
      </c>
      <c r="B121" s="34">
        <f>C119-E119</f>
        <v>24.631790439965641</v>
      </c>
      <c r="K121" s="36"/>
    </row>
    <row r="122" spans="1:11">
      <c r="A122" s="49" t="s">
        <v>6</v>
      </c>
      <c r="B122" s="48">
        <f>A120*B121-(B120*B121^2)/2+(C120*B121^3)/3-(D120*B121^4)/4</f>
        <v>717.63268370079118</v>
      </c>
      <c r="K122" s="36"/>
    </row>
    <row r="123" spans="1:11">
      <c r="A123" s="37" t="s">
        <v>10</v>
      </c>
      <c r="B123" s="40">
        <f>(C119+E119)/2</f>
        <v>285.31589521998285</v>
      </c>
      <c r="C123" s="36"/>
      <c r="D123" s="36"/>
      <c r="E123" s="36"/>
      <c r="K123" s="36"/>
    </row>
    <row r="124" spans="1:11">
      <c r="A124" s="37" t="s">
        <v>11</v>
      </c>
      <c r="B124" s="40"/>
      <c r="C124" s="36"/>
      <c r="D124" s="36"/>
      <c r="E124" s="36"/>
      <c r="K124" s="36"/>
    </row>
    <row r="125" spans="1:11">
      <c r="A125" s="37">
        <f>L16</f>
        <v>17.472000000000001</v>
      </c>
      <c r="B125" s="37">
        <f>M16</f>
        <v>129.26</v>
      </c>
      <c r="C125" s="37">
        <f>N16</f>
        <v>269880</v>
      </c>
      <c r="D125" s="37">
        <f>O16</f>
        <v>8028200</v>
      </c>
      <c r="E125" s="37">
        <f>P16</f>
        <v>0</v>
      </c>
      <c r="K125" s="36"/>
    </row>
    <row r="126" spans="1:11">
      <c r="A126" s="37" t="s">
        <v>11</v>
      </c>
      <c r="B126" s="37">
        <f>A125-B125/B123-C125/B123^2+D125/B123^3-E125/B123^4</f>
        <v>14.049342298778276</v>
      </c>
      <c r="C126" s="43"/>
      <c r="D126" s="41"/>
      <c r="E126" s="44"/>
      <c r="K126" s="36"/>
    </row>
    <row r="127" spans="1:11">
      <c r="A127" s="37" t="s">
        <v>12</v>
      </c>
      <c r="B127" s="37"/>
      <c r="C127" s="45"/>
      <c r="D127" s="46"/>
      <c r="E127" s="47"/>
      <c r="K127" s="36"/>
    </row>
    <row r="128" spans="1:11">
      <c r="A128" s="37">
        <f>L19</f>
        <v>129.26</v>
      </c>
      <c r="B128" s="37">
        <f>M19</f>
        <v>539760</v>
      </c>
      <c r="C128" s="37">
        <f>N19</f>
        <v>24084600</v>
      </c>
      <c r="D128" s="37">
        <f>O19</f>
        <v>0</v>
      </c>
      <c r="E128" s="47"/>
      <c r="K128" s="36"/>
    </row>
    <row r="129" spans="1:11">
      <c r="A129" s="37" t="s">
        <v>12</v>
      </c>
      <c r="B129" s="37">
        <f>A128/B123^2+B128/B123^3-C128/B123^4+D128/B123^5</f>
        <v>2.1192723001681957E-2</v>
      </c>
      <c r="C129" s="37"/>
      <c r="D129" s="37"/>
      <c r="E129" s="42"/>
      <c r="K129" s="36"/>
    </row>
    <row r="130" spans="1:11">
      <c r="A130" s="50" t="s">
        <v>13</v>
      </c>
      <c r="B130" s="51">
        <f>(B123*B129+B126)*(25-1)/10</f>
        <v>48.230311281965484</v>
      </c>
      <c r="K130" s="36"/>
    </row>
    <row r="131" spans="1:11">
      <c r="A131" s="52" t="s">
        <v>0</v>
      </c>
      <c r="B131" s="53">
        <f>B122+B130</f>
        <v>765.86299498275662</v>
      </c>
      <c r="K131" s="36"/>
    </row>
    <row r="132" spans="1:11">
      <c r="A132" s="37" t="s">
        <v>14</v>
      </c>
      <c r="B132" s="4">
        <f>M27*C119/B114+B136*M27*C119/B114^2</f>
        <v>12.971018068209146</v>
      </c>
      <c r="K132" s="36"/>
    </row>
    <row r="133" spans="1:11">
      <c r="A133" s="37" t="s">
        <v>9</v>
      </c>
      <c r="B133" s="37">
        <f>C119</f>
        <v>297.63179043996564</v>
      </c>
      <c r="C133" s="36"/>
      <c r="D133" s="36"/>
      <c r="E133" s="36"/>
      <c r="K133" s="36"/>
    </row>
    <row r="134" spans="1:11">
      <c r="A134" s="38" t="s">
        <v>15</v>
      </c>
      <c r="B134" s="36"/>
      <c r="C134" s="36"/>
      <c r="D134" s="36"/>
      <c r="E134" s="36"/>
      <c r="K134" s="36"/>
    </row>
    <row r="135" spans="1:11">
      <c r="A135" s="4">
        <f>A125</f>
        <v>17.472000000000001</v>
      </c>
      <c r="B135" s="4">
        <f>B125</f>
        <v>129.26</v>
      </c>
      <c r="C135" s="4">
        <f>C125</f>
        <v>269880</v>
      </c>
      <c r="D135" s="4">
        <f>D125</f>
        <v>8028200</v>
      </c>
      <c r="E135" s="4">
        <f>E125</f>
        <v>0</v>
      </c>
      <c r="K135" s="36"/>
    </row>
    <row r="136" spans="1:11">
      <c r="A136" s="38" t="s">
        <v>15</v>
      </c>
      <c r="B136" s="5">
        <f>A135-B135/B133-C135/B133^2+D135/B133^3-E135/B133^4</f>
        <v>14.295623682828175</v>
      </c>
      <c r="C136" s="36"/>
      <c r="D136" s="36"/>
      <c r="E136" s="36"/>
      <c r="K136" s="36"/>
    </row>
    <row r="137" spans="1:11">
      <c r="A137" s="37" t="s">
        <v>16</v>
      </c>
      <c r="B137" s="4">
        <f>B131</f>
        <v>765.86299498275662</v>
      </c>
      <c r="K137" s="36"/>
    </row>
    <row r="138" spans="1:11">
      <c r="A138" s="37" t="s">
        <v>17</v>
      </c>
      <c r="B138" s="4">
        <f xml:space="preserve"> B142+B140</f>
        <v>764.70034940311155</v>
      </c>
      <c r="K138" s="36"/>
    </row>
    <row r="139" spans="1:11">
      <c r="A139" s="4" t="s">
        <v>18</v>
      </c>
      <c r="B139" s="4">
        <f>B137-B138</f>
        <v>1.1626455796450728</v>
      </c>
      <c r="K139" s="36"/>
    </row>
    <row r="140" spans="1:11">
      <c r="A140" s="6" t="s">
        <v>19</v>
      </c>
      <c r="B140" s="4">
        <f xml:space="preserve"> ((A142-B142)/2)*(D1/B144)</f>
        <v>8.9140717506844824E-2</v>
      </c>
      <c r="K140" s="36"/>
    </row>
    <row r="141" spans="1:11">
      <c r="A141" s="6" t="s">
        <v>0</v>
      </c>
      <c r="B141" s="4" t="s">
        <v>25</v>
      </c>
      <c r="K141" s="36"/>
    </row>
    <row r="142" spans="1:11">
      <c r="A142" s="4">
        <v>784.50293343833334</v>
      </c>
      <c r="B142" s="4">
        <v>764.61120868560465</v>
      </c>
      <c r="K142" s="36"/>
    </row>
    <row r="143" spans="1:11">
      <c r="A143" s="6" t="s">
        <v>24</v>
      </c>
      <c r="B143" s="4" t="s">
        <v>26</v>
      </c>
      <c r="K143" s="36"/>
    </row>
    <row r="144" spans="1:11">
      <c r="A144" s="30">
        <v>3.6944268555866162</v>
      </c>
      <c r="B144" s="30">
        <v>3.80174838000455</v>
      </c>
      <c r="K144" s="36"/>
    </row>
    <row r="145" spans="1:11">
      <c r="A145" s="6" t="s">
        <v>28</v>
      </c>
      <c r="B145" s="4">
        <f>B148*B149*B155</f>
        <v>0</v>
      </c>
      <c r="C145" s="5"/>
      <c r="K145" s="36"/>
    </row>
    <row r="146" spans="1:11">
      <c r="A146" s="6" t="s">
        <v>29</v>
      </c>
      <c r="B146" s="4">
        <f>SQRT((A154-B154)*10^5)</f>
        <v>720.86985648156269</v>
      </c>
      <c r="C146" s="5"/>
      <c r="K146" s="36"/>
    </row>
    <row r="147" spans="1:11">
      <c r="A147" s="6" t="s">
        <v>30</v>
      </c>
      <c r="B147" s="4"/>
      <c r="C147" s="4">
        <f>SQRT(B155*B150^2)</f>
        <v>5.9959986657770356E-7</v>
      </c>
      <c r="K147" s="36"/>
    </row>
    <row r="148" spans="1:11">
      <c r="A148" s="6" t="s">
        <v>31</v>
      </c>
      <c r="B148" s="4">
        <f>M23</f>
        <v>0.5</v>
      </c>
      <c r="C148" s="5"/>
      <c r="K148" s="36"/>
    </row>
    <row r="149" spans="1:11">
      <c r="A149" s="6" t="s">
        <v>32</v>
      </c>
      <c r="B149" s="4">
        <f>M24</f>
        <v>0</v>
      </c>
      <c r="C149" s="5"/>
      <c r="K149" s="36"/>
    </row>
    <row r="150" spans="1:11">
      <c r="A150" s="6" t="s">
        <v>33</v>
      </c>
      <c r="B150" s="4">
        <f>M26</f>
        <v>2E-3</v>
      </c>
      <c r="C150" s="5"/>
      <c r="K150" s="36"/>
    </row>
    <row r="151" spans="1:11">
      <c r="A151" s="6" t="s">
        <v>27</v>
      </c>
      <c r="B151" s="4" t="e">
        <f>D1/B152</f>
        <v>#DIV/0!</v>
      </c>
      <c r="K151" s="36"/>
    </row>
    <row r="152" spans="1:11">
      <c r="A152" s="6" t="s">
        <v>34</v>
      </c>
      <c r="B152" s="4">
        <f>B145 * B146 /( C147)</f>
        <v>0</v>
      </c>
      <c r="K152" s="36"/>
    </row>
    <row r="153" spans="1:11">
      <c r="A153" s="6" t="s">
        <v>20</v>
      </c>
      <c r="B153" s="4" t="s">
        <v>22</v>
      </c>
      <c r="K153" s="36"/>
    </row>
    <row r="154" spans="1:11">
      <c r="A154" s="4">
        <v>12.864788323463802</v>
      </c>
      <c r="B154" s="4">
        <v>7.6682548236263148</v>
      </c>
      <c r="K154" s="36"/>
    </row>
    <row r="155" spans="1:11">
      <c r="A155" s="31" t="s">
        <v>36</v>
      </c>
      <c r="B155" s="30">
        <f>M25</f>
        <v>8.9879999999999995E-8</v>
      </c>
      <c r="K155" s="36"/>
    </row>
    <row r="156" spans="1:11">
      <c r="A156" s="6" t="s">
        <v>37</v>
      </c>
      <c r="B156" s="4"/>
      <c r="C156" s="4" t="s">
        <v>38</v>
      </c>
      <c r="D156" s="4">
        <v>0</v>
      </c>
      <c r="E156" s="4" t="s">
        <v>9</v>
      </c>
      <c r="F156" s="4"/>
      <c r="K156" s="36"/>
    </row>
    <row r="157" spans="1:11">
      <c r="A157" s="6" t="s">
        <v>39</v>
      </c>
      <c r="B157" s="4">
        <f>B156</f>
        <v>0</v>
      </c>
      <c r="C157" s="4" t="s">
        <v>41</v>
      </c>
      <c r="D157" s="4"/>
      <c r="K157" s="36"/>
    </row>
    <row r="158" spans="1:11">
      <c r="A158" s="6" t="s">
        <v>40</v>
      </c>
      <c r="B158" s="4" t="e">
        <f>M27*F156/D157+B162*M27*F156/D157^2</f>
        <v>#DIV/0!</v>
      </c>
      <c r="C158" s="34" t="s">
        <v>44</v>
      </c>
      <c r="D158" s="34" t="e">
        <f>D156/D157</f>
        <v>#DIV/0!</v>
      </c>
      <c r="K158" s="36"/>
    </row>
    <row r="159" spans="1:11">
      <c r="A159" s="6" t="s">
        <v>43</v>
      </c>
      <c r="B159" s="4" t="e">
        <f>B157-B158</f>
        <v>#DIV/0!</v>
      </c>
      <c r="K159" s="36"/>
    </row>
    <row r="160" spans="1:11">
      <c r="A160" s="37" t="s">
        <v>42</v>
      </c>
      <c r="B160" s="40"/>
      <c r="C160" s="36"/>
      <c r="D160" s="36"/>
      <c r="E160" s="36"/>
      <c r="K160" s="36"/>
    </row>
    <row r="161" spans="1:11">
      <c r="A161" s="37">
        <f>A170</f>
        <v>17.472000000000001</v>
      </c>
      <c r="B161" s="37">
        <f>B170</f>
        <v>129.26</v>
      </c>
      <c r="C161" s="37">
        <f>C170</f>
        <v>269880</v>
      </c>
      <c r="D161" s="37">
        <f>D170</f>
        <v>8028200</v>
      </c>
      <c r="E161" s="37">
        <f>E170</f>
        <v>0</v>
      </c>
      <c r="K161" s="36"/>
    </row>
    <row r="162" spans="1:11">
      <c r="A162" s="37" t="s">
        <v>42</v>
      </c>
      <c r="B162" s="37" t="e">
        <f>A161-B161/B163-C161/B163^2+D161/B163^3-E161/B163^4</f>
        <v>#DIV/0!</v>
      </c>
      <c r="C162" s="43"/>
      <c r="D162" s="41"/>
      <c r="E162" s="44"/>
      <c r="K162" s="36"/>
    </row>
    <row r="163" spans="1:11">
      <c r="A163" s="37" t="s">
        <v>9</v>
      </c>
      <c r="B163" s="4">
        <f>F156</f>
        <v>0</v>
      </c>
      <c r="K163" s="36"/>
    </row>
    <row r="164" spans="1:11">
      <c r="A164" s="13" t="s">
        <v>45</v>
      </c>
      <c r="K164" s="36"/>
    </row>
    <row r="165" spans="1:11">
      <c r="A165" s="6" t="s">
        <v>37</v>
      </c>
      <c r="B165" s="4">
        <v>1</v>
      </c>
      <c r="C165" s="4" t="s">
        <v>38</v>
      </c>
      <c r="D165" s="4">
        <v>7241.142857142856</v>
      </c>
      <c r="E165" s="4" t="s">
        <v>9</v>
      </c>
      <c r="F165" s="4">
        <v>298</v>
      </c>
      <c r="K165" s="36"/>
    </row>
    <row r="166" spans="1:11">
      <c r="A166" s="6" t="s">
        <v>39</v>
      </c>
      <c r="B166" s="4">
        <f>B165</f>
        <v>1</v>
      </c>
      <c r="C166" s="4" t="s">
        <v>41</v>
      </c>
      <c r="D166" s="4">
        <v>24783.544896238971</v>
      </c>
      <c r="K166" s="36"/>
    </row>
    <row r="167" spans="1:11">
      <c r="A167" s="6" t="s">
        <v>40</v>
      </c>
      <c r="B167" s="4">
        <f>M27*F165/D166+B171*M27*F165/D166^2</f>
        <v>1.000261187215189</v>
      </c>
      <c r="C167" s="34" t="s">
        <v>44</v>
      </c>
      <c r="D167" s="34">
        <f>D165/D166</f>
        <v>0.29217542879597247</v>
      </c>
      <c r="K167" s="36"/>
    </row>
    <row r="168" spans="1:11">
      <c r="A168" s="6" t="s">
        <v>43</v>
      </c>
      <c r="B168" s="4">
        <f>B166-B167</f>
        <v>-2.6118721518897381E-4</v>
      </c>
      <c r="K168" s="36"/>
    </row>
    <row r="169" spans="1:11">
      <c r="A169" s="37" t="s">
        <v>42</v>
      </c>
      <c r="B169" s="40"/>
      <c r="C169" s="36"/>
      <c r="D169" s="36"/>
      <c r="E169" s="36"/>
      <c r="K169" s="36"/>
    </row>
    <row r="170" spans="1:11">
      <c r="A170" s="37">
        <f>A125</f>
        <v>17.472000000000001</v>
      </c>
      <c r="B170" s="37">
        <f>B125</f>
        <v>129.26</v>
      </c>
      <c r="C170" s="37">
        <f>C125</f>
        <v>269880</v>
      </c>
      <c r="D170" s="37">
        <f>D125</f>
        <v>8028200</v>
      </c>
      <c r="E170" s="37">
        <f>E125</f>
        <v>0</v>
      </c>
      <c r="K170" s="36"/>
    </row>
    <row r="171" spans="1:11">
      <c r="A171" s="37" t="s">
        <v>42</v>
      </c>
      <c r="B171" s="37">
        <f>A170-B170/B172-C170/B172^2+D170/B172^3-E170/B172^4</f>
        <v>14.302557052119004</v>
      </c>
      <c r="C171" s="43"/>
      <c r="D171" s="41"/>
      <c r="E171" s="44"/>
      <c r="K171" s="36"/>
    </row>
    <row r="172" spans="1:11">
      <c r="A172" s="37" t="s">
        <v>9</v>
      </c>
      <c r="B172" s="4">
        <f>F165</f>
        <v>298</v>
      </c>
      <c r="K172" s="36"/>
    </row>
    <row r="173" spans="1:11">
      <c r="A173" s="32" t="s">
        <v>46</v>
      </c>
      <c r="B173" s="33"/>
      <c r="K173" s="36"/>
    </row>
    <row r="174" spans="1:11">
      <c r="A174" s="38" t="s">
        <v>4</v>
      </c>
      <c r="B174" s="36"/>
      <c r="C174" s="36"/>
      <c r="D174" s="36"/>
      <c r="K174" s="36"/>
    </row>
    <row r="175" spans="1:11">
      <c r="A175" s="37">
        <f>L22</f>
        <v>29.11</v>
      </c>
      <c r="B175" s="37">
        <f>M22</f>
        <v>-1.916E-3</v>
      </c>
      <c r="C175" s="37">
        <f>N22</f>
        <v>4.0030000000000005E-6</v>
      </c>
      <c r="D175" s="37">
        <f>O22</f>
        <v>-8.7040000000000001E-10</v>
      </c>
      <c r="K175" s="36"/>
    </row>
    <row r="176" spans="1:11">
      <c r="A176" s="39" t="s">
        <v>5</v>
      </c>
      <c r="B176" s="34">
        <f>F156-273</f>
        <v>-273</v>
      </c>
      <c r="K176" s="36"/>
    </row>
    <row r="177" spans="1:11">
      <c r="A177" s="49" t="s">
        <v>6</v>
      </c>
      <c r="B177" s="48">
        <f>A175*B176+(B175*B176^2)/2+(C175*B176^3)/3+(D175*B176^4)/4</f>
        <v>-8046.7863592496014</v>
      </c>
      <c r="K177" s="36"/>
    </row>
    <row r="178" spans="1:11">
      <c r="A178" s="37" t="s">
        <v>10</v>
      </c>
      <c r="B178" s="40">
        <f>(F165+273)/2</f>
        <v>285.5</v>
      </c>
      <c r="C178" s="36"/>
      <c r="D178" s="36"/>
      <c r="E178" s="36"/>
      <c r="K178" s="36"/>
    </row>
    <row r="179" spans="1:11">
      <c r="A179" s="37" t="s">
        <v>11</v>
      </c>
      <c r="B179" s="40"/>
      <c r="C179" s="36"/>
      <c r="D179" s="36"/>
      <c r="E179" s="36"/>
      <c r="K179" s="36"/>
    </row>
    <row r="180" spans="1:11">
      <c r="A180" s="37">
        <f>A170</f>
        <v>17.472000000000001</v>
      </c>
      <c r="B180" s="37">
        <f>B170</f>
        <v>129.26</v>
      </c>
      <c r="C180" s="37">
        <f>C170</f>
        <v>269880</v>
      </c>
      <c r="D180" s="37">
        <f>D170</f>
        <v>8028200</v>
      </c>
      <c r="E180" s="37">
        <f>E170</f>
        <v>0</v>
      </c>
      <c r="K180" s="36"/>
    </row>
    <row r="181" spans="1:11">
      <c r="A181" s="37" t="s">
        <v>11</v>
      </c>
      <c r="B181" s="37">
        <f>A180-B180/B178-C180/B178^2+D180/B178^3-E180/B178^4</f>
        <v>14.053240516896732</v>
      </c>
      <c r="C181" s="43"/>
      <c r="D181" s="41"/>
      <c r="E181" s="44"/>
      <c r="K181" s="36"/>
    </row>
    <row r="182" spans="1:11">
      <c r="A182" s="37" t="s">
        <v>12</v>
      </c>
      <c r="B182" s="37"/>
      <c r="C182" s="45"/>
      <c r="D182" s="46"/>
      <c r="E182" s="47"/>
      <c r="K182" s="36"/>
    </row>
    <row r="183" spans="1:11">
      <c r="A183" s="37">
        <f>A128</f>
        <v>129.26</v>
      </c>
      <c r="B183" s="37">
        <f>B128</f>
        <v>539760</v>
      </c>
      <c r="C183" s="37">
        <f>C128</f>
        <v>24084600</v>
      </c>
      <c r="D183" s="37">
        <f>D128</f>
        <v>0</v>
      </c>
      <c r="E183" s="47"/>
      <c r="K183" s="36"/>
    </row>
    <row r="184" spans="1:11">
      <c r="A184" s="37" t="s">
        <v>12</v>
      </c>
      <c r="B184" s="37">
        <f>A183/B178^2+B183/B178^3-C183/B178^4+D183/B178^5</f>
        <v>2.1155112768675176E-2</v>
      </c>
      <c r="C184" s="37"/>
      <c r="D184" s="37"/>
      <c r="E184" s="42"/>
      <c r="K184" s="36"/>
    </row>
    <row r="185" spans="1:11">
      <c r="A185" s="50" t="s">
        <v>13</v>
      </c>
      <c r="B185" s="51">
        <f>(B178*B184+B181)*(B156-1)/10</f>
        <v>-2.0093025212353495</v>
      </c>
      <c r="K185" s="36"/>
    </row>
    <row r="186" spans="1:11">
      <c r="A186" s="52" t="s">
        <v>0</v>
      </c>
      <c r="B186" s="53">
        <f>B177+B185</f>
        <v>-8048.7956617708369</v>
      </c>
      <c r="K186" s="36"/>
    </row>
    <row r="187" spans="1:11">
      <c r="A187" s="54" t="s">
        <v>47</v>
      </c>
      <c r="B187" s="55"/>
      <c r="K187" s="36"/>
    </row>
    <row r="188" spans="1:11">
      <c r="A188" s="38" t="s">
        <v>4</v>
      </c>
      <c r="B188" s="36"/>
      <c r="C188" s="36"/>
      <c r="D188" s="36"/>
      <c r="K188" s="36"/>
    </row>
    <row r="189" spans="1:11">
      <c r="A189" s="37">
        <f>A175</f>
        <v>29.11</v>
      </c>
      <c r="B189" s="37">
        <f>B175</f>
        <v>-1.916E-3</v>
      </c>
      <c r="C189" s="37">
        <f>C175</f>
        <v>4.0030000000000005E-6</v>
      </c>
      <c r="D189" s="37">
        <f>D175</f>
        <v>-8.7040000000000001E-10</v>
      </c>
      <c r="K189" s="36"/>
    </row>
    <row r="190" spans="1:11">
      <c r="A190" s="39" t="s">
        <v>5</v>
      </c>
      <c r="B190" s="34">
        <f>F165-273</f>
        <v>25</v>
      </c>
      <c r="K190" s="36"/>
    </row>
    <row r="191" spans="1:11">
      <c r="A191" s="49" t="s">
        <v>6</v>
      </c>
      <c r="B191" s="48">
        <f>A189*B190+(B189*B190^2)/2+(C189*B190^3)/3+(D189*B190^4)/4</f>
        <v>727.17201395833331</v>
      </c>
      <c r="K191" s="36"/>
    </row>
    <row r="192" spans="1:11">
      <c r="A192" s="60" t="s">
        <v>35</v>
      </c>
      <c r="B192" s="61"/>
      <c r="C192" s="36"/>
      <c r="D192" s="36"/>
      <c r="K192" s="36"/>
    </row>
    <row r="193" spans="1:11">
      <c r="A193" s="4" t="s">
        <v>56</v>
      </c>
      <c r="B193" s="4"/>
      <c r="K193" s="36"/>
    </row>
    <row r="194" spans="1:11">
      <c r="A194" s="34" t="s">
        <v>76</v>
      </c>
      <c r="B194" s="34">
        <f>(A3+B3)/220</f>
        <v>3.4073523798141485E-2</v>
      </c>
    </row>
  </sheetData>
  <conditionalFormatting sqref="F104:J10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T194"/>
  <sheetViews>
    <sheetView tabSelected="1" zoomScale="96" zoomScaleNormal="96" workbookViewId="0">
      <selection activeCell="E58" sqref="E58"/>
    </sheetView>
  </sheetViews>
  <sheetFormatPr defaultRowHeight="14.25"/>
  <cols>
    <col min="1" max="9" width="9" style="34" customWidth="1"/>
    <col min="10" max="10" width="9" style="4" customWidth="1"/>
    <col min="11" max="11" width="9" style="64" customWidth="1"/>
    <col min="12" max="12" width="13.125" style="34" customWidth="1"/>
    <col min="13" max="13" width="9" style="34" customWidth="1"/>
    <col min="14" max="14" width="14.75" style="34" customWidth="1"/>
    <col min="15" max="18" width="9" style="34" customWidth="1"/>
    <col min="19" max="19" width="11" style="34" customWidth="1"/>
    <col min="20" max="21" width="9" style="34" customWidth="1"/>
    <col min="22" max="16384" width="9" style="34"/>
  </cols>
  <sheetData>
    <row r="1" spans="1:20">
      <c r="A1" s="34">
        <f>R2</f>
        <v>0</v>
      </c>
      <c r="B1" s="34">
        <f>R5</f>
        <v>0</v>
      </c>
      <c r="D1" s="34" t="e">
        <f>B194</f>
        <v>#DIV/0!</v>
      </c>
      <c r="F1" s="4" t="s">
        <v>20</v>
      </c>
      <c r="G1" s="4" t="s">
        <v>21</v>
      </c>
      <c r="H1" s="4" t="s">
        <v>22</v>
      </c>
      <c r="I1" s="63" t="s">
        <v>23</v>
      </c>
      <c r="J1" s="4" t="s">
        <v>27</v>
      </c>
      <c r="K1" s="36"/>
      <c r="Q1" s="37" t="s">
        <v>48</v>
      </c>
      <c r="R1" s="59"/>
      <c r="S1" s="57"/>
      <c r="T1" s="4" t="s">
        <v>68</v>
      </c>
    </row>
    <row r="2" spans="1:20">
      <c r="A2" s="4">
        <v>1</v>
      </c>
      <c r="B2" s="4">
        <v>2</v>
      </c>
      <c r="C2" s="2" t="s">
        <v>0</v>
      </c>
      <c r="D2" s="2" t="s">
        <v>1</v>
      </c>
      <c r="F2" s="4" t="e">
        <v>#DIV/0!</v>
      </c>
      <c r="G2" s="4"/>
      <c r="H2" s="4" t="e">
        <v>#DIV/0!</v>
      </c>
      <c r="I2" s="63"/>
      <c r="J2" s="4" t="e">
        <v>#DIV/0!</v>
      </c>
      <c r="K2" s="36"/>
      <c r="P2" s="41"/>
      <c r="Q2" s="37" t="s">
        <v>49</v>
      </c>
      <c r="R2" s="59">
        <f>(4/3)*(22/7)*R14^3</f>
        <v>0</v>
      </c>
      <c r="S2" s="62" t="s">
        <v>57</v>
      </c>
      <c r="T2" s="4" t="s">
        <v>69</v>
      </c>
    </row>
    <row r="3" spans="1:20">
      <c r="A3" s="4" t="e">
        <v>#DIV/0!</v>
      </c>
      <c r="B3" s="4" t="e">
        <v>#DIV/0!</v>
      </c>
      <c r="C3" s="4">
        <v>-5680.2965224265481</v>
      </c>
      <c r="D3" s="4">
        <v>-5674.3050000000003</v>
      </c>
      <c r="F3" s="4" t="e">
        <v>#DIV/0!</v>
      </c>
      <c r="G3" s="4"/>
      <c r="H3" s="4" t="e">
        <v>#DIV/0!</v>
      </c>
      <c r="I3" s="63"/>
      <c r="J3" s="4">
        <v>1.0867982660741775E-4</v>
      </c>
      <c r="K3" s="36"/>
      <c r="P3" s="36"/>
      <c r="Q3" s="37" t="s">
        <v>50</v>
      </c>
      <c r="R3" s="59"/>
      <c r="S3" s="62" t="s">
        <v>54</v>
      </c>
      <c r="T3" s="4" t="s">
        <v>70</v>
      </c>
    </row>
    <row r="4" spans="1:20">
      <c r="A4" s="4" t="e">
        <f>A3-D1</f>
        <v>#DIV/0!</v>
      </c>
      <c r="B4" s="4" t="e">
        <f>D1+B3</f>
        <v>#DIV/0!</v>
      </c>
      <c r="C4" s="4" t="e">
        <v>#DIV/0!</v>
      </c>
      <c r="D4" s="4" t="e">
        <v>#DIV/0!</v>
      </c>
      <c r="E4" s="34">
        <v>1</v>
      </c>
      <c r="F4" s="4" t="e">
        <v>#DIV/0!</v>
      </c>
      <c r="G4" s="4"/>
      <c r="H4" s="4" t="e">
        <v>#DIV/0!</v>
      </c>
      <c r="I4" s="63"/>
      <c r="J4" s="4">
        <v>1.2998303038422047E-4</v>
      </c>
      <c r="K4" s="36"/>
      <c r="P4" s="36"/>
      <c r="Q4" s="37" t="s">
        <v>51</v>
      </c>
      <c r="R4" s="59">
        <v>1</v>
      </c>
      <c r="S4" s="58"/>
      <c r="T4" s="6" t="s">
        <v>68</v>
      </c>
    </row>
    <row r="5" spans="1:20">
      <c r="A5" s="4" t="e">
        <f>A4-D1</f>
        <v>#DIV/0!</v>
      </c>
      <c r="B5" s="4" t="e">
        <f>B4+D1</f>
        <v>#DIV/0!</v>
      </c>
      <c r="C5" s="4" t="e">
        <v>#DIV/0!</v>
      </c>
      <c r="D5" s="4" t="e">
        <v>#DIV/0!</v>
      </c>
      <c r="E5" s="34">
        <v>2</v>
      </c>
      <c r="F5" s="4" t="e">
        <v>#DIV/0!</v>
      </c>
      <c r="G5" s="4"/>
      <c r="H5" s="4" t="e">
        <v>#DIV/0!</v>
      </c>
      <c r="I5" s="63"/>
      <c r="J5" s="4">
        <v>1.4544983152659164E-4</v>
      </c>
      <c r="K5" s="36"/>
      <c r="P5" s="36"/>
      <c r="Q5" s="37" t="s">
        <v>52</v>
      </c>
      <c r="R5" s="59">
        <f>(4/3)*(22/7)*R15^3</f>
        <v>0</v>
      </c>
      <c r="S5" s="59" t="str">
        <f>S2</f>
        <v>water volumn</v>
      </c>
      <c r="T5" s="6" t="s">
        <v>69</v>
      </c>
    </row>
    <row r="6" spans="1:20">
      <c r="A6" s="4" t="e">
        <f>A5-D1</f>
        <v>#DIV/0!</v>
      </c>
      <c r="B6" s="4" t="e">
        <f>B5+D1</f>
        <v>#DIV/0!</v>
      </c>
      <c r="C6" s="4" t="e">
        <v>#DIV/0!</v>
      </c>
      <c r="D6" s="4" t="e">
        <v>#DIV/0!</v>
      </c>
      <c r="E6" s="34">
        <v>3</v>
      </c>
      <c r="F6" s="6" t="e">
        <v>#DIV/0!</v>
      </c>
      <c r="G6" s="6"/>
      <c r="H6" s="6" t="e">
        <v>#DIV/0!</v>
      </c>
      <c r="I6" s="65"/>
      <c r="J6" s="6">
        <v>1.5760278828922398E-4</v>
      </c>
      <c r="K6" s="36"/>
      <c r="P6" s="36"/>
      <c r="Q6" s="37" t="s">
        <v>53</v>
      </c>
      <c r="R6" s="59"/>
      <c r="S6" s="58"/>
      <c r="T6" s="6" t="s">
        <v>70</v>
      </c>
    </row>
    <row r="7" spans="1:20">
      <c r="A7" s="4" t="e">
        <f>A6-D1</f>
        <v>#DIV/0!</v>
      </c>
      <c r="B7" s="4" t="e">
        <f>B6+D1</f>
        <v>#DIV/0!</v>
      </c>
      <c r="C7" s="4" t="e">
        <v>#DIV/0!</v>
      </c>
      <c r="D7" s="4" t="e">
        <v>#DIV/0!</v>
      </c>
      <c r="E7" s="34">
        <v>4</v>
      </c>
      <c r="F7" s="6" t="e">
        <v>#DIV/0!</v>
      </c>
      <c r="G7" s="6"/>
      <c r="H7" s="6" t="e">
        <v>#DIV/0!</v>
      </c>
      <c r="I7" s="65"/>
      <c r="J7" s="6">
        <v>1.6761566066291955E-4</v>
      </c>
      <c r="K7" s="36"/>
      <c r="P7" s="36"/>
      <c r="Q7" s="36"/>
      <c r="T7" s="5"/>
    </row>
    <row r="8" spans="1:20">
      <c r="A8" s="4" t="e">
        <f>A7-D1</f>
        <v>#DIV/0!</v>
      </c>
      <c r="B8" s="4" t="e">
        <f>B7+D1</f>
        <v>#DIV/0!</v>
      </c>
      <c r="C8" s="4" t="e">
        <v>#DIV/0!</v>
      </c>
      <c r="D8" s="4" t="e">
        <v>#DIV/0!</v>
      </c>
      <c r="E8" s="34">
        <v>5</v>
      </c>
      <c r="F8" s="6" t="e">
        <v>#DIV/0!</v>
      </c>
      <c r="G8" s="6"/>
      <c r="H8" s="6" t="e">
        <v>#DIV/0!</v>
      </c>
      <c r="I8" s="65"/>
      <c r="J8" s="6">
        <v>1.761311899545339E-4</v>
      </c>
      <c r="K8" s="36"/>
      <c r="P8" s="36"/>
      <c r="Q8" s="37" t="s">
        <v>48</v>
      </c>
      <c r="R8" s="4" t="e">
        <v>#DIV/0!</v>
      </c>
      <c r="T8" s="4" t="s">
        <v>68</v>
      </c>
    </row>
    <row r="9" spans="1:20">
      <c r="A9" s="4" t="e">
        <f>A8-D1</f>
        <v>#DIV/0!</v>
      </c>
      <c r="B9" s="4" t="e">
        <f>B8+D1</f>
        <v>#DIV/0!</v>
      </c>
      <c r="C9" s="4" t="e">
        <v>#DIV/0!</v>
      </c>
      <c r="D9" s="4" t="e">
        <v>#DIV/0!</v>
      </c>
      <c r="E9" s="34">
        <v>6</v>
      </c>
      <c r="F9" s="6" t="e">
        <v>#DIV/0!</v>
      </c>
      <c r="G9" s="6"/>
      <c r="H9" s="6" t="e">
        <v>#DIV/0!</v>
      </c>
      <c r="I9" s="65"/>
      <c r="J9" s="6">
        <v>1.8353989406909158E-4</v>
      </c>
      <c r="K9" s="36"/>
      <c r="P9" s="36"/>
      <c r="Q9" s="37" t="s">
        <v>50</v>
      </c>
      <c r="R9" s="4"/>
      <c r="S9" s="63" t="s">
        <v>55</v>
      </c>
      <c r="T9" s="4" t="s">
        <v>70</v>
      </c>
    </row>
    <row r="10" spans="1:20">
      <c r="A10" s="4" t="e">
        <f>A9-D1</f>
        <v>#DIV/0!</v>
      </c>
      <c r="B10" s="4" t="e">
        <f>B9+D1</f>
        <v>#DIV/0!</v>
      </c>
      <c r="C10" s="4" t="e">
        <v>#DIV/0!</v>
      </c>
      <c r="D10" s="4" t="e">
        <v>#DIV/0!</v>
      </c>
      <c r="E10" s="34">
        <v>7</v>
      </c>
      <c r="F10" s="6" t="e">
        <v>#DIV/0!</v>
      </c>
      <c r="G10" s="6"/>
      <c r="H10" s="6" t="e">
        <v>#DIV/0!</v>
      </c>
      <c r="I10" s="65"/>
      <c r="J10" s="6">
        <v>1.900969287217299E-4</v>
      </c>
      <c r="K10" s="36"/>
      <c r="P10" s="36"/>
      <c r="Q10" s="37" t="s">
        <v>51</v>
      </c>
      <c r="R10" s="4" t="e">
        <v>#DIV/0!</v>
      </c>
      <c r="T10" s="6" t="s">
        <v>68</v>
      </c>
    </row>
    <row r="11" spans="1:20">
      <c r="A11" s="4" t="e">
        <f>A10-D1</f>
        <v>#DIV/0!</v>
      </c>
      <c r="B11" s="4" t="e">
        <f>B10+D1</f>
        <v>#DIV/0!</v>
      </c>
      <c r="C11" s="4" t="e">
        <v>#DIV/0!</v>
      </c>
      <c r="D11" s="4" t="e">
        <v>#DIV/0!</v>
      </c>
      <c r="E11" s="34">
        <v>8</v>
      </c>
      <c r="F11" s="6" t="e">
        <v>#DIV/0!</v>
      </c>
      <c r="G11" s="6"/>
      <c r="H11" s="6" t="e">
        <v>#DIV/0!</v>
      </c>
      <c r="I11" s="65"/>
      <c r="J11" s="6">
        <v>1.9597823128954782E-4</v>
      </c>
      <c r="K11" s="36"/>
      <c r="P11" s="36"/>
      <c r="Q11" s="37" t="s">
        <v>53</v>
      </c>
      <c r="R11" s="4"/>
      <c r="T11" s="6" t="s">
        <v>70</v>
      </c>
    </row>
    <row r="12" spans="1:20">
      <c r="A12" s="4" t="e">
        <f>A11-D1</f>
        <v>#DIV/0!</v>
      </c>
      <c r="B12" s="4" t="e">
        <f>B11+D1</f>
        <v>#DIV/0!</v>
      </c>
      <c r="C12" s="4" t="e">
        <v>#DIV/0!</v>
      </c>
      <c r="D12" s="4" t="e">
        <v>#DIV/0!</v>
      </c>
      <c r="E12" s="34">
        <v>9</v>
      </c>
      <c r="F12" s="6" t="e">
        <v>#DIV/0!</v>
      </c>
      <c r="G12" s="6"/>
      <c r="H12" s="6" t="e">
        <v>#DIV/0!</v>
      </c>
      <c r="I12" s="65"/>
      <c r="J12" s="6">
        <v>2.0131026782110403E-4</v>
      </c>
      <c r="K12" s="36"/>
      <c r="P12" s="36"/>
      <c r="Q12" s="37" t="s">
        <v>27</v>
      </c>
      <c r="R12" s="4">
        <v>3.3143270098253671E-4</v>
      </c>
      <c r="T12" s="6" t="s">
        <v>71</v>
      </c>
    </row>
    <row r="13" spans="1:20">
      <c r="A13" s="4" t="e">
        <f>A12-D1</f>
        <v>#DIV/0!</v>
      </c>
      <c r="B13" s="4" t="e">
        <f>B12+D1</f>
        <v>#DIV/0!</v>
      </c>
      <c r="C13" s="4" t="e">
        <v>#DIV/0!</v>
      </c>
      <c r="D13" s="4" t="e">
        <v>#DIV/0!</v>
      </c>
      <c r="E13" s="34">
        <v>10</v>
      </c>
      <c r="F13" s="6" t="e">
        <v>#DIV/0!</v>
      </c>
      <c r="G13" s="6"/>
      <c r="H13" s="6" t="e">
        <v>#DIV/0!</v>
      </c>
      <c r="I13" s="65"/>
      <c r="J13" s="6">
        <v>2.061870057799633E-4</v>
      </c>
      <c r="K13" s="36"/>
      <c r="P13" s="36"/>
      <c r="Q13" s="37" t="s">
        <v>58</v>
      </c>
      <c r="R13" s="4">
        <f>R5+R2</f>
        <v>0</v>
      </c>
      <c r="T13" s="6" t="s">
        <v>69</v>
      </c>
    </row>
    <row r="14" spans="1:20">
      <c r="A14" s="4" t="e">
        <f>A13-D1</f>
        <v>#DIV/0!</v>
      </c>
      <c r="B14" s="4" t="e">
        <f>B13+D1</f>
        <v>#DIV/0!</v>
      </c>
      <c r="C14" s="4" t="e">
        <v>#DIV/0!</v>
      </c>
      <c r="D14" s="4" t="e">
        <v>#DIV/0!</v>
      </c>
      <c r="E14" s="34">
        <v>11</v>
      </c>
      <c r="F14" s="6" t="e">
        <v>#DIV/0!</v>
      </c>
      <c r="G14" s="6"/>
      <c r="H14" s="6" t="e">
        <v>#DIV/0!</v>
      </c>
      <c r="I14" s="65"/>
      <c r="J14" s="6">
        <v>2.1068017842463844E-4</v>
      </c>
      <c r="K14" s="36"/>
      <c r="L14" s="47" t="s">
        <v>59</v>
      </c>
      <c r="P14" s="36"/>
      <c r="Q14" s="37" t="s">
        <v>73</v>
      </c>
      <c r="R14" s="4"/>
    </row>
    <row r="15" spans="1:20">
      <c r="A15" s="4" t="e">
        <f>A14-D1</f>
        <v>#DIV/0!</v>
      </c>
      <c r="B15" s="4" t="e">
        <f>B14+D1</f>
        <v>#DIV/0!</v>
      </c>
      <c r="C15" s="4" t="e">
        <v>#DIV/0!</v>
      </c>
      <c r="D15" s="4" t="e">
        <v>#DIV/0!</v>
      </c>
      <c r="E15" s="34">
        <v>12</v>
      </c>
      <c r="F15" s="6" t="e">
        <v>#DIV/0!</v>
      </c>
      <c r="G15" s="6"/>
      <c r="H15" s="6" t="e">
        <v>#DIV/0!</v>
      </c>
      <c r="I15" s="66"/>
      <c r="J15" s="6">
        <v>2.1484579109138193E-4</v>
      </c>
      <c r="K15" s="36"/>
      <c r="L15" s="64" t="s">
        <v>60</v>
      </c>
      <c r="M15" s="4" t="s">
        <v>61</v>
      </c>
      <c r="N15" s="4" t="s">
        <v>62</v>
      </c>
      <c r="O15" s="6" t="s">
        <v>63</v>
      </c>
      <c r="P15" s="6" t="s">
        <v>64</v>
      </c>
      <c r="Q15" s="37" t="s">
        <v>74</v>
      </c>
      <c r="R15" s="4"/>
    </row>
    <row r="16" spans="1:20">
      <c r="A16" s="4" t="e">
        <f>A15-D1</f>
        <v>#DIV/0!</v>
      </c>
      <c r="B16" s="4" t="e">
        <f>B15+D1</f>
        <v>#DIV/0!</v>
      </c>
      <c r="C16" s="4" t="e">
        <v>#DIV/0!</v>
      </c>
      <c r="D16" s="4" t="e">
        <v>#DIV/0!</v>
      </c>
      <c r="E16" s="34">
        <v>13</v>
      </c>
      <c r="F16" s="6" t="e">
        <v>#DIV/0!</v>
      </c>
      <c r="G16" s="6"/>
      <c r="H16" s="6" t="e">
        <v>#DIV/0!</v>
      </c>
      <c r="I16" s="65"/>
      <c r="J16" s="6">
        <v>2.1872840862784978E-4</v>
      </c>
      <c r="K16" s="36"/>
      <c r="L16" s="4">
        <f>3.4162*10</f>
        <v>34.161999999999999</v>
      </c>
      <c r="M16" s="4">
        <f>1.2087*10^4</f>
        <v>12087.000000000002</v>
      </c>
      <c r="N16" s="4">
        <f>7.6702*10^5</f>
        <v>767020</v>
      </c>
      <c r="O16" s="4">
        <f>1.96*10^7</f>
        <v>19600000</v>
      </c>
      <c r="P16" s="4"/>
      <c r="Q16" s="37" t="s">
        <v>75</v>
      </c>
      <c r="R16" s="4"/>
    </row>
    <row r="17" spans="1:15">
      <c r="A17" s="4" t="e">
        <f>A16-D1</f>
        <v>#DIV/0!</v>
      </c>
      <c r="B17" s="4" t="e">
        <f>B16+D1</f>
        <v>#DIV/0!</v>
      </c>
      <c r="C17" s="4" t="e">
        <v>#DIV/0!</v>
      </c>
      <c r="D17" s="4" t="e">
        <v>#DIV/0!</v>
      </c>
      <c r="E17" s="34">
        <v>14</v>
      </c>
      <c r="F17" s="6" t="e">
        <v>#DIV/0!</v>
      </c>
      <c r="G17" s="6"/>
      <c r="H17" s="6" t="e">
        <v>#DIV/0!</v>
      </c>
      <c r="I17" s="65"/>
      <c r="J17" s="6">
        <v>2.2236407441720584E-4</v>
      </c>
      <c r="K17" s="36"/>
      <c r="L17" s="35" t="s">
        <v>65</v>
      </c>
    </row>
    <row r="18" spans="1:15">
      <c r="A18" s="4" t="e">
        <f>A17-D1</f>
        <v>#DIV/0!</v>
      </c>
      <c r="B18" s="4" t="e">
        <f>B17+D1</f>
        <v>#DIV/0!</v>
      </c>
      <c r="C18" s="4" t="e">
        <v>#DIV/0!</v>
      </c>
      <c r="D18" s="4" t="e">
        <v>#DIV/0!</v>
      </c>
      <c r="E18" s="34">
        <v>15</v>
      </c>
      <c r="F18" s="6" t="e">
        <v>#DIV/0!</v>
      </c>
      <c r="G18" s="6"/>
      <c r="H18" s="6" t="e">
        <v>#DIV/0!</v>
      </c>
      <c r="I18" s="65"/>
      <c r="J18" s="6">
        <v>2.2578235384848689E-4</v>
      </c>
      <c r="K18" s="36"/>
      <c r="L18" s="6" t="s">
        <v>60</v>
      </c>
      <c r="M18" s="4" t="s">
        <v>61</v>
      </c>
      <c r="N18" s="4" t="s">
        <v>62</v>
      </c>
      <c r="O18" s="6" t="s">
        <v>63</v>
      </c>
    </row>
    <row r="19" spans="1:15">
      <c r="A19" s="4" t="e">
        <f>A18-D1</f>
        <v>#DIV/0!</v>
      </c>
      <c r="B19" s="4" t="e">
        <f>B18+D1</f>
        <v>#DIV/0!</v>
      </c>
      <c r="C19" s="4" t="e">
        <v>#DIV/0!</v>
      </c>
      <c r="D19" s="4" t="e">
        <v>#DIV/0!</v>
      </c>
      <c r="E19" s="34">
        <v>16</v>
      </c>
      <c r="F19" s="6" t="e">
        <v>#DIV/0!</v>
      </c>
      <c r="G19" s="6"/>
      <c r="H19" s="6" t="e">
        <v>#DIV/0!</v>
      </c>
      <c r="I19" s="65"/>
      <c r="J19" s="6">
        <v>2.2900779965345769E-4</v>
      </c>
      <c r="K19" s="36"/>
      <c r="L19" s="4">
        <f>M16</f>
        <v>12087.000000000002</v>
      </c>
      <c r="M19" s="4">
        <f>N16*2</f>
        <v>1534040</v>
      </c>
      <c r="N19" s="4">
        <f>O16*3</f>
        <v>58800000</v>
      </c>
      <c r="O19" s="4"/>
    </row>
    <row r="20" spans="1:15">
      <c r="A20" s="4" t="e">
        <f>A19-D1</f>
        <v>#DIV/0!</v>
      </c>
      <c r="B20" s="4" t="e">
        <f>B19+D1</f>
        <v>#DIV/0!</v>
      </c>
      <c r="C20" s="4" t="e">
        <v>#DIV/0!</v>
      </c>
      <c r="D20" s="4" t="e">
        <v>#DIV/0!</v>
      </c>
      <c r="E20" s="34">
        <v>17</v>
      </c>
      <c r="F20" s="6" t="e">
        <v>#DIV/0!</v>
      </c>
      <c r="G20" s="6"/>
      <c r="H20" s="6" t="e">
        <v>#DIV/0!</v>
      </c>
      <c r="I20" s="65"/>
      <c r="J20" s="6">
        <v>2.3206102493990134E-4</v>
      </c>
      <c r="K20" s="36"/>
      <c r="L20" s="35" t="s">
        <v>66</v>
      </c>
    </row>
    <row r="21" spans="1:15">
      <c r="A21" s="4" t="e">
        <f>A20-$D$1</f>
        <v>#DIV/0!</v>
      </c>
      <c r="B21" s="4" t="e">
        <f>B20+$D$1</f>
        <v>#DIV/0!</v>
      </c>
      <c r="C21" s="4" t="e">
        <v>#DIV/0!</v>
      </c>
      <c r="D21" s="4" t="e">
        <v>#DIV/0!</v>
      </c>
      <c r="E21" s="34">
        <v>18</v>
      </c>
      <c r="F21" s="6" t="e">
        <v>#DIV/0!</v>
      </c>
      <c r="G21" s="6"/>
      <c r="H21" s="6" t="e">
        <v>#DIV/0!</v>
      </c>
      <c r="I21" s="65"/>
      <c r="J21" s="6">
        <v>2.349595035884804E-4</v>
      </c>
      <c r="K21" s="36"/>
      <c r="L21" s="6" t="s">
        <v>60</v>
      </c>
      <c r="M21" s="4" t="s">
        <v>61</v>
      </c>
      <c r="N21" s="4" t="s">
        <v>62</v>
      </c>
      <c r="O21" s="6" t="s">
        <v>63</v>
      </c>
    </row>
    <row r="22" spans="1:15">
      <c r="A22" s="4" t="e">
        <f>A21-$D$1</f>
        <v>#DIV/0!</v>
      </c>
      <c r="B22" s="4" t="e">
        <f t="shared" ref="B22:B85" si="0">B21+$D$1</f>
        <v>#DIV/0!</v>
      </c>
      <c r="C22" s="4" t="e">
        <v>#DIV/0!</v>
      </c>
      <c r="D22" s="4" t="e">
        <v>#DIV/0!</v>
      </c>
      <c r="E22" s="34">
        <v>19</v>
      </c>
      <c r="F22" s="6" t="e">
        <v>#DIV/0!</v>
      </c>
      <c r="G22" s="6"/>
      <c r="H22" s="6" t="e">
        <v>#DIV/0!</v>
      </c>
      <c r="I22" s="65"/>
      <c r="J22" s="6">
        <v>2.3771817714280812E-4</v>
      </c>
      <c r="K22" s="36"/>
      <c r="L22" s="4">
        <v>2.5</v>
      </c>
      <c r="M22" s="4"/>
      <c r="N22" s="4"/>
      <c r="O22" s="4"/>
    </row>
    <row r="23" spans="1:15">
      <c r="A23" s="4" t="e">
        <f t="shared" ref="A23:A86" si="1">A22-$D$1</f>
        <v>#DIV/0!</v>
      </c>
      <c r="B23" s="4" t="e">
        <f t="shared" si="0"/>
        <v>#DIV/0!</v>
      </c>
      <c r="C23" s="4" t="e">
        <v>#DIV/0!</v>
      </c>
      <c r="D23" s="4" t="e">
        <v>#DIV/0!</v>
      </c>
      <c r="E23" s="34">
        <v>20</v>
      </c>
      <c r="F23" s="6" t="e">
        <v>#DIV/0!</v>
      </c>
      <c r="G23" s="6"/>
      <c r="H23" s="6" t="e">
        <v>#DIV/0!</v>
      </c>
      <c r="I23" s="65"/>
      <c r="J23" s="6">
        <v>2.4034992175791812E-4</v>
      </c>
      <c r="K23" s="36"/>
      <c r="L23" s="6" t="s">
        <v>67</v>
      </c>
      <c r="M23" s="4">
        <v>0.5</v>
      </c>
    </row>
    <row r="24" spans="1:15">
      <c r="A24" s="4" t="e">
        <f t="shared" si="1"/>
        <v>#DIV/0!</v>
      </c>
      <c r="B24" s="4" t="e">
        <f t="shared" si="0"/>
        <v>#DIV/0!</v>
      </c>
      <c r="C24" s="4" t="e">
        <v>#DIV/0!</v>
      </c>
      <c r="D24" s="4" t="e">
        <v>#DIV/0!</v>
      </c>
      <c r="E24" s="34">
        <v>21</v>
      </c>
      <c r="F24" s="6" t="e">
        <v>#DIV/0!</v>
      </c>
      <c r="G24" s="6"/>
      <c r="H24" s="6" t="e">
        <v>#DIV/0!</v>
      </c>
      <c r="I24" s="65"/>
      <c r="J24" s="6">
        <v>2.4286591223245587E-4</v>
      </c>
      <c r="K24" s="36"/>
      <c r="L24" s="6" t="s">
        <v>60</v>
      </c>
      <c r="M24" s="4">
        <f>(22/7)*R16^2</f>
        <v>0</v>
      </c>
    </row>
    <row r="25" spans="1:15">
      <c r="A25" s="4" t="e">
        <f t="shared" si="1"/>
        <v>#DIV/0!</v>
      </c>
      <c r="B25" s="4" t="e">
        <f t="shared" si="0"/>
        <v>#DIV/0!</v>
      </c>
      <c r="C25" s="4" t="e">
        <v>#DIV/0!</v>
      </c>
      <c r="D25" s="4" t="e">
        <v>#DIV/0!</v>
      </c>
      <c r="E25" s="34">
        <v>22</v>
      </c>
      <c r="F25" s="6" t="e">
        <v>#DIV/0!</v>
      </c>
      <c r="G25" s="6"/>
      <c r="H25" s="6" t="e">
        <v>#DIV/0!</v>
      </c>
      <c r="I25" s="65"/>
      <c r="J25" s="6">
        <v>2.4527590920140371E-4</v>
      </c>
      <c r="K25" s="36"/>
      <c r="L25" s="6" t="s">
        <v>36</v>
      </c>
      <c r="M25" s="4">
        <f>1.78838*10^-6</f>
        <v>1.78838E-6</v>
      </c>
    </row>
    <row r="26" spans="1:15">
      <c r="A26" s="4" t="e">
        <f t="shared" si="1"/>
        <v>#DIV/0!</v>
      </c>
      <c r="B26" s="4" t="e">
        <f t="shared" si="0"/>
        <v>#DIV/0!</v>
      </c>
      <c r="C26" s="4" t="e">
        <v>#DIV/0!</v>
      </c>
      <c r="D26" s="4" t="e">
        <v>#DIV/0!</v>
      </c>
      <c r="E26" s="34">
        <v>23</v>
      </c>
      <c r="F26" s="6" t="e">
        <v>#DIV/0!</v>
      </c>
      <c r="G26" s="6"/>
      <c r="H26" s="6" t="e">
        <v>#DIV/0!</v>
      </c>
      <c r="I26" s="65"/>
      <c r="J26" s="6">
        <v>2.475884881683866E-4</v>
      </c>
      <c r="K26" s="36"/>
      <c r="L26" s="6" t="s">
        <v>33</v>
      </c>
      <c r="M26" s="4">
        <f>39.948*10^-3</f>
        <v>3.9948000000000004E-2</v>
      </c>
    </row>
    <row r="27" spans="1:15">
      <c r="A27" s="4" t="e">
        <f t="shared" si="1"/>
        <v>#DIV/0!</v>
      </c>
      <c r="B27" s="4" t="e">
        <f t="shared" si="0"/>
        <v>#DIV/0!</v>
      </c>
      <c r="C27" s="4" t="e">
        <v>#DIV/0!</v>
      </c>
      <c r="D27" s="4" t="e">
        <v>#DIV/0!</v>
      </c>
      <c r="E27" s="34">
        <v>24</v>
      </c>
      <c r="F27" s="6" t="e">
        <v>#DIV/0!</v>
      </c>
      <c r="G27" s="6"/>
      <c r="H27" s="6" t="e">
        <v>#DIV/0!</v>
      </c>
      <c r="I27" s="65"/>
      <c r="J27" s="6">
        <v>2.4981122396434301E-4</v>
      </c>
      <c r="K27" s="36"/>
      <c r="L27" s="6" t="s">
        <v>72</v>
      </c>
      <c r="M27" s="4">
        <v>83.14</v>
      </c>
    </row>
    <row r="28" spans="1:15">
      <c r="A28" s="4" t="e">
        <f t="shared" si="1"/>
        <v>#DIV/0!</v>
      </c>
      <c r="B28" s="4" t="e">
        <f t="shared" si="0"/>
        <v>#DIV/0!</v>
      </c>
      <c r="C28" s="4" t="e">
        <v>#DIV/0!</v>
      </c>
      <c r="D28" s="4" t="e">
        <v>#DIV/0!</v>
      </c>
      <c r="E28" s="34">
        <v>25</v>
      </c>
      <c r="F28" s="6" t="e">
        <v>#DIV/0!</v>
      </c>
      <c r="G28" s="6"/>
      <c r="H28" s="6" t="e">
        <v>#DIV/0!</v>
      </c>
      <c r="I28" s="65"/>
      <c r="J28" s="6">
        <v>2.5195084065444539E-4</v>
      </c>
      <c r="K28" s="36"/>
    </row>
    <row r="29" spans="1:15">
      <c r="A29" s="4" t="e">
        <f t="shared" si="1"/>
        <v>#DIV/0!</v>
      </c>
      <c r="B29" s="4" t="e">
        <f t="shared" si="0"/>
        <v>#DIV/0!</v>
      </c>
      <c r="C29" s="4" t="e">
        <v>#DIV/0!</v>
      </c>
      <c r="D29" s="4" t="e">
        <v>#DIV/0!</v>
      </c>
      <c r="E29" s="34">
        <v>26</v>
      </c>
      <c r="F29" s="6" t="e">
        <v>#DIV/0!</v>
      </c>
      <c r="G29" s="6"/>
      <c r="H29" s="6" t="e">
        <v>#DIV/0!</v>
      </c>
      <c r="I29" s="65"/>
      <c r="J29" s="6">
        <v>2.5401333438078812E-4</v>
      </c>
      <c r="K29" s="36"/>
    </row>
    <row r="30" spans="1:15">
      <c r="A30" s="4" t="e">
        <f t="shared" si="1"/>
        <v>#DIV/0!</v>
      </c>
      <c r="B30" s="4" t="e">
        <f t="shared" si="0"/>
        <v>#DIV/0!</v>
      </c>
      <c r="C30" s="4" t="e">
        <v>#DIV/0!</v>
      </c>
      <c r="D30" s="4" t="e">
        <v>#DIV/0!</v>
      </c>
      <c r="E30" s="34">
        <v>27</v>
      </c>
      <c r="F30" s="6" t="e">
        <v>#DIV/0!</v>
      </c>
      <c r="G30" s="6"/>
      <c r="H30" s="6" t="e">
        <v>#DIV/0!</v>
      </c>
      <c r="I30" s="65"/>
      <c r="J30" s="6">
        <v>2.5600407480102214E-4</v>
      </c>
      <c r="K30" s="36"/>
    </row>
    <row r="31" spans="1:15">
      <c r="A31" s="4" t="e">
        <f t="shared" si="1"/>
        <v>#DIV/0!</v>
      </c>
      <c r="B31" s="4" t="e">
        <f t="shared" si="0"/>
        <v>#DIV/0!</v>
      </c>
      <c r="C31" s="4" t="e">
        <v>#DIV/0!</v>
      </c>
      <c r="D31" s="4" t="e">
        <v>#DIV/0!</v>
      </c>
      <c r="E31" s="34">
        <v>28</v>
      </c>
      <c r="F31" s="6" t="e">
        <v>#DIV/0!</v>
      </c>
      <c r="G31" s="6"/>
      <c r="H31" s="6" t="e">
        <v>#DIV/0!</v>
      </c>
      <c r="I31" s="65"/>
      <c r="J31" s="6">
        <v>2.5792788944835684E-4</v>
      </c>
      <c r="K31" s="36"/>
    </row>
    <row r="32" spans="1:15">
      <c r="A32" s="4" t="e">
        <f t="shared" si="1"/>
        <v>#DIV/0!</v>
      </c>
      <c r="B32" s="4" t="e">
        <f t="shared" si="0"/>
        <v>#DIV/0!</v>
      </c>
      <c r="C32" s="4" t="e">
        <v>#DIV/0!</v>
      </c>
      <c r="D32" s="4" t="e">
        <v>#DIV/0!</v>
      </c>
      <c r="E32" s="34">
        <v>29</v>
      </c>
      <c r="F32" s="6" t="e">
        <v>#DIV/0!</v>
      </c>
      <c r="G32" s="6"/>
      <c r="H32" s="6" t="e">
        <v>#DIV/0!</v>
      </c>
      <c r="I32" s="65"/>
      <c r="J32" s="6">
        <v>2.5978913435163725E-4</v>
      </c>
      <c r="K32" s="36"/>
    </row>
    <row r="33" spans="1:11">
      <c r="A33" s="4" t="e">
        <f t="shared" si="1"/>
        <v>#DIV/0!</v>
      </c>
      <c r="B33" s="4" t="e">
        <f t="shared" si="0"/>
        <v>#DIV/0!</v>
      </c>
      <c r="C33" s="4" t="e">
        <v>#DIV/0!</v>
      </c>
      <c r="D33" s="4" t="e">
        <v>#DIV/0!</v>
      </c>
      <c r="E33" s="34">
        <v>30</v>
      </c>
      <c r="F33" s="6" t="e">
        <v>#DIV/0!</v>
      </c>
      <c r="G33" s="6"/>
      <c r="H33" s="6" t="e">
        <v>#DIV/0!</v>
      </c>
      <c r="I33" s="65"/>
      <c r="J33" s="6">
        <v>2.6159175351665411E-4</v>
      </c>
      <c r="K33" s="36"/>
    </row>
    <row r="34" spans="1:11">
      <c r="A34" s="4" t="e">
        <f t="shared" si="1"/>
        <v>#DIV/0!</v>
      </c>
      <c r="B34" s="4" t="e">
        <f t="shared" si="0"/>
        <v>#DIV/0!</v>
      </c>
      <c r="C34" s="4" t="e">
        <v>#DIV/0!</v>
      </c>
      <c r="D34" s="4" t="e">
        <v>#DIV/0!</v>
      </c>
      <c r="E34" s="34">
        <v>31</v>
      </c>
      <c r="F34" s="6" t="e">
        <v>#DIV/0!</v>
      </c>
      <c r="G34" s="6"/>
      <c r="H34" s="6" t="e">
        <v>#DIV/0!</v>
      </c>
      <c r="I34" s="65"/>
      <c r="J34" s="6">
        <v>2.6333932931282762E-4</v>
      </c>
      <c r="K34" s="36"/>
    </row>
    <row r="35" spans="1:11">
      <c r="A35" s="4" t="e">
        <f t="shared" si="1"/>
        <v>#DIV/0!</v>
      </c>
      <c r="B35" s="4" t="e">
        <f t="shared" si="0"/>
        <v>#DIV/0!</v>
      </c>
      <c r="C35" s="4" t="e">
        <v>#DIV/0!</v>
      </c>
      <c r="D35" s="4" t="e">
        <v>#DIV/0!</v>
      </c>
      <c r="E35" s="34">
        <v>32</v>
      </c>
      <c r="F35" s="6" t="e">
        <v>#DIV/0!</v>
      </c>
      <c r="G35" s="6"/>
      <c r="H35" s="6" t="e">
        <v>#DIV/0!</v>
      </c>
      <c r="I35" s="65"/>
      <c r="J35" s="6">
        <v>2.6503512538468034E-4</v>
      </c>
      <c r="K35" s="36"/>
    </row>
    <row r="36" spans="1:11">
      <c r="A36" s="4" t="e">
        <f t="shared" si="1"/>
        <v>#DIV/0!</v>
      </c>
      <c r="B36" s="4" t="e">
        <f t="shared" si="0"/>
        <v>#DIV/0!</v>
      </c>
      <c r="C36" s="4" t="e">
        <v>#DIV/0!</v>
      </c>
      <c r="D36" s="4" t="e">
        <v>#DIV/0!</v>
      </c>
      <c r="E36" s="34">
        <v>33</v>
      </c>
      <c r="F36" s="6" t="e">
        <v>#DIV/0!</v>
      </c>
      <c r="G36" s="6"/>
      <c r="H36" s="6" t="e">
        <v>#DIV/0!</v>
      </c>
      <c r="I36" s="65"/>
      <c r="J36" s="6">
        <v>2.6668212338074905E-4</v>
      </c>
      <c r="K36" s="36"/>
    </row>
    <row r="37" spans="1:11">
      <c r="A37" s="4" t="e">
        <f t="shared" si="1"/>
        <v>#DIV/0!</v>
      </c>
      <c r="B37" s="4" t="e">
        <f t="shared" si="0"/>
        <v>#DIV/0!</v>
      </c>
      <c r="C37" s="4" t="e">
        <v>#DIV/0!</v>
      </c>
      <c r="D37" s="4" t="e">
        <v>#DIV/0!</v>
      </c>
      <c r="E37" s="34">
        <v>34</v>
      </c>
      <c r="F37" s="6" t="e">
        <v>#DIV/0!</v>
      </c>
      <c r="G37" s="6"/>
      <c r="H37" s="6" t="e">
        <v>#DIV/0!</v>
      </c>
      <c r="I37" s="65"/>
      <c r="J37" s="6">
        <v>2.6828305453907065E-4</v>
      </c>
      <c r="K37" s="36"/>
    </row>
    <row r="38" spans="1:11">
      <c r="A38" s="4" t="e">
        <f t="shared" si="1"/>
        <v>#DIV/0!</v>
      </c>
      <c r="B38" s="4" t="e">
        <f t="shared" si="0"/>
        <v>#DIV/0!</v>
      </c>
      <c r="C38" s="4" t="e">
        <v>#DIV/0!</v>
      </c>
      <c r="D38" s="4" t="e">
        <v>#DIV/0!</v>
      </c>
      <c r="E38" s="34">
        <v>35</v>
      </c>
      <c r="F38" s="6" t="e">
        <v>#DIV/0!</v>
      </c>
      <c r="G38" s="6"/>
      <c r="H38" s="6" t="e">
        <v>#DIV/0!</v>
      </c>
      <c r="I38" s="65"/>
      <c r="J38" s="6">
        <v>2.6984042697014357E-4</v>
      </c>
      <c r="K38" s="36"/>
    </row>
    <row r="39" spans="1:11">
      <c r="A39" s="4" t="e">
        <f t="shared" si="1"/>
        <v>#DIV/0!</v>
      </c>
      <c r="B39" s="4" t="e">
        <f t="shared" si="0"/>
        <v>#DIV/0!</v>
      </c>
      <c r="C39" s="4" t="e">
        <v>#DIV/0!</v>
      </c>
      <c r="D39" s="4" t="e">
        <v>#DIV/0!</v>
      </c>
      <c r="E39" s="34">
        <v>36</v>
      </c>
      <c r="F39" s="6" t="e">
        <v>#DIV/0!</v>
      </c>
      <c r="G39" s="6"/>
      <c r="H39" s="6" t="e">
        <v>#DIV/0!</v>
      </c>
      <c r="I39" s="65"/>
      <c r="J39" s="6">
        <v>2.7135654932210814E-4</v>
      </c>
      <c r="K39" s="36"/>
    </row>
    <row r="40" spans="1:11">
      <c r="A40" s="4" t="e">
        <f t="shared" si="1"/>
        <v>#DIV/0!</v>
      </c>
      <c r="B40" s="4" t="e">
        <f t="shared" si="0"/>
        <v>#DIV/0!</v>
      </c>
      <c r="C40" s="4" t="e">
        <v>#DIV/0!</v>
      </c>
      <c r="D40" s="4" t="e">
        <v>#DIV/0!</v>
      </c>
      <c r="E40" s="34">
        <v>37</v>
      </c>
      <c r="F40" s="6" t="e">
        <v>#DIV/0!</v>
      </c>
      <c r="G40" s="6"/>
      <c r="H40" s="6" t="e">
        <v>#DIV/0!</v>
      </c>
      <c r="I40" s="65"/>
      <c r="J40" s="6">
        <v>2.7283355138902097E-4</v>
      </c>
      <c r="K40" s="36"/>
    </row>
    <row r="41" spans="1:11">
      <c r="A41" s="4" t="e">
        <f t="shared" si="1"/>
        <v>#DIV/0!</v>
      </c>
      <c r="B41" s="4" t="e">
        <f t="shared" si="0"/>
        <v>#DIV/0!</v>
      </c>
      <c r="C41" s="4" t="e">
        <v>#DIV/0!</v>
      </c>
      <c r="D41" s="4" t="e">
        <v>#DIV/0!</v>
      </c>
      <c r="E41" s="34">
        <v>38</v>
      </c>
      <c r="F41" s="6" t="e">
        <v>#DIV/0!</v>
      </c>
      <c r="G41" s="6"/>
      <c r="H41" s="6" t="e">
        <v>#DIV/0!</v>
      </c>
      <c r="I41" s="65"/>
      <c r="J41" s="6">
        <v>2.7427340212419555E-4</v>
      </c>
      <c r="K41" s="36"/>
    </row>
    <row r="42" spans="1:11">
      <c r="A42" s="4" t="e">
        <f t="shared" si="1"/>
        <v>#DIV/0!</v>
      </c>
      <c r="B42" s="4" t="e">
        <f t="shared" si="0"/>
        <v>#DIV/0!</v>
      </c>
      <c r="C42" s="4" t="e">
        <v>#DIV/0!</v>
      </c>
      <c r="D42" s="4" t="e">
        <v>#DIV/0!</v>
      </c>
      <c r="E42" s="34">
        <v>39</v>
      </c>
      <c r="F42" s="6" t="e">
        <v>#DIV/0!</v>
      </c>
      <c r="G42" s="6"/>
      <c r="H42" s="6" t="e">
        <v>#DIV/0!</v>
      </c>
      <c r="I42" s="65"/>
      <c r="J42" s="6">
        <v>2.7567792544112293E-4</v>
      </c>
      <c r="K42" s="36"/>
    </row>
    <row r="43" spans="1:11">
      <c r="A43" s="4" t="e">
        <f t="shared" si="1"/>
        <v>#DIV/0!</v>
      </c>
      <c r="B43" s="4" t="e">
        <f t="shared" si="0"/>
        <v>#DIV/0!</v>
      </c>
      <c r="C43" s="4" t="e">
        <v>#DIV/0!</v>
      </c>
      <c r="D43" s="4" t="e">
        <v>#DIV/0!</v>
      </c>
      <c r="E43" s="34">
        <v>40</v>
      </c>
      <c r="F43" s="6" t="e">
        <v>#DIV/0!</v>
      </c>
      <c r="G43" s="6"/>
      <c r="H43" s="6" t="e">
        <v>#DIV/0!</v>
      </c>
      <c r="I43" s="65"/>
      <c r="J43" s="6">
        <v>2.7704881412027289E-4</v>
      </c>
      <c r="K43" s="36"/>
    </row>
    <row r="44" spans="1:11">
      <c r="A44" s="4" t="e">
        <f t="shared" si="1"/>
        <v>#DIV/0!</v>
      </c>
      <c r="B44" s="4" t="e">
        <f t="shared" si="0"/>
        <v>#DIV/0!</v>
      </c>
      <c r="C44" s="4" t="e">
        <v>#DIV/0!</v>
      </c>
      <c r="D44" s="4" t="e">
        <v>#DIV/0!</v>
      </c>
      <c r="E44" s="34">
        <v>41</v>
      </c>
      <c r="F44" s="6" t="e">
        <v>#DIV/0!</v>
      </c>
      <c r="G44" s="6"/>
      <c r="H44" s="6" t="e">
        <v>#DIV/0!</v>
      </c>
      <c r="I44" s="65"/>
      <c r="J44" s="6">
        <v>2.7838764208789615E-4</v>
      </c>
      <c r="K44" s="36"/>
    </row>
    <row r="45" spans="1:11">
      <c r="A45" s="4" t="e">
        <f t="shared" si="1"/>
        <v>#DIV/0!</v>
      </c>
      <c r="B45" s="4" t="e">
        <f t="shared" si="0"/>
        <v>#DIV/0!</v>
      </c>
      <c r="C45" s="4" t="e">
        <v>#DIV/0!</v>
      </c>
      <c r="D45" s="4" t="e">
        <v>#DIV/0!</v>
      </c>
      <c r="E45" s="34">
        <v>42</v>
      </c>
      <c r="F45" s="6" t="e">
        <v>#DIV/0!</v>
      </c>
      <c r="G45" s="6"/>
      <c r="H45" s="6" t="e">
        <v>#DIV/0!</v>
      </c>
      <c r="I45" s="65"/>
      <c r="J45" s="6">
        <v>2.7969587529032004E-4</v>
      </c>
      <c r="K45" s="36"/>
    </row>
    <row r="46" spans="1:11">
      <c r="A46" s="4" t="e">
        <f t="shared" si="1"/>
        <v>#DIV/0!</v>
      </c>
      <c r="B46" s="4" t="e">
        <f t="shared" si="0"/>
        <v>#DIV/0!</v>
      </c>
      <c r="C46" s="4" t="e">
        <v>#DIV/0!</v>
      </c>
      <c r="D46" s="4" t="e">
        <v>#DIV/0!</v>
      </c>
      <c r="E46" s="34">
        <v>43</v>
      </c>
      <c r="F46" s="6" t="e">
        <v>#DIV/0!</v>
      </c>
      <c r="G46" s="6"/>
      <c r="H46" s="6" t="e">
        <v>#DIV/0!</v>
      </c>
      <c r="I46" s="65"/>
      <c r="J46" s="6">
        <v>2.8097488135223303E-4</v>
      </c>
      <c r="K46" s="36"/>
    </row>
    <row r="47" spans="1:11">
      <c r="A47" s="4" t="e">
        <f t="shared" si="1"/>
        <v>#DIV/0!</v>
      </c>
      <c r="B47" s="4" t="e">
        <f t="shared" si="0"/>
        <v>#DIV/0!</v>
      </c>
      <c r="C47" s="4" t="e">
        <v>#DIV/0!</v>
      </c>
      <c r="D47" s="4" t="e">
        <v>#DIV/0!</v>
      </c>
      <c r="E47" s="34">
        <v>44</v>
      </c>
      <c r="F47" s="6" t="e">
        <v>#DIV/0!</v>
      </c>
      <c r="G47" s="6"/>
      <c r="H47" s="6" t="e">
        <v>#DIV/0!</v>
      </c>
      <c r="I47" s="65"/>
      <c r="J47" s="6">
        <v>2.8222593817858234E-4</v>
      </c>
      <c r="K47" s="36"/>
    </row>
    <row r="48" spans="1:11">
      <c r="A48" s="4" t="e">
        <f t="shared" si="1"/>
        <v>#DIV/0!</v>
      </c>
      <c r="B48" s="4" t="e">
        <f t="shared" si="0"/>
        <v>#DIV/0!</v>
      </c>
      <c r="C48" s="4" t="e">
        <v>#DIV/0!</v>
      </c>
      <c r="D48" s="4" t="e">
        <v>#DIV/0!</v>
      </c>
      <c r="E48" s="34">
        <v>45</v>
      </c>
      <c r="F48" s="6" t="e">
        <v>#DIV/0!</v>
      </c>
      <c r="G48" s="6"/>
      <c r="H48" s="6" t="e">
        <v>#DIV/0!</v>
      </c>
      <c r="I48" s="65"/>
      <c r="J48" s="6">
        <v>2.8345024163578433E-4</v>
      </c>
      <c r="K48" s="36"/>
    </row>
    <row r="49" spans="1:11">
      <c r="A49" s="4" t="e">
        <f t="shared" si="1"/>
        <v>#DIV/0!</v>
      </c>
      <c r="B49" s="4" t="e">
        <f t="shared" si="0"/>
        <v>#DIV/0!</v>
      </c>
      <c r="C49" s="4" t="e">
        <v>#DIV/0!</v>
      </c>
      <c r="D49" s="4" t="e">
        <v>#DIV/0!</v>
      </c>
      <c r="E49" s="34">
        <v>46</v>
      </c>
      <c r="F49" s="6" t="e">
        <v>#DIV/0!</v>
      </c>
      <c r="G49" s="6"/>
      <c r="H49" s="6" t="e">
        <v>#DIV/0!</v>
      </c>
      <c r="I49" s="65"/>
      <c r="J49" s="6">
        <v>2.8464891242803447E-4</v>
      </c>
      <c r="K49" s="36"/>
    </row>
    <row r="50" spans="1:11">
      <c r="A50" s="4" t="e">
        <f t="shared" si="1"/>
        <v>#DIV/0!</v>
      </c>
      <c r="B50" s="4" t="e">
        <f t="shared" si="0"/>
        <v>#DIV/0!</v>
      </c>
      <c r="C50" s="4" t="e">
        <v>#DIV/0!</v>
      </c>
      <c r="D50" s="4" t="e">
        <v>#DIV/0!</v>
      </c>
      <c r="E50" s="34">
        <v>47</v>
      </c>
      <c r="F50" s="6" t="e">
        <v>#DIV/0!</v>
      </c>
      <c r="G50" s="6"/>
      <c r="H50" s="6" t="e">
        <v>#DIV/0!</v>
      </c>
      <c r="I50" s="65"/>
      <c r="J50" s="6">
        <v>2.8582300226786313E-4</v>
      </c>
      <c r="K50" s="36"/>
    </row>
    <row r="51" spans="1:11">
      <c r="A51" s="4" t="e">
        <f t="shared" si="1"/>
        <v>#DIV/0!</v>
      </c>
      <c r="B51" s="4" t="e">
        <f t="shared" si="0"/>
        <v>#DIV/0!</v>
      </c>
      <c r="C51" s="4" t="e">
        <v>#DIV/0!</v>
      </c>
      <c r="D51" s="4" t="e">
        <v>#DIV/0!</v>
      </c>
      <c r="E51" s="34">
        <v>48</v>
      </c>
      <c r="F51" s="6" t="e">
        <v>#DIV/0!</v>
      </c>
      <c r="G51" s="6"/>
      <c r="H51" s="6" t="e">
        <v>#DIV/0!</v>
      </c>
      <c r="I51" s="65"/>
      <c r="J51" s="6">
        <v>2.8697349942612008E-4</v>
      </c>
      <c r="K51" s="36"/>
    </row>
    <row r="52" spans="1:11">
      <c r="A52" s="4" t="e">
        <f t="shared" si="1"/>
        <v>#DIV/0!</v>
      </c>
      <c r="B52" s="4" t="e">
        <f t="shared" si="0"/>
        <v>#DIV/0!</v>
      </c>
      <c r="C52" s="4" t="e">
        <v>#DIV/0!</v>
      </c>
      <c r="D52" s="4" t="e">
        <v>#DIV/0!</v>
      </c>
      <c r="E52" s="34">
        <v>49</v>
      </c>
      <c r="F52" s="6" t="e">
        <v>#DIV/0!</v>
      </c>
      <c r="G52" s="6"/>
      <c r="H52" s="6" t="e">
        <v>#DIV/0!</v>
      </c>
      <c r="I52" s="65"/>
      <c r="J52" s="6">
        <v>2.8810133373481157E-4</v>
      </c>
      <c r="K52" s="36"/>
    </row>
    <row r="53" spans="1:11">
      <c r="A53" s="4" t="e">
        <f t="shared" si="1"/>
        <v>#DIV/0!</v>
      </c>
      <c r="B53" s="4" t="e">
        <f t="shared" si="0"/>
        <v>#DIV/0!</v>
      </c>
      <c r="C53" s="4" t="e">
        <v>#DIV/0!</v>
      </c>
      <c r="D53" s="4" t="e">
        <v>#DIV/0!</v>
      </c>
      <c r="E53" s="34">
        <v>50</v>
      </c>
      <c r="F53" s="6" t="e">
        <v>#DIV/0!</v>
      </c>
      <c r="G53" s="6"/>
      <c r="H53" s="6" t="e">
        <v>#DIV/0!</v>
      </c>
      <c r="I53" s="65"/>
      <c r="J53" s="6">
        <v>2.8920738110627402E-4</v>
      </c>
      <c r="K53" s="36"/>
    </row>
    <row r="54" spans="1:11">
      <c r="A54" s="4" t="e">
        <f t="shared" si="1"/>
        <v>#DIV/0!</v>
      </c>
      <c r="B54" s="4" t="e">
        <f t="shared" si="0"/>
        <v>#DIV/0!</v>
      </c>
      <c r="C54" s="4" t="e">
        <v>#DIV/0!</v>
      </c>
      <c r="D54" s="4" t="e">
        <v>#DIV/0!</v>
      </c>
      <c r="E54" s="34">
        <v>51</v>
      </c>
      <c r="F54" s="6" t="e">
        <v>#DIV/0!</v>
      </c>
      <c r="G54" s="6"/>
      <c r="H54" s="6" t="e">
        <v>#DIV/0!</v>
      </c>
      <c r="I54" s="65"/>
      <c r="J54" s="6">
        <v>2.9029246762373638E-4</v>
      </c>
      <c r="K54" s="36"/>
    </row>
    <row r="55" spans="1:11">
      <c r="A55" s="4" t="e">
        <f t="shared" si="1"/>
        <v>#DIV/0!</v>
      </c>
      <c r="B55" s="4" t="e">
        <f t="shared" si="0"/>
        <v>#DIV/0!</v>
      </c>
      <c r="C55" s="4" t="e">
        <v>#DIV/0!</v>
      </c>
      <c r="D55" s="4" t="e">
        <v>#DIV/0!</v>
      </c>
      <c r="E55" s="34">
        <v>52</v>
      </c>
      <c r="F55" s="6" t="e">
        <v>#DIV/0!</v>
      </c>
      <c r="G55" s="6"/>
      <c r="H55" s="6" t="e">
        <v>#DIV/0!</v>
      </c>
      <c r="I55" s="65"/>
      <c r="J55" s="6">
        <v>2.9135737325114896E-4</v>
      </c>
      <c r="K55" s="36"/>
    </row>
    <row r="56" spans="1:11">
      <c r="A56" s="4" t="e">
        <f t="shared" si="1"/>
        <v>#DIV/0!</v>
      </c>
      <c r="B56" s="4" t="e">
        <f t="shared" si="0"/>
        <v>#DIV/0!</v>
      </c>
      <c r="C56" s="4" t="e">
        <v>#DIV/0!</v>
      </c>
      <c r="D56" s="4" t="e">
        <v>#DIV/0!</v>
      </c>
      <c r="E56" s="34">
        <v>53</v>
      </c>
      <c r="F56" s="6" t="e">
        <v>#DIV/0!</v>
      </c>
      <c r="G56" s="6"/>
      <c r="H56" s="6" t="e">
        <v>#DIV/0!</v>
      </c>
      <c r="I56" s="65"/>
      <c r="J56" s="6">
        <v>2.9240283520403005E-4</v>
      </c>
      <c r="K56" s="36"/>
    </row>
    <row r="57" spans="1:11">
      <c r="A57" s="4" t="e">
        <f t="shared" si="1"/>
        <v>#DIV/0!</v>
      </c>
      <c r="B57" s="4" t="e">
        <f t="shared" si="0"/>
        <v>#DIV/0!</v>
      </c>
      <c r="C57" s="4" t="e">
        <v>#DIV/0!</v>
      </c>
      <c r="D57" s="4" t="e">
        <v>#DIV/0!</v>
      </c>
      <c r="E57" s="34">
        <v>54</v>
      </c>
      <c r="F57" s="6" t="e">
        <v>#DIV/0!</v>
      </c>
      <c r="G57" s="4"/>
      <c r="H57" s="6" t="e">
        <v>#DIV/0!</v>
      </c>
      <c r="I57" s="63"/>
      <c r="J57" s="6">
        <v>2.9342955101783596E-4</v>
      </c>
      <c r="K57" s="36"/>
    </row>
    <row r="58" spans="1:11">
      <c r="A58" s="4" t="e">
        <f t="shared" si="1"/>
        <v>#DIV/0!</v>
      </c>
      <c r="B58" s="4" t="e">
        <f t="shared" si="0"/>
        <v>#DIV/0!</v>
      </c>
      <c r="C58" s="4" t="e">
        <v>#DIV/0!</v>
      </c>
      <c r="D58" s="4" t="e">
        <v>#DIV/0!</v>
      </c>
      <c r="E58" s="34">
        <v>55</v>
      </c>
      <c r="F58" s="6" t="e">
        <v>#DIV/0!</v>
      </c>
      <c r="G58" s="4"/>
      <c r="H58" s="6" t="e">
        <v>#DIV/0!</v>
      </c>
      <c r="I58" s="63"/>
      <c r="J58" s="6">
        <v>2.9443818134585348E-4</v>
      </c>
      <c r="K58" s="36"/>
    </row>
    <row r="59" spans="1:11">
      <c r="A59" s="4" t="e">
        <f t="shared" si="1"/>
        <v>#DIV/0!</v>
      </c>
      <c r="B59" s="4" t="e">
        <f t="shared" si="0"/>
        <v>#DIV/0!</v>
      </c>
      <c r="C59" s="4" t="e">
        <v>#DIV/0!</v>
      </c>
      <c r="D59" s="4" t="e">
        <v>#DIV/0!</v>
      </c>
      <c r="E59" s="34">
        <v>56</v>
      </c>
      <c r="F59" s="6" t="e">
        <v>#DIV/0!</v>
      </c>
      <c r="G59" s="4"/>
      <c r="H59" s="6" t="e">
        <v>#DIV/0!</v>
      </c>
      <c r="I59" s="63"/>
      <c r="J59" s="6">
        <v>2.9542935251473338E-4</v>
      </c>
      <c r="K59" s="36"/>
    </row>
    <row r="60" spans="1:11">
      <c r="A60" s="4" t="e">
        <f t="shared" si="1"/>
        <v>#DIV/0!</v>
      </c>
      <c r="B60" s="4" t="e">
        <f t="shared" si="0"/>
        <v>#DIV/0!</v>
      </c>
      <c r="C60" s="4" t="e">
        <v>#DIV/0!</v>
      </c>
      <c r="D60" s="4" t="e">
        <v>#DIV/0!</v>
      </c>
      <c r="E60" s="34">
        <v>57</v>
      </c>
      <c r="F60" s="6" t="e">
        <v>#DIV/0!</v>
      </c>
      <c r="G60" s="4"/>
      <c r="H60" s="6" t="e">
        <v>#DIV/0!</v>
      </c>
      <c r="I60" s="63"/>
      <c r="J60" s="6">
        <v>2.9640365886242983E-4</v>
      </c>
      <c r="K60" s="36"/>
    </row>
    <row r="61" spans="1:11">
      <c r="A61" s="4" t="e">
        <f t="shared" si="1"/>
        <v>#DIV/0!</v>
      </c>
      <c r="B61" s="4" t="e">
        <f t="shared" si="0"/>
        <v>#DIV/0!</v>
      </c>
      <c r="C61" s="4" t="e">
        <v>#DIV/0!</v>
      </c>
      <c r="D61" s="4" t="e">
        <v>#DIV/0!</v>
      </c>
      <c r="E61" s="34">
        <v>58</v>
      </c>
      <c r="F61" s="6" t="e">
        <v>#DIV/0!</v>
      </c>
      <c r="G61" s="4"/>
      <c r="H61" s="6" t="e">
        <v>#DIV/0!</v>
      </c>
      <c r="I61" s="63"/>
      <c r="J61" s="6">
        <v>2.9736166488040871E-4</v>
      </c>
      <c r="K61" s="36"/>
    </row>
    <row r="62" spans="1:11">
      <c r="A62" s="4" t="e">
        <f t="shared" si="1"/>
        <v>#DIV/0!</v>
      </c>
      <c r="B62" s="4" t="e">
        <f t="shared" si="0"/>
        <v>#DIV/0!</v>
      </c>
      <c r="C62" s="4" t="e">
        <v>#DIV/0!</v>
      </c>
      <c r="D62" s="4" t="e">
        <v>#DIV/0!</v>
      </c>
      <c r="E62" s="34">
        <v>59</v>
      </c>
      <c r="F62" s="6" t="e">
        <v>#DIV/0!</v>
      </c>
      <c r="G62" s="4"/>
      <c r="H62" s="6" t="e">
        <v>#DIV/0!</v>
      </c>
      <c r="I62" s="63"/>
      <c r="J62" s="6">
        <v>2.9830390717946646E-4</v>
      </c>
      <c r="K62" s="36"/>
    </row>
    <row r="63" spans="1:11">
      <c r="A63" s="4" t="e">
        <f t="shared" si="1"/>
        <v>#DIV/0!</v>
      </c>
      <c r="B63" s="4" t="e">
        <f t="shared" si="0"/>
        <v>#DIV/0!</v>
      </c>
      <c r="C63" s="4" t="e">
        <v>#DIV/0!</v>
      </c>
      <c r="D63" s="4" t="e">
        <v>#DIV/0!</v>
      </c>
      <c r="E63" s="34">
        <v>60</v>
      </c>
      <c r="F63" s="6" t="e">
        <v>#DIV/0!</v>
      </c>
      <c r="G63" s="4"/>
      <c r="H63" s="6" t="e">
        <v>#DIV/0!</v>
      </c>
      <c r="I63" s="63"/>
      <c r="J63" s="6">
        <v>2.9923089629630691E-4</v>
      </c>
      <c r="K63" s="36"/>
    </row>
    <row r="64" spans="1:11">
      <c r="A64" s="4" t="e">
        <f t="shared" si="1"/>
        <v>#DIV/0!</v>
      </c>
      <c r="B64" s="4" t="e">
        <f t="shared" si="0"/>
        <v>#DIV/0!</v>
      </c>
      <c r="C64" s="4" t="e">
        <v>#DIV/0!</v>
      </c>
      <c r="D64" s="4" t="e">
        <v>#DIV/0!</v>
      </c>
      <c r="E64" s="34">
        <v>61</v>
      </c>
      <c r="F64" s="6" t="e">
        <v>#DIV/0!</v>
      </c>
      <c r="G64" s="4"/>
      <c r="H64" s="6" t="e">
        <v>#DIV/0!</v>
      </c>
      <c r="I64" s="63"/>
      <c r="J64" s="6">
        <v>3.0014311835611018E-4</v>
      </c>
      <c r="K64" s="36"/>
    </row>
    <row r="65" spans="1:11">
      <c r="A65" s="4" t="e">
        <f t="shared" si="1"/>
        <v>#DIV/0!</v>
      </c>
      <c r="B65" s="4" t="e">
        <f t="shared" si="0"/>
        <v>#DIV/0!</v>
      </c>
      <c r="C65" s="4" t="e">
        <v>#DIV/0!</v>
      </c>
      <c r="D65" s="4" t="e">
        <v>#DIV/0!</v>
      </c>
      <c r="E65" s="34">
        <v>62</v>
      </c>
      <c r="F65" s="6" t="e">
        <v>#DIV/0!</v>
      </c>
      <c r="G65" s="4"/>
      <c r="H65" s="6" t="e">
        <v>#DIV/0!</v>
      </c>
      <c r="I65" s="63"/>
      <c r="J65" s="6">
        <v>3.0104103660465393E-4</v>
      </c>
      <c r="K65" s="36"/>
    </row>
    <row r="66" spans="1:11">
      <c r="A66" s="4" t="e">
        <f t="shared" si="1"/>
        <v>#DIV/0!</v>
      </c>
      <c r="B66" s="4" t="e">
        <f t="shared" si="0"/>
        <v>#DIV/0!</v>
      </c>
      <c r="C66" s="4" t="e">
        <v>#DIV/0!</v>
      </c>
      <c r="D66" s="4" t="e">
        <v>#DIV/0!</v>
      </c>
      <c r="E66" s="34">
        <v>63</v>
      </c>
      <c r="F66" s="6" t="e">
        <v>#DIV/0!</v>
      </c>
      <c r="G66" s="4"/>
      <c r="H66" s="6" t="e">
        <v>#DIV/0!</v>
      </c>
      <c r="I66" s="63"/>
      <c r="J66" s="6">
        <v>3.019250928220803E-4</v>
      </c>
      <c r="K66" s="36"/>
    </row>
    <row r="67" spans="1:11">
      <c r="A67" s="4" t="e">
        <f t="shared" si="1"/>
        <v>#DIV/0!</v>
      </c>
      <c r="B67" s="4" t="e">
        <f t="shared" si="0"/>
        <v>#DIV/0!</v>
      </c>
      <c r="C67" s="4" t="e">
        <v>#DIV/0!</v>
      </c>
      <c r="D67" s="4" t="e">
        <v>#DIV/0!</v>
      </c>
      <c r="E67" s="34">
        <v>64</v>
      </c>
      <c r="F67" s="6" t="e">
        <v>#DIV/0!</v>
      </c>
      <c r="G67" s="4"/>
      <c r="H67" s="6" t="e">
        <v>#DIV/0!</v>
      </c>
      <c r="I67" s="63"/>
      <c r="J67" s="6">
        <v>3.0279570862911336E-4</v>
      </c>
      <c r="K67" s="36"/>
    </row>
    <row r="68" spans="1:11">
      <c r="A68" s="4" t="e">
        <f t="shared" si="1"/>
        <v>#DIV/0!</v>
      </c>
      <c r="B68" s="4" t="e">
        <f t="shared" si="0"/>
        <v>#DIV/0!</v>
      </c>
      <c r="C68" s="4" t="e">
        <v>#DIV/0!</v>
      </c>
      <c r="D68" s="4" t="e">
        <v>#DIV/0!</v>
      </c>
      <c r="E68" s="34">
        <v>65</v>
      </c>
      <c r="F68" s="6" t="e">
        <v>#DIV/0!</v>
      </c>
      <c r="G68" s="4"/>
      <c r="H68" s="6" t="e">
        <v>#DIV/0!</v>
      </c>
      <c r="I68" s="63"/>
      <c r="J68" s="6">
        <v>3.0365328669539927E-4</v>
      </c>
      <c r="K68" s="36"/>
    </row>
    <row r="69" spans="1:11">
      <c r="A69" s="4" t="e">
        <f t="shared" si="1"/>
        <v>#DIV/0!</v>
      </c>
      <c r="B69" s="4" t="e">
        <f t="shared" si="0"/>
        <v>#DIV/0!</v>
      </c>
      <c r="C69" s="4" t="e">
        <v>#DIV/0!</v>
      </c>
      <c r="D69" s="4" t="e">
        <v>#DIV/0!</v>
      </c>
      <c r="E69" s="34">
        <v>66</v>
      </c>
      <c r="F69" s="6" t="e">
        <v>#DIV/0!</v>
      </c>
      <c r="G69" s="4"/>
      <c r="H69" s="6" t="e">
        <v>#DIV/0!</v>
      </c>
      <c r="I69" s="63"/>
      <c r="J69" s="6">
        <v>3.0449821185864038E-4</v>
      </c>
      <c r="K69" s="36"/>
    </row>
    <row r="70" spans="1:11">
      <c r="A70" s="4" t="e">
        <f t="shared" si="1"/>
        <v>#DIV/0!</v>
      </c>
      <c r="B70" s="4" t="e">
        <f t="shared" si="0"/>
        <v>#DIV/0!</v>
      </c>
      <c r="C70" s="4" t="e">
        <v>#DIV/0!</v>
      </c>
      <c r="D70" s="4" t="e">
        <v>#DIV/0!</v>
      </c>
      <c r="E70" s="34">
        <v>67</v>
      </c>
      <c r="F70" s="6" t="e">
        <v>#DIV/0!</v>
      </c>
      <c r="G70" s="4"/>
      <c r="H70" s="6" t="e">
        <v>#DIV/0!</v>
      </c>
      <c r="I70" s="63"/>
      <c r="J70" s="6">
        <v>3.0533085216231178E-4</v>
      </c>
      <c r="K70" s="36"/>
    </row>
    <row r="71" spans="1:11">
      <c r="A71" s="4" t="e">
        <f t="shared" si="1"/>
        <v>#DIV/0!</v>
      </c>
      <c r="B71" s="4" t="e">
        <f t="shared" si="0"/>
        <v>#DIV/0!</v>
      </c>
      <c r="C71" s="4" t="e">
        <v>#DIV/0!</v>
      </c>
      <c r="D71" s="4" t="e">
        <v>#DIV/0!</v>
      </c>
      <c r="E71" s="34">
        <v>68</v>
      </c>
      <c r="F71" s="6" t="e">
        <v>#DIV/0!</v>
      </c>
      <c r="G71" s="4"/>
      <c r="H71" s="6" t="e">
        <v>#DIV/0!</v>
      </c>
      <c r="I71" s="63"/>
      <c r="J71" s="6">
        <v>3.061515598189669E-4</v>
      </c>
      <c r="K71" s="36"/>
    </row>
    <row r="72" spans="1:11">
      <c r="A72" s="4" t="e">
        <f t="shared" si="1"/>
        <v>#DIV/0!</v>
      </c>
      <c r="B72" s="4" t="e">
        <f t="shared" si="0"/>
        <v>#DIV/0!</v>
      </c>
      <c r="C72" s="4" t="e">
        <v>#DIV/0!</v>
      </c>
      <c r="D72" s="4" t="e">
        <v>#DIV/0!</v>
      </c>
      <c r="E72" s="34">
        <v>69</v>
      </c>
      <c r="F72" s="6" t="e">
        <v>#DIV/0!</v>
      </c>
      <c r="G72" s="4"/>
      <c r="H72" s="6" t="e">
        <v>#DIV/0!</v>
      </c>
      <c r="I72" s="63"/>
      <c r="J72" s="6">
        <v>3.0696067210544476E-4</v>
      </c>
      <c r="K72" s="36"/>
    </row>
    <row r="73" spans="1:11">
      <c r="A73" s="4" t="e">
        <f t="shared" si="1"/>
        <v>#DIV/0!</v>
      </c>
      <c r="B73" s="4" t="e">
        <f t="shared" si="0"/>
        <v>#DIV/0!</v>
      </c>
      <c r="C73" s="4" t="e">
        <v>#DIV/0!</v>
      </c>
      <c r="D73" s="4" t="e">
        <v>#DIV/0!</v>
      </c>
      <c r="E73" s="34">
        <v>70</v>
      </c>
      <c r="F73" s="6" t="e">
        <v>#DIV/0!</v>
      </c>
      <c r="G73" s="4"/>
      <c r="H73" s="6" t="e">
        <v>#DIV/0!</v>
      </c>
      <c r="I73" s="63"/>
      <c r="J73" s="6">
        <v>3.0775851219567573E-4</v>
      </c>
      <c r="K73" s="36"/>
    </row>
    <row r="74" spans="1:11">
      <c r="A74" s="4" t="e">
        <f t="shared" si="1"/>
        <v>#DIV/0!</v>
      </c>
      <c r="B74" s="4" t="e">
        <f t="shared" si="0"/>
        <v>#DIV/0!</v>
      </c>
      <c r="C74" s="4" t="e">
        <v>#DIV/0!</v>
      </c>
      <c r="D74" s="4" t="e">
        <v>#DIV/0!</v>
      </c>
      <c r="E74" s="34">
        <v>71</v>
      </c>
      <c r="F74" s="6" t="e">
        <v>#DIV/0!</v>
      </c>
      <c r="G74" s="4"/>
      <c r="H74" s="6" t="e">
        <v>#DIV/0!</v>
      </c>
      <c r="I74" s="63"/>
      <c r="J74" s="6">
        <v>3.0854538993623415E-4</v>
      </c>
      <c r="K74" s="36"/>
    </row>
    <row r="75" spans="1:11">
      <c r="A75" s="4" t="e">
        <f t="shared" si="1"/>
        <v>#DIV/0!</v>
      </c>
      <c r="B75" s="4" t="e">
        <f t="shared" si="0"/>
        <v>#DIV/0!</v>
      </c>
      <c r="C75" s="4" t="e">
        <v>#DIV/0!</v>
      </c>
      <c r="D75" s="4" t="e">
        <v>#DIV/0!</v>
      </c>
      <c r="E75" s="34">
        <v>72</v>
      </c>
      <c r="F75" s="6" t="e">
        <v>#DIV/0!</v>
      </c>
      <c r="G75" s="4"/>
      <c r="H75" s="6" t="e">
        <v>#DIV/0!</v>
      </c>
      <c r="I75" s="63"/>
      <c r="J75" s="6">
        <v>3.0932160256929724E-4</v>
      </c>
      <c r="K75" s="36"/>
    </row>
    <row r="76" spans="1:11">
      <c r="A76" s="4" t="e">
        <f t="shared" si="1"/>
        <v>#DIV/0!</v>
      </c>
      <c r="B76" s="4" t="e">
        <f t="shared" si="0"/>
        <v>#DIV/0!</v>
      </c>
      <c r="C76" s="4" t="e">
        <v>#DIV/0!</v>
      </c>
      <c r="D76" s="4" t="e">
        <v>#DIV/0!</v>
      </c>
      <c r="E76" s="34">
        <v>73</v>
      </c>
      <c r="F76" s="6" t="e">
        <v>#DIV/0!</v>
      </c>
      <c r="G76" s="4"/>
      <c r="H76" s="6" t="e">
        <v>#DIV/0!</v>
      </c>
      <c r="I76" s="63"/>
      <c r="J76" s="6">
        <v>3.1008743540723323E-4</v>
      </c>
      <c r="K76" s="36"/>
    </row>
    <row r="77" spans="1:11">
      <c r="A77" s="4" t="e">
        <f t="shared" si="1"/>
        <v>#DIV/0!</v>
      </c>
      <c r="B77" s="4" t="e">
        <f t="shared" si="0"/>
        <v>#DIV/0!</v>
      </c>
      <c r="C77" s="4" t="e">
        <v>#DIV/0!</v>
      </c>
      <c r="D77" s="4" t="e">
        <v>#DIV/0!</v>
      </c>
      <c r="E77" s="34">
        <v>74</v>
      </c>
      <c r="F77" s="6" t="e">
        <v>#DIV/0!</v>
      </c>
      <c r="G77" s="4"/>
      <c r="H77" s="6" t="e">
        <v>#DIV/0!</v>
      </c>
      <c r="I77" s="63"/>
      <c r="J77" s="6">
        <v>3.1084316246265145E-4</v>
      </c>
      <c r="K77" s="36"/>
    </row>
    <row r="78" spans="1:11">
      <c r="A78" s="4" t="e">
        <f t="shared" si="1"/>
        <v>#DIV/0!</v>
      </c>
      <c r="B78" s="4" t="e">
        <f t="shared" si="0"/>
        <v>#DIV/0!</v>
      </c>
      <c r="C78" s="4" t="e">
        <v>#DIV/0!</v>
      </c>
      <c r="D78" s="4" t="e">
        <v>#DIV/0!</v>
      </c>
      <c r="E78" s="34">
        <v>75</v>
      </c>
      <c r="F78" s="6" t="e">
        <v>#DIV/0!</v>
      </c>
      <c r="G78" s="4"/>
      <c r="H78" s="6" t="e">
        <v>#DIV/0!</v>
      </c>
      <c r="I78" s="63"/>
      <c r="J78" s="6">
        <v>3.1158904703739706E-4</v>
      </c>
      <c r="K78" s="36"/>
    </row>
    <row r="79" spans="1:11">
      <c r="A79" s="4" t="e">
        <f t="shared" si="1"/>
        <v>#DIV/0!</v>
      </c>
      <c r="B79" s="4" t="e">
        <f t="shared" si="0"/>
        <v>#DIV/0!</v>
      </c>
      <c r="C79" s="4" t="e">
        <v>#DIV/0!</v>
      </c>
      <c r="D79" s="4" t="e">
        <v>#DIV/0!</v>
      </c>
      <c r="E79" s="34">
        <v>76</v>
      </c>
      <c r="F79" s="6" t="e">
        <v>#DIV/0!</v>
      </c>
      <c r="G79" s="4"/>
      <c r="H79" s="6" t="e">
        <v>#DIV/0!</v>
      </c>
      <c r="I79" s="63"/>
      <c r="J79" s="6">
        <v>3.1232534227365995E-4</v>
      </c>
      <c r="K79" s="36"/>
    </row>
    <row r="80" spans="1:11">
      <c r="A80" s="4" t="e">
        <f t="shared" si="1"/>
        <v>#DIV/0!</v>
      </c>
      <c r="B80" s="4" t="e">
        <f t="shared" si="0"/>
        <v>#DIV/0!</v>
      </c>
      <c r="C80" s="4" t="e">
        <v>#DIV/0!</v>
      </c>
      <c r="D80" s="4" t="e">
        <v>#DIV/0!</v>
      </c>
      <c r="E80" s="34">
        <v>77</v>
      </c>
      <c r="F80" s="6" t="e">
        <v>#DIV/0!</v>
      </c>
      <c r="G80" s="4"/>
      <c r="H80" s="6" t="e">
        <v>#DIV/0!</v>
      </c>
      <c r="I80" s="63"/>
      <c r="J80" s="6">
        <v>3.1305229167008476E-4</v>
      </c>
      <c r="K80" s="36"/>
    </row>
    <row r="81" spans="1:11">
      <c r="A81" s="4" t="e">
        <f t="shared" si="1"/>
        <v>#DIV/0!</v>
      </c>
      <c r="B81" s="4" t="e">
        <f t="shared" si="0"/>
        <v>#DIV/0!</v>
      </c>
      <c r="C81" s="4" t="e">
        <v>#DIV/0!</v>
      </c>
      <c r="D81" s="4" t="e">
        <v>#DIV/0!</v>
      </c>
      <c r="E81" s="34">
        <v>78</v>
      </c>
      <c r="F81" s="6" t="e">
        <v>#DIV/0!</v>
      </c>
      <c r="G81" s="4"/>
      <c r="H81" s="6" t="e">
        <v>#DIV/0!</v>
      </c>
      <c r="I81" s="63"/>
      <c r="J81" s="6">
        <v>3.1377012956551625E-4</v>
      </c>
      <c r="K81" s="36"/>
    </row>
    <row r="82" spans="1:11">
      <c r="A82" s="4" t="e">
        <f t="shared" si="1"/>
        <v>#DIV/0!</v>
      </c>
      <c r="B82" s="4" t="e">
        <f t="shared" si="0"/>
        <v>#DIV/0!</v>
      </c>
      <c r="C82" s="4" t="e">
        <v>#DIV/0!</v>
      </c>
      <c r="D82" s="4" t="e">
        <v>#DIV/0!</v>
      </c>
      <c r="E82" s="34">
        <v>79</v>
      </c>
      <c r="F82" s="6" t="e">
        <v>#DIV/0!</v>
      </c>
      <c r="G82" s="4"/>
      <c r="H82" s="6" t="e">
        <v>#DIV/0!</v>
      </c>
      <c r="I82" s="63"/>
      <c r="J82" s="6">
        <v>3.1447908159278553E-4</v>
      </c>
      <c r="K82" s="36"/>
    </row>
    <row r="83" spans="1:11">
      <c r="A83" s="4" t="e">
        <f t="shared" si="1"/>
        <v>#DIV/0!</v>
      </c>
      <c r="B83" s="4" t="e">
        <f t="shared" si="0"/>
        <v>#DIV/0!</v>
      </c>
      <c r="C83" s="4" t="e">
        <v>#DIV/0!</v>
      </c>
      <c r="D83" s="4" t="e">
        <v>#DIV/0!</v>
      </c>
      <c r="E83" s="34">
        <v>80</v>
      </c>
      <c r="F83" s="6" t="e">
        <v>#DIV/0!</v>
      </c>
      <c r="G83" s="4"/>
      <c r="H83" s="6" t="e">
        <v>#DIV/0!</v>
      </c>
      <c r="I83" s="63"/>
      <c r="J83" s="6">
        <v>3.1517936510473606E-4</v>
      </c>
      <c r="K83" s="36"/>
    </row>
    <row r="84" spans="1:11">
      <c r="A84" s="4" t="e">
        <f t="shared" si="1"/>
        <v>#DIV/0!</v>
      </c>
      <c r="B84" s="4" t="e">
        <f t="shared" si="0"/>
        <v>#DIV/0!</v>
      </c>
      <c r="C84" s="4" t="e">
        <v>#DIV/0!</v>
      </c>
      <c r="D84" s="4" t="e">
        <v>#DIV/0!</v>
      </c>
      <c r="E84" s="34">
        <v>81</v>
      </c>
      <c r="F84" s="6" t="e">
        <v>#DIV/0!</v>
      </c>
      <c r="G84" s="4"/>
      <c r="H84" s="6" t="e">
        <v>#DIV/0!</v>
      </c>
      <c r="I84" s="63"/>
      <c r="J84" s="6">
        <v>3.1587118957450351E-4</v>
      </c>
      <c r="K84" s="36"/>
    </row>
    <row r="85" spans="1:11">
      <c r="A85" s="4" t="e">
        <f t="shared" si="1"/>
        <v>#DIV/0!</v>
      </c>
      <c r="B85" s="4" t="e">
        <f t="shared" si="0"/>
        <v>#DIV/0!</v>
      </c>
      <c r="C85" s="4" t="e">
        <v>#DIV/0!</v>
      </c>
      <c r="D85" s="4" t="e">
        <v>#DIV/0!</v>
      </c>
      <c r="E85" s="34">
        <v>82</v>
      </c>
      <c r="F85" s="6" t="e">
        <v>#DIV/0!</v>
      </c>
      <c r="G85" s="4"/>
      <c r="H85" s="6" t="e">
        <v>#DIV/0!</v>
      </c>
      <c r="I85" s="63"/>
      <c r="J85" s="6">
        <v>3.1655475697189373E-4</v>
      </c>
      <c r="K85" s="36"/>
    </row>
    <row r="86" spans="1:11">
      <c r="A86" s="4" t="e">
        <f t="shared" si="1"/>
        <v>#DIV/0!</v>
      </c>
      <c r="B86" s="4" t="e">
        <f t="shared" ref="B86:B112" si="2">B85+$D$1</f>
        <v>#DIV/0!</v>
      </c>
      <c r="C86" s="4" t="e">
        <v>#DIV/0!</v>
      </c>
      <c r="D86" s="4" t="e">
        <v>#DIV/0!</v>
      </c>
      <c r="E86" s="34">
        <v>83</v>
      </c>
      <c r="F86" s="6" t="e">
        <v>#DIV/0!</v>
      </c>
      <c r="G86" s="4"/>
      <c r="H86" s="6" t="e">
        <v>#DIV/0!</v>
      </c>
      <c r="I86" s="63"/>
      <c r="J86" s="6">
        <v>3.1723026211755211E-4</v>
      </c>
      <c r="K86" s="36"/>
    </row>
    <row r="87" spans="1:11">
      <c r="A87" s="4" t="e">
        <f t="shared" ref="A87:A112" si="3">A86-$D$1</f>
        <v>#DIV/0!</v>
      </c>
      <c r="B87" s="4" t="e">
        <f t="shared" si="2"/>
        <v>#DIV/0!</v>
      </c>
      <c r="C87" s="4" t="e">
        <v>#DIV/0!</v>
      </c>
      <c r="D87" s="4" t="e">
        <v>#DIV/0!</v>
      </c>
      <c r="E87" s="34">
        <v>84</v>
      </c>
      <c r="F87" s="6" t="e">
        <v>#DIV/0!</v>
      </c>
      <c r="G87" s="4"/>
      <c r="H87" s="6" t="e">
        <v>#DIV/0!</v>
      </c>
      <c r="I87" s="63"/>
      <c r="J87" s="6">
        <v>3.178978930164778E-4</v>
      </c>
      <c r="K87" s="36"/>
    </row>
    <row r="88" spans="1:11">
      <c r="A88" s="4" t="e">
        <f t="shared" si="3"/>
        <v>#DIV/0!</v>
      </c>
      <c r="B88" s="4" t="e">
        <f t="shared" si="2"/>
        <v>#DIV/0!</v>
      </c>
      <c r="C88" s="4" t="e">
        <v>#DIV/0!</v>
      </c>
      <c r="D88" s="4" t="e">
        <v>#DIV/0!</v>
      </c>
      <c r="E88" s="34">
        <v>85</v>
      </c>
      <c r="F88" s="6" t="e">
        <v>#DIV/0!</v>
      </c>
      <c r="G88" s="4"/>
      <c r="H88" s="6" t="e">
        <v>#DIV/0!</v>
      </c>
      <c r="I88" s="63"/>
      <c r="J88" s="6">
        <v>3.1855783117231258E-4</v>
      </c>
      <c r="K88" s="36"/>
    </row>
    <row r="89" spans="1:11">
      <c r="A89" s="4" t="e">
        <f t="shared" si="3"/>
        <v>#DIV/0!</v>
      </c>
      <c r="B89" s="4" t="e">
        <f t="shared" si="2"/>
        <v>#DIV/0!</v>
      </c>
      <c r="C89" s="4" t="e">
        <v>#DIV/0!</v>
      </c>
      <c r="D89" s="4" t="e">
        <v>#DIV/0!</v>
      </c>
      <c r="E89" s="34">
        <v>86</v>
      </c>
      <c r="F89" s="6" t="e">
        <v>#DIV/0!</v>
      </c>
      <c r="G89" s="4"/>
      <c r="H89" s="6" t="e">
        <v>#DIV/0!</v>
      </c>
      <c r="I89" s="63"/>
      <c r="J89" s="6">
        <v>3.1921025188371869E-4</v>
      </c>
      <c r="K89" s="36"/>
    </row>
    <row r="90" spans="1:11">
      <c r="A90" s="4" t="e">
        <f t="shared" si="3"/>
        <v>#DIV/0!</v>
      </c>
      <c r="B90" s="4" t="e">
        <f t="shared" si="2"/>
        <v>#DIV/0!</v>
      </c>
      <c r="C90" s="4" t="e">
        <v>#DIV/0!</v>
      </c>
      <c r="D90" s="4" t="e">
        <v>#DIV/0!</v>
      </c>
      <c r="E90" s="34">
        <v>87</v>
      </c>
      <c r="F90" s="6" t="e">
        <v>#DIV/0!</v>
      </c>
      <c r="G90" s="4"/>
      <c r="H90" s="6" t="e">
        <v>#DIV/0!</v>
      </c>
      <c r="I90" s="63"/>
      <c r="J90" s="6">
        <v>3.1985532452405684E-4</v>
      </c>
      <c r="K90" s="36"/>
    </row>
    <row r="91" spans="1:11">
      <c r="A91" s="4" t="e">
        <f t="shared" si="3"/>
        <v>#DIV/0!</v>
      </c>
      <c r="B91" s="4" t="e">
        <f t="shared" si="2"/>
        <v>#DIV/0!</v>
      </c>
      <c r="C91" s="4" t="e">
        <v>#DIV/0!</v>
      </c>
      <c r="D91" s="4" t="e">
        <v>#DIV/0!</v>
      </c>
      <c r="E91" s="34">
        <v>88</v>
      </c>
      <c r="F91" s="6" t="e">
        <v>#DIV/0!</v>
      </c>
      <c r="G91" s="4"/>
      <c r="H91" s="6" t="e">
        <v>#DIV/0!</v>
      </c>
      <c r="I91" s="63"/>
      <c r="J91" s="6">
        <v>3.2049321280548123E-4</v>
      </c>
      <c r="K91" s="36"/>
    </row>
    <row r="92" spans="1:11">
      <c r="A92" s="4" t="e">
        <f t="shared" si="3"/>
        <v>#DIV/0!</v>
      </c>
      <c r="B92" s="4" t="e">
        <f t="shared" si="2"/>
        <v>#DIV/0!</v>
      </c>
      <c r="C92" s="4" t="e">
        <v>#DIV/0!</v>
      </c>
      <c r="D92" s="4" t="e">
        <v>#DIV/0!</v>
      </c>
      <c r="E92" s="34">
        <v>89</v>
      </c>
      <c r="F92" s="6" t="e">
        <v>#DIV/0!</v>
      </c>
      <c r="G92" s="4"/>
      <c r="H92" s="6" t="e">
        <v>#DIV/0!</v>
      </c>
      <c r="I92" s="63"/>
      <c r="J92" s="6">
        <v>3.2112407502848174E-4</v>
      </c>
      <c r="K92" s="36"/>
    </row>
    <row r="93" spans="1:11">
      <c r="A93" s="4" t="e">
        <f t="shared" si="3"/>
        <v>#DIV/0!</v>
      </c>
      <c r="B93" s="4" t="e">
        <f t="shared" si="2"/>
        <v>#DIV/0!</v>
      </c>
      <c r="C93" s="4" t="e">
        <v>#DIV/0!</v>
      </c>
      <c r="D93" s="4" t="e">
        <v>#DIV/0!</v>
      </c>
      <c r="E93" s="34">
        <v>90</v>
      </c>
      <c r="F93" s="6" t="e">
        <v>#DIV/0!</v>
      </c>
      <c r="G93" s="4"/>
      <c r="H93" s="6" t="e">
        <v>#DIV/0!</v>
      </c>
      <c r="I93" s="63"/>
      <c r="J93" s="6">
        <v>3.2174806431782576E-4</v>
      </c>
      <c r="K93" s="36"/>
    </row>
    <row r="94" spans="1:11">
      <c r="A94" s="4" t="e">
        <f t="shared" si="3"/>
        <v>#DIV/0!</v>
      </c>
      <c r="B94" s="4" t="e">
        <f t="shared" si="2"/>
        <v>#DIV/0!</v>
      </c>
      <c r="C94" s="4" t="e">
        <v>#DIV/0!</v>
      </c>
      <c r="D94" s="4" t="e">
        <v>#DIV/0!</v>
      </c>
      <c r="E94" s="34">
        <v>91</v>
      </c>
      <c r="F94" s="6" t="e">
        <v>#DIV/0!</v>
      </c>
      <c r="G94" s="4"/>
      <c r="H94" s="6" t="e">
        <v>#DIV/0!</v>
      </c>
      <c r="I94" s="63"/>
      <c r="J94" s="6">
        <v>3.223653288457787E-4</v>
      </c>
      <c r="K94" s="36"/>
    </row>
    <row r="95" spans="1:11">
      <c r="A95" s="4" t="e">
        <f t="shared" si="3"/>
        <v>#DIV/0!</v>
      </c>
      <c r="B95" s="4" t="e">
        <f t="shared" si="2"/>
        <v>#DIV/0!</v>
      </c>
      <c r="C95" s="4" t="e">
        <v>#DIV/0!</v>
      </c>
      <c r="D95" s="4" t="e">
        <v>#DIV/0!</v>
      </c>
      <c r="E95" s="34">
        <v>92</v>
      </c>
      <c r="F95" s="6" t="e">
        <v>#DIV/0!</v>
      </c>
      <c r="G95" s="4"/>
      <c r="H95" s="6" t="e">
        <v>#DIV/0!</v>
      </c>
      <c r="I95" s="63"/>
      <c r="J95" s="6">
        <v>3.2297601204341856E-4</v>
      </c>
      <c r="K95" s="36"/>
    </row>
    <row r="96" spans="1:11">
      <c r="A96" s="4" t="e">
        <f t="shared" si="3"/>
        <v>#DIV/0!</v>
      </c>
      <c r="B96" s="4" t="e">
        <f t="shared" si="2"/>
        <v>#DIV/0!</v>
      </c>
      <c r="C96" s="4" t="e">
        <v>#DIV/0!</v>
      </c>
      <c r="D96" s="4" t="e">
        <v>#DIV/0!</v>
      </c>
      <c r="E96" s="34">
        <v>93</v>
      </c>
      <c r="F96" s="6" t="e">
        <v>#DIV/0!</v>
      </c>
      <c r="G96" s="4"/>
      <c r="H96" s="6" t="e">
        <v>#DIV/0!</v>
      </c>
      <c r="I96" s="63"/>
      <c r="J96" s="6">
        <v>3.2358025280079767E-4</v>
      </c>
      <c r="K96" s="36"/>
    </row>
    <row r="97" spans="1:11">
      <c r="A97" s="4" t="e">
        <f t="shared" si="3"/>
        <v>#DIV/0!</v>
      </c>
      <c r="B97" s="4" t="e">
        <f t="shared" si="2"/>
        <v>#DIV/0!</v>
      </c>
      <c r="C97" s="4" t="e">
        <v>#DIV/0!</v>
      </c>
      <c r="D97" s="4" t="e">
        <v>#DIV/0!</v>
      </c>
      <c r="E97" s="34">
        <v>94</v>
      </c>
      <c r="F97" s="6" t="e">
        <v>#DIV/0!</v>
      </c>
      <c r="G97" s="4"/>
      <c r="H97" s="6" t="e">
        <v>#DIV/0!</v>
      </c>
      <c r="I97" s="63"/>
      <c r="J97" s="6">
        <v>3.2417818565665146E-4</v>
      </c>
      <c r="K97" s="36"/>
    </row>
    <row r="98" spans="1:11">
      <c r="A98" s="4" t="e">
        <f t="shared" si="3"/>
        <v>#DIV/0!</v>
      </c>
      <c r="B98" s="4" t="e">
        <f t="shared" si="2"/>
        <v>#DIV/0!</v>
      </c>
      <c r="C98" s="4" t="e">
        <v>#DIV/0!</v>
      </c>
      <c r="D98" s="4" t="e">
        <v>#DIV/0!</v>
      </c>
      <c r="E98" s="34">
        <v>95</v>
      </c>
      <c r="F98" s="6" t="e">
        <v>#DIV/0!</v>
      </c>
      <c r="G98" s="4"/>
      <c r="H98" s="6" t="e">
        <v>#DIV/0!</v>
      </c>
      <c r="I98" s="63"/>
      <c r="J98" s="6">
        <v>3.2476994097830161E-4</v>
      </c>
      <c r="K98" s="36"/>
    </row>
    <row r="99" spans="1:11">
      <c r="A99" s="4" t="e">
        <f t="shared" si="3"/>
        <v>#DIV/0!</v>
      </c>
      <c r="B99" s="4" t="e">
        <f t="shared" si="2"/>
        <v>#DIV/0!</v>
      </c>
      <c r="C99" s="4" t="e">
        <v>#DIV/0!</v>
      </c>
      <c r="D99" s="4" t="e">
        <v>#DIV/0!</v>
      </c>
      <c r="E99" s="34">
        <v>96</v>
      </c>
      <c r="F99" s="6" t="e">
        <v>#DIV/0!</v>
      </c>
      <c r="G99" s="4"/>
      <c r="H99" s="6" t="e">
        <v>#DIV/0!</v>
      </c>
      <c r="I99" s="63"/>
      <c r="J99" s="6">
        <v>3.2535564513235665E-4</v>
      </c>
      <c r="K99" s="36"/>
    </row>
    <row r="100" spans="1:11">
      <c r="A100" s="4" t="e">
        <f t="shared" si="3"/>
        <v>#DIV/0!</v>
      </c>
      <c r="B100" s="4" t="e">
        <f t="shared" si="2"/>
        <v>#DIV/0!</v>
      </c>
      <c r="C100" s="4" t="e">
        <v>#DIV/0!</v>
      </c>
      <c r="D100" s="4" t="e">
        <v>#DIV/0!</v>
      </c>
      <c r="E100" s="34">
        <v>97</v>
      </c>
      <c r="F100" s="6" t="e">
        <v>#DIV/0!</v>
      </c>
      <c r="G100" s="4"/>
      <c r="H100" s="6" t="e">
        <v>#DIV/0!</v>
      </c>
      <c r="I100" s="63"/>
      <c r="J100" s="6">
        <v>3.2593542064676836E-4</v>
      </c>
      <c r="K100" s="36"/>
    </row>
    <row r="101" spans="1:11">
      <c r="A101" s="4" t="e">
        <f t="shared" si="3"/>
        <v>#DIV/0!</v>
      </c>
      <c r="B101" s="4" t="e">
        <f t="shared" si="2"/>
        <v>#DIV/0!</v>
      </c>
      <c r="C101" s="4" t="e">
        <v>#DIV/0!</v>
      </c>
      <c r="D101" s="4" t="e">
        <v>#DIV/0!</v>
      </c>
      <c r="E101" s="34">
        <v>98</v>
      </c>
      <c r="F101" s="6" t="e">
        <v>#DIV/0!</v>
      </c>
      <c r="G101" s="4"/>
      <c r="H101" s="6" t="e">
        <v>#DIV/0!</v>
      </c>
      <c r="I101" s="63"/>
      <c r="J101" s="6">
        <v>3.2650938636476456E-4</v>
      </c>
      <c r="K101" s="36"/>
    </row>
    <row r="102" spans="1:11">
      <c r="A102" s="4" t="e">
        <f t="shared" si="3"/>
        <v>#DIV/0!</v>
      </c>
      <c r="B102" s="4" t="e">
        <f t="shared" si="2"/>
        <v>#DIV/0!</v>
      </c>
      <c r="C102" s="4" t="e">
        <v>#DIV/0!</v>
      </c>
      <c r="D102" s="4" t="e">
        <v>#DIV/0!</v>
      </c>
      <c r="E102" s="34">
        <v>99</v>
      </c>
      <c r="F102" s="6" t="e">
        <v>#DIV/0!</v>
      </c>
      <c r="G102" s="4"/>
      <c r="H102" s="6" t="e">
        <v>#DIV/0!</v>
      </c>
      <c r="I102" s="63"/>
      <c r="J102" s="6">
        <v>3.270776575911418E-4</v>
      </c>
      <c r="K102" s="36"/>
    </row>
    <row r="103" spans="1:11">
      <c r="A103" s="4" t="e">
        <f t="shared" si="3"/>
        <v>#DIV/0!</v>
      </c>
      <c r="B103" s="4" t="e">
        <f t="shared" si="2"/>
        <v>#DIV/0!</v>
      </c>
      <c r="C103" s="4" t="e">
        <v>#DIV/0!</v>
      </c>
      <c r="D103" s="4" t="e">
        <v>#DIV/0!</v>
      </c>
      <c r="E103" s="34">
        <v>100</v>
      </c>
      <c r="F103" s="6" t="e">
        <v>#DIV/0!</v>
      </c>
      <c r="G103" s="4"/>
      <c r="H103" s="6" t="e">
        <v>#DIV/0!</v>
      </c>
      <c r="I103" s="63"/>
      <c r="J103" s="6">
        <v>3.2764034623136858E-4</v>
      </c>
      <c r="K103" s="36"/>
    </row>
    <row r="104" spans="1:11">
      <c r="A104" s="4" t="e">
        <f t="shared" si="3"/>
        <v>#DIV/0!</v>
      </c>
      <c r="B104" s="4" t="e">
        <f t="shared" si="2"/>
        <v>#DIV/0!</v>
      </c>
      <c r="C104" s="4" t="e">
        <v>#DIV/0!</v>
      </c>
      <c r="D104" s="4" t="e">
        <v>#DIV/0!</v>
      </c>
      <c r="E104" s="34">
        <v>101</v>
      </c>
      <c r="F104" s="6" t="e">
        <v>#DIV/0!</v>
      </c>
      <c r="G104" s="4"/>
      <c r="H104" s="6" t="e">
        <v>#DIV/0!</v>
      </c>
      <c r="I104" s="63"/>
      <c r="J104" s="6">
        <v>3.2819756092391936E-4</v>
      </c>
      <c r="K104" s="36"/>
    </row>
    <row r="105" spans="1:11">
      <c r="A105" s="4" t="e">
        <f t="shared" si="3"/>
        <v>#DIV/0!</v>
      </c>
      <c r="B105" s="4" t="e">
        <f t="shared" si="2"/>
        <v>#DIV/0!</v>
      </c>
      <c r="C105" s="4" t="e">
        <v>#DIV/0!</v>
      </c>
      <c r="D105" s="4" t="e">
        <v>#DIV/0!</v>
      </c>
      <c r="E105" s="34">
        <v>102</v>
      </c>
      <c r="F105" s="6" t="e">
        <v>#DIV/0!</v>
      </c>
      <c r="G105" s="4"/>
      <c r="H105" s="6" t="e">
        <v>#DIV/0!</v>
      </c>
      <c r="I105" s="63"/>
      <c r="J105" s="4">
        <v>3.2874940716623029E-4</v>
      </c>
      <c r="K105" s="36"/>
    </row>
    <row r="106" spans="1:11">
      <c r="A106" s="4" t="e">
        <f t="shared" si="3"/>
        <v>#DIV/0!</v>
      </c>
      <c r="B106" s="4" t="e">
        <f t="shared" si="2"/>
        <v>#DIV/0!</v>
      </c>
      <c r="C106" s="4" t="e">
        <v>#DIV/0!</v>
      </c>
      <c r="D106" s="4" t="e">
        <v>#DIV/0!</v>
      </c>
      <c r="E106" s="34">
        <v>103</v>
      </c>
      <c r="F106" s="6" t="e">
        <v>#DIV/0!</v>
      </c>
      <c r="G106" s="4"/>
      <c r="H106" s="6" t="e">
        <v>#DIV/0!</v>
      </c>
      <c r="I106" s="63"/>
      <c r="J106" s="4">
        <v>3.2929598743464242E-4</v>
      </c>
      <c r="K106" s="36"/>
    </row>
    <row r="107" spans="1:11">
      <c r="A107" s="4" t="e">
        <f t="shared" si="3"/>
        <v>#DIV/0!</v>
      </c>
      <c r="B107" s="4" t="e">
        <f t="shared" si="2"/>
        <v>#DIV/0!</v>
      </c>
      <c r="C107" s="4" t="e">
        <v>#DIV/0!</v>
      </c>
      <c r="D107" s="4" t="e">
        <v>#DIV/0!</v>
      </c>
      <c r="E107" s="34">
        <v>104</v>
      </c>
      <c r="F107" s="6" t="e">
        <v>#DIV/0!</v>
      </c>
      <c r="G107" s="4"/>
      <c r="H107" s="6" t="e">
        <v>#DIV/0!</v>
      </c>
      <c r="I107" s="63"/>
      <c r="J107" s="4">
        <v>3.2983740129867369E-4</v>
      </c>
      <c r="K107" s="36"/>
    </row>
    <row r="108" spans="1:11">
      <c r="A108" s="4" t="e">
        <f t="shared" si="3"/>
        <v>#DIV/0!</v>
      </c>
      <c r="B108" s="4" t="e">
        <f t="shared" si="2"/>
        <v>#DIV/0!</v>
      </c>
      <c r="C108" s="4" t="e">
        <v>#DIV/0!</v>
      </c>
      <c r="D108" s="4" t="e">
        <v>#DIV/0!</v>
      </c>
      <c r="E108" s="34">
        <v>105</v>
      </c>
      <c r="F108" s="6" t="e">
        <v>#DIV/0!</v>
      </c>
      <c r="G108" s="4"/>
      <c r="H108" s="6" t="e">
        <v>#DIV/0!</v>
      </c>
      <c r="I108" s="63"/>
      <c r="J108" s="4">
        <v>3.3037374552993793E-4</v>
      </c>
      <c r="K108" s="36"/>
    </row>
    <row r="109" spans="1:11">
      <c r="A109" s="4" t="e">
        <f t="shared" si="3"/>
        <v>#DIV/0!</v>
      </c>
      <c r="B109" s="4" t="e">
        <f t="shared" si="2"/>
        <v>#DIV/0!</v>
      </c>
      <c r="C109" s="4" t="e">
        <v>#DIV/0!</v>
      </c>
      <c r="D109" s="4" t="e">
        <v>#DIV/0!</v>
      </c>
      <c r="E109" s="34">
        <v>106</v>
      </c>
      <c r="F109" s="6" t="e">
        <v>#DIV/0!</v>
      </c>
      <c r="G109" s="4"/>
      <c r="H109" s="6" t="e">
        <v>#DIV/0!</v>
      </c>
      <c r="I109" s="63"/>
      <c r="J109" s="4">
        <v>3.3090511420600971E-4</v>
      </c>
      <c r="K109" s="36"/>
    </row>
    <row r="110" spans="1:11">
      <c r="A110" s="4" t="e">
        <f t="shared" si="3"/>
        <v>#DIV/0!</v>
      </c>
      <c r="B110" s="4" t="e">
        <f t="shared" si="2"/>
        <v>#DIV/0!</v>
      </c>
      <c r="C110" s="4" t="e">
        <v>#DIV/0!</v>
      </c>
      <c r="D110" s="4" t="e">
        <v>#DIV/0!</v>
      </c>
      <c r="E110" s="34">
        <v>107</v>
      </c>
      <c r="F110" s="6" t="e">
        <v>#DIV/0!</v>
      </c>
      <c r="G110" s="4"/>
      <c r="H110" s="6" t="e">
        <v>#DIV/0!</v>
      </c>
      <c r="I110" s="63"/>
      <c r="J110" s="4">
        <v>3.3143270098253671E-4</v>
      </c>
      <c r="K110" s="36"/>
    </row>
    <row r="111" spans="1:11">
      <c r="A111" s="4" t="e">
        <f t="shared" si="3"/>
        <v>#DIV/0!</v>
      </c>
      <c r="B111" s="4" t="e">
        <f>B110+$D$1</f>
        <v>#DIV/0!</v>
      </c>
      <c r="C111" s="4" t="e">
        <v>#DIV/0!</v>
      </c>
      <c r="D111" s="4" t="e">
        <v>#DIV/0!</v>
      </c>
      <c r="E111" s="34">
        <v>108</v>
      </c>
      <c r="F111" s="29"/>
      <c r="H111" s="29"/>
      <c r="K111" s="36"/>
    </row>
    <row r="112" spans="1:11">
      <c r="A112" s="4" t="e">
        <f t="shared" si="3"/>
        <v>#DIV/0!</v>
      </c>
      <c r="B112" s="4" t="e">
        <f t="shared" si="2"/>
        <v>#DIV/0!</v>
      </c>
      <c r="C112" s="4" t="e">
        <v>#DIV/0!</v>
      </c>
      <c r="D112" s="4" t="e">
        <v>#DIV/0!</v>
      </c>
      <c r="E112" s="34">
        <v>109</v>
      </c>
      <c r="F112" s="29"/>
      <c r="H112" s="29"/>
      <c r="K112" s="36"/>
    </row>
    <row r="113" spans="1:11">
      <c r="A113" s="34" t="s">
        <v>35</v>
      </c>
      <c r="B113" s="35" t="e">
        <v>#DIV/0!</v>
      </c>
      <c r="K113" s="36"/>
    </row>
    <row r="114" spans="1:11">
      <c r="A114" s="13" t="s">
        <v>2</v>
      </c>
      <c r="B114" s="34">
        <v>12990.921439457932</v>
      </c>
      <c r="K114" s="36"/>
    </row>
    <row r="115" spans="1:11">
      <c r="A115" s="13" t="s">
        <v>3</v>
      </c>
      <c r="K115" s="36"/>
    </row>
    <row r="116" spans="1:11">
      <c r="A116" s="27" t="s">
        <v>6</v>
      </c>
      <c r="B116" s="28">
        <v>722.00878193376616</v>
      </c>
      <c r="G116" s="56"/>
      <c r="H116" s="56"/>
      <c r="K116" s="36"/>
    </row>
    <row r="117" spans="1:11">
      <c r="A117" s="52" t="s">
        <v>0</v>
      </c>
      <c r="B117" s="53">
        <v>722.00878193376616</v>
      </c>
      <c r="C117" s="36"/>
      <c r="D117" s="36"/>
      <c r="E117" s="36"/>
      <c r="K117" s="36"/>
    </row>
    <row r="118" spans="1:11">
      <c r="A118" s="22" t="s">
        <v>7</v>
      </c>
      <c r="B118" s="5"/>
      <c r="C118" s="36"/>
      <c r="D118" s="36"/>
      <c r="E118" s="36"/>
      <c r="K118" s="36"/>
    </row>
    <row r="119" spans="1:11">
      <c r="A119" s="38" t="s">
        <v>4</v>
      </c>
      <c r="B119" s="37" t="s">
        <v>8</v>
      </c>
      <c r="C119" s="37"/>
      <c r="D119" s="37" t="s">
        <v>9</v>
      </c>
      <c r="E119" s="4">
        <v>273</v>
      </c>
      <c r="K119" s="36"/>
    </row>
    <row r="120" spans="1:11">
      <c r="A120" s="37">
        <f>L22</f>
        <v>2.5</v>
      </c>
      <c r="B120" s="37">
        <f>M22</f>
        <v>0</v>
      </c>
      <c r="C120" s="37">
        <f>N22</f>
        <v>0</v>
      </c>
      <c r="D120" s="42">
        <f>O22</f>
        <v>0</v>
      </c>
      <c r="K120" s="36"/>
    </row>
    <row r="121" spans="1:11">
      <c r="A121" s="39" t="s">
        <v>5</v>
      </c>
      <c r="B121" s="34">
        <f>C119-E119</f>
        <v>-273</v>
      </c>
      <c r="K121" s="36"/>
    </row>
    <row r="122" spans="1:11">
      <c r="A122" s="49" t="s">
        <v>6</v>
      </c>
      <c r="B122" s="48">
        <f>A120*B121*8.314</f>
        <v>-5674.3050000000003</v>
      </c>
      <c r="K122" s="36"/>
    </row>
    <row r="123" spans="1:11">
      <c r="A123" s="37" t="s">
        <v>10</v>
      </c>
      <c r="B123" s="40">
        <f>(C119+E119)/2</f>
        <v>136.5</v>
      </c>
      <c r="C123" s="36"/>
      <c r="D123" s="36"/>
      <c r="E123" s="36"/>
      <c r="K123" s="36"/>
    </row>
    <row r="124" spans="1:11">
      <c r="A124" s="37" t="s">
        <v>11</v>
      </c>
      <c r="B124" s="40"/>
      <c r="C124" s="36"/>
      <c r="D124" s="36"/>
      <c r="E124" s="36"/>
      <c r="K124" s="36"/>
    </row>
    <row r="125" spans="1:11">
      <c r="A125" s="37">
        <f>L16</f>
        <v>34.161999999999999</v>
      </c>
      <c r="B125" s="37">
        <f>M16</f>
        <v>12087.000000000002</v>
      </c>
      <c r="C125" s="37">
        <f>N16</f>
        <v>767020</v>
      </c>
      <c r="D125" s="37">
        <f>O16</f>
        <v>19600000</v>
      </c>
      <c r="E125" s="37">
        <f>P16</f>
        <v>0</v>
      </c>
      <c r="K125" s="36"/>
    </row>
    <row r="126" spans="1:11">
      <c r="A126" s="37" t="s">
        <v>11</v>
      </c>
      <c r="B126" s="37">
        <f>A125-B125/B123-C125/B123^2+D125/B123^3-E125/B123^4</f>
        <v>-87.847191397188027</v>
      </c>
      <c r="C126" s="43"/>
      <c r="D126" s="41"/>
      <c r="E126" s="44"/>
      <c r="K126" s="36"/>
    </row>
    <row r="127" spans="1:11">
      <c r="A127" s="37" t="s">
        <v>12</v>
      </c>
      <c r="B127" s="37"/>
      <c r="C127" s="45"/>
      <c r="D127" s="46"/>
      <c r="E127" s="47"/>
      <c r="K127" s="36"/>
    </row>
    <row r="128" spans="1:11">
      <c r="A128" s="37">
        <f>L19</f>
        <v>12087.000000000002</v>
      </c>
      <c r="B128" s="37">
        <f>M19</f>
        <v>1534040</v>
      </c>
      <c r="C128" s="37">
        <f>N19</f>
        <v>58800000</v>
      </c>
      <c r="D128" s="37">
        <f>O19</f>
        <v>0</v>
      </c>
      <c r="E128" s="47"/>
      <c r="K128" s="36"/>
    </row>
    <row r="129" spans="1:11">
      <c r="A129" s="37" t="s">
        <v>12</v>
      </c>
      <c r="B129" s="37">
        <f>A128/B123^2+B128/B123^3-C128/B123^4+D128/B123^5</f>
        <v>1.082508539653255</v>
      </c>
      <c r="C129" s="37"/>
      <c r="D129" s="37"/>
      <c r="E129" s="42"/>
      <c r="K129" s="36"/>
    </row>
    <row r="130" spans="1:11">
      <c r="A130" s="50" t="s">
        <v>13</v>
      </c>
      <c r="B130" s="51">
        <f>(B123*B129+B126)*(25-1)/10</f>
        <v>143.79653823715506</v>
      </c>
      <c r="K130" s="36"/>
    </row>
    <row r="131" spans="1:11">
      <c r="A131" s="52" t="s">
        <v>0</v>
      </c>
      <c r="B131" s="53">
        <f>B122+B130</f>
        <v>-5530.5084617628454</v>
      </c>
      <c r="K131" s="36"/>
    </row>
    <row r="132" spans="1:11">
      <c r="A132" s="37" t="s">
        <v>14</v>
      </c>
      <c r="B132" s="4" t="e">
        <f>M27*C119/B114+B136*M27*C119/B114^2</f>
        <v>#DIV/0!</v>
      </c>
      <c r="K132" s="36"/>
    </row>
    <row r="133" spans="1:11">
      <c r="A133" s="37" t="s">
        <v>9</v>
      </c>
      <c r="B133" s="37">
        <f>C119</f>
        <v>0</v>
      </c>
      <c r="C133" s="36"/>
      <c r="D133" s="36"/>
      <c r="E133" s="36"/>
      <c r="K133" s="36"/>
    </row>
    <row r="134" spans="1:11">
      <c r="A134" s="38" t="s">
        <v>15</v>
      </c>
      <c r="B134" s="36"/>
      <c r="C134" s="36"/>
      <c r="D134" s="36"/>
      <c r="E134" s="36"/>
      <c r="K134" s="36"/>
    </row>
    <row r="135" spans="1:11">
      <c r="A135" s="4">
        <f>A125</f>
        <v>34.161999999999999</v>
      </c>
      <c r="B135" s="4">
        <f>B125</f>
        <v>12087.000000000002</v>
      </c>
      <c r="C135" s="4">
        <f>C125</f>
        <v>767020</v>
      </c>
      <c r="D135" s="4">
        <f>D125</f>
        <v>19600000</v>
      </c>
      <c r="E135" s="4">
        <f>E125</f>
        <v>0</v>
      </c>
      <c r="K135" s="36"/>
    </row>
    <row r="136" spans="1:11">
      <c r="A136" s="38" t="s">
        <v>15</v>
      </c>
      <c r="B136" s="5" t="e">
        <f>A135-B135/B133-C135/B133^2+D135/B133^3-E135/B133^4</f>
        <v>#DIV/0!</v>
      </c>
      <c r="C136" s="36"/>
      <c r="D136" s="36"/>
      <c r="E136" s="36"/>
      <c r="K136" s="36"/>
    </row>
    <row r="137" spans="1:11">
      <c r="A137" s="37" t="s">
        <v>16</v>
      </c>
      <c r="B137" s="4">
        <f>B131</f>
        <v>-5530.5084617628454</v>
      </c>
      <c r="K137" s="36"/>
    </row>
    <row r="138" spans="1:11">
      <c r="A138" s="37" t="s">
        <v>17</v>
      </c>
      <c r="B138" s="4" t="e">
        <f xml:space="preserve"> B142+B140</f>
        <v>#DIV/0!</v>
      </c>
      <c r="K138" s="36"/>
    </row>
    <row r="139" spans="1:11">
      <c r="A139" s="4" t="s">
        <v>18</v>
      </c>
      <c r="B139" s="4" t="e">
        <f>B137-B138</f>
        <v>#DIV/0!</v>
      </c>
      <c r="K139" s="36"/>
    </row>
    <row r="140" spans="1:11">
      <c r="A140" s="6" t="s">
        <v>19</v>
      </c>
      <c r="B140" s="4" t="e">
        <f xml:space="preserve"> ((A142-B142)/2)*(D1/B144)</f>
        <v>#DIV/0!</v>
      </c>
      <c r="K140" s="36"/>
    </row>
    <row r="141" spans="1:11">
      <c r="A141" s="6" t="s">
        <v>0</v>
      </c>
      <c r="B141" s="4" t="s">
        <v>25</v>
      </c>
      <c r="K141" s="36"/>
    </row>
    <row r="142" spans="1:11">
      <c r="A142" s="4" t="e">
        <v>#DIV/0!</v>
      </c>
      <c r="B142" s="4" t="e">
        <v>#DIV/0!</v>
      </c>
      <c r="K142" s="36"/>
    </row>
    <row r="143" spans="1:11">
      <c r="A143" s="6" t="s">
        <v>24</v>
      </c>
      <c r="B143" s="4" t="s">
        <v>26</v>
      </c>
      <c r="K143" s="36"/>
    </row>
    <row r="144" spans="1:11">
      <c r="A144" s="30" t="s">
        <v>35</v>
      </c>
      <c r="B144" s="30" t="e">
        <v>#DIV/0!</v>
      </c>
      <c r="K144" s="36"/>
    </row>
    <row r="145" spans="1:11">
      <c r="A145" s="6" t="s">
        <v>28</v>
      </c>
      <c r="B145" s="4">
        <f>B148*B149*B155</f>
        <v>0</v>
      </c>
      <c r="C145" s="5"/>
      <c r="K145" s="36"/>
    </row>
    <row r="146" spans="1:11">
      <c r="A146" s="6" t="s">
        <v>29</v>
      </c>
      <c r="B146" s="4" t="e">
        <f>SQRT((A154-B154)*10^5)</f>
        <v>#DIV/0!</v>
      </c>
      <c r="C146" s="5"/>
      <c r="K146" s="36"/>
    </row>
    <row r="147" spans="1:11">
      <c r="A147" s="6" t="s">
        <v>30</v>
      </c>
      <c r="B147" s="4"/>
      <c r="C147" s="4">
        <f>SQRT(B155*B150^2)</f>
        <v>5.3422590492969548E-5</v>
      </c>
      <c r="K147" s="36"/>
    </row>
    <row r="148" spans="1:11">
      <c r="A148" s="6" t="s">
        <v>31</v>
      </c>
      <c r="B148" s="4">
        <f>M23</f>
        <v>0.5</v>
      </c>
      <c r="C148" s="5"/>
      <c r="K148" s="36"/>
    </row>
    <row r="149" spans="1:11">
      <c r="A149" s="6" t="s">
        <v>32</v>
      </c>
      <c r="B149" s="4">
        <f>M24</f>
        <v>0</v>
      </c>
      <c r="C149" s="5"/>
      <c r="K149" s="36"/>
    </row>
    <row r="150" spans="1:11">
      <c r="A150" s="6" t="s">
        <v>33</v>
      </c>
      <c r="B150" s="4">
        <f>M26</f>
        <v>3.9948000000000004E-2</v>
      </c>
      <c r="C150" s="5"/>
      <c r="K150" s="36"/>
    </row>
    <row r="151" spans="1:11">
      <c r="A151" s="6" t="s">
        <v>27</v>
      </c>
      <c r="B151" s="4" t="e">
        <f>D1/B152</f>
        <v>#DIV/0!</v>
      </c>
      <c r="K151" s="36"/>
    </row>
    <row r="152" spans="1:11">
      <c r="A152" s="6" t="s">
        <v>34</v>
      </c>
      <c r="B152" s="4" t="e">
        <f>B145 * B146 /( C147)</f>
        <v>#DIV/0!</v>
      </c>
      <c r="K152" s="36"/>
    </row>
    <row r="153" spans="1:11">
      <c r="A153" s="6" t="s">
        <v>20</v>
      </c>
      <c r="B153" s="4" t="s">
        <v>22</v>
      </c>
      <c r="K153" s="36"/>
    </row>
    <row r="154" spans="1:11">
      <c r="A154" s="4" t="e">
        <v>#DIV/0!</v>
      </c>
      <c r="B154" s="4">
        <v>0.42545967502017801</v>
      </c>
      <c r="K154" s="36"/>
    </row>
    <row r="155" spans="1:11">
      <c r="A155" s="31" t="s">
        <v>36</v>
      </c>
      <c r="B155" s="30">
        <f>M25</f>
        <v>1.78838E-6</v>
      </c>
      <c r="K155" s="36"/>
    </row>
    <row r="156" spans="1:11">
      <c r="A156" s="6" t="s">
        <v>37</v>
      </c>
      <c r="B156" s="4"/>
      <c r="C156" s="4" t="s">
        <v>38</v>
      </c>
      <c r="D156" s="4">
        <v>0</v>
      </c>
      <c r="E156" s="4" t="s">
        <v>9</v>
      </c>
      <c r="F156" s="4"/>
      <c r="K156" s="36"/>
    </row>
    <row r="157" spans="1:11">
      <c r="A157" s="6" t="s">
        <v>39</v>
      </c>
      <c r="B157" s="4">
        <f>B156</f>
        <v>0</v>
      </c>
      <c r="C157" s="4" t="s">
        <v>41</v>
      </c>
      <c r="D157" s="4"/>
      <c r="K157" s="36"/>
    </row>
    <row r="158" spans="1:11">
      <c r="A158" s="6" t="s">
        <v>40</v>
      </c>
      <c r="B158" s="4" t="e">
        <f>M27*F156/D157+B162*M27*F156/D157^2</f>
        <v>#DIV/0!</v>
      </c>
      <c r="C158" s="34" t="s">
        <v>44</v>
      </c>
      <c r="D158" s="34" t="e">
        <f>D156/D157</f>
        <v>#DIV/0!</v>
      </c>
      <c r="K158" s="36"/>
    </row>
    <row r="159" spans="1:11">
      <c r="A159" s="6" t="s">
        <v>43</v>
      </c>
      <c r="B159" s="4" t="e">
        <f>B166-B167</f>
        <v>#DIV/0!</v>
      </c>
      <c r="K159" s="36"/>
    </row>
    <row r="160" spans="1:11">
      <c r="A160" s="37" t="s">
        <v>42</v>
      </c>
      <c r="B160" s="40"/>
      <c r="C160" s="36"/>
      <c r="D160" s="36"/>
      <c r="E160" s="36"/>
      <c r="K160" s="36"/>
    </row>
    <row r="161" spans="1:11">
      <c r="A161" s="37">
        <f>A170</f>
        <v>34.161999999999999</v>
      </c>
      <c r="B161" s="37">
        <f>B170</f>
        <v>12087.000000000002</v>
      </c>
      <c r="C161" s="37">
        <f>C170</f>
        <v>767020</v>
      </c>
      <c r="D161" s="37">
        <f>D170</f>
        <v>19600000</v>
      </c>
      <c r="E161" s="37">
        <f>E170</f>
        <v>0</v>
      </c>
      <c r="K161" s="36"/>
    </row>
    <row r="162" spans="1:11">
      <c r="A162" s="37" t="s">
        <v>42</v>
      </c>
      <c r="B162" s="37" t="e">
        <f>A161-B161/B163-C161/B163^2+D161/B163^3-E161/B163^4</f>
        <v>#DIV/0!</v>
      </c>
      <c r="C162" s="43"/>
      <c r="D162" s="41"/>
      <c r="E162" s="44"/>
      <c r="K162" s="36"/>
    </row>
    <row r="163" spans="1:11">
      <c r="A163" s="37" t="s">
        <v>9</v>
      </c>
      <c r="B163" s="4">
        <f>F156</f>
        <v>0</v>
      </c>
      <c r="K163" s="36"/>
    </row>
    <row r="164" spans="1:11">
      <c r="A164" s="13" t="s">
        <v>45</v>
      </c>
      <c r="K164" s="36"/>
    </row>
    <row r="165" spans="1:11">
      <c r="A165" s="6" t="s">
        <v>37</v>
      </c>
      <c r="B165" s="4">
        <v>1</v>
      </c>
      <c r="C165" s="4" t="s">
        <v>38</v>
      </c>
      <c r="D165" s="4">
        <v>0</v>
      </c>
      <c r="E165" s="4" t="s">
        <v>9</v>
      </c>
      <c r="F165" s="4"/>
      <c r="K165" s="36"/>
    </row>
    <row r="166" spans="1:11">
      <c r="A166" s="6" t="s">
        <v>39</v>
      </c>
      <c r="B166" s="4">
        <f>B165</f>
        <v>1</v>
      </c>
      <c r="C166" s="4" t="s">
        <v>41</v>
      </c>
      <c r="D166" s="4"/>
      <c r="K166" s="36"/>
    </row>
    <row r="167" spans="1:11">
      <c r="A167" s="6" t="s">
        <v>40</v>
      </c>
      <c r="B167" s="4" t="e">
        <f>M27*F165/D166+B171*M27*F165/D166^2</f>
        <v>#DIV/0!</v>
      </c>
      <c r="C167" s="34" t="s">
        <v>44</v>
      </c>
      <c r="D167" s="34" t="e">
        <f>D165/D166</f>
        <v>#DIV/0!</v>
      </c>
      <c r="K167" s="36"/>
    </row>
    <row r="168" spans="1:11">
      <c r="A168" s="6" t="s">
        <v>43</v>
      </c>
      <c r="B168" s="4" t="e">
        <f>B166-B167</f>
        <v>#DIV/0!</v>
      </c>
      <c r="K168" s="36"/>
    </row>
    <row r="169" spans="1:11">
      <c r="A169" s="37" t="s">
        <v>42</v>
      </c>
      <c r="B169" s="40"/>
      <c r="C169" s="36"/>
      <c r="D169" s="36"/>
      <c r="E169" s="36"/>
      <c r="K169" s="36"/>
    </row>
    <row r="170" spans="1:11">
      <c r="A170" s="37">
        <f>A125</f>
        <v>34.161999999999999</v>
      </c>
      <c r="B170" s="37">
        <f>B125</f>
        <v>12087.000000000002</v>
      </c>
      <c r="C170" s="37">
        <f>C125</f>
        <v>767020</v>
      </c>
      <c r="D170" s="37">
        <f>D125</f>
        <v>19600000</v>
      </c>
      <c r="E170" s="37">
        <f>E125</f>
        <v>0</v>
      </c>
      <c r="K170" s="36"/>
    </row>
    <row r="171" spans="1:11">
      <c r="A171" s="37" t="s">
        <v>42</v>
      </c>
      <c r="B171" s="37" t="e">
        <f>A170-B170/B172-C170/B172^2+D170/B172^3-E170/B172^4</f>
        <v>#DIV/0!</v>
      </c>
      <c r="C171" s="43"/>
      <c r="D171" s="41"/>
      <c r="E171" s="44"/>
      <c r="K171" s="36"/>
    </row>
    <row r="172" spans="1:11">
      <c r="A172" s="37" t="s">
        <v>9</v>
      </c>
      <c r="B172" s="4">
        <f>F165</f>
        <v>0</v>
      </c>
      <c r="K172" s="36"/>
    </row>
    <row r="173" spans="1:11">
      <c r="A173" s="32" t="s">
        <v>46</v>
      </c>
      <c r="B173" s="33"/>
      <c r="K173" s="36"/>
    </row>
    <row r="174" spans="1:11">
      <c r="A174" s="38" t="s">
        <v>4</v>
      </c>
      <c r="B174" s="36"/>
      <c r="C174" s="36"/>
      <c r="D174" s="36"/>
      <c r="K174" s="36"/>
    </row>
    <row r="175" spans="1:11">
      <c r="A175" s="37">
        <f>L22</f>
        <v>2.5</v>
      </c>
      <c r="B175" s="37">
        <f>M22</f>
        <v>0</v>
      </c>
      <c r="C175" s="37">
        <f>N22</f>
        <v>0</v>
      </c>
      <c r="D175" s="37">
        <f>O22</f>
        <v>0</v>
      </c>
      <c r="K175" s="36"/>
    </row>
    <row r="176" spans="1:11">
      <c r="A176" s="39" t="s">
        <v>5</v>
      </c>
      <c r="B176" s="34">
        <f>F156-273</f>
        <v>-273</v>
      </c>
      <c r="K176" s="36"/>
    </row>
    <row r="177" spans="1:11">
      <c r="A177" s="49" t="s">
        <v>6</v>
      </c>
      <c r="B177" s="48">
        <f>A175*B176*8.314</f>
        <v>-5674.3050000000003</v>
      </c>
      <c r="K177" s="36"/>
    </row>
    <row r="178" spans="1:11">
      <c r="A178" s="37" t="s">
        <v>10</v>
      </c>
      <c r="B178" s="40">
        <f>(F165+273)/2</f>
        <v>136.5</v>
      </c>
      <c r="C178" s="36"/>
      <c r="D178" s="36"/>
      <c r="E178" s="36"/>
      <c r="K178" s="36"/>
    </row>
    <row r="179" spans="1:11">
      <c r="A179" s="37" t="s">
        <v>11</v>
      </c>
      <c r="B179" s="40"/>
      <c r="C179" s="36"/>
      <c r="D179" s="36"/>
      <c r="E179" s="36"/>
      <c r="K179" s="36"/>
    </row>
    <row r="180" spans="1:11">
      <c r="A180" s="37">
        <f>A170</f>
        <v>34.161999999999999</v>
      </c>
      <c r="B180" s="37">
        <f>B170</f>
        <v>12087.000000000002</v>
      </c>
      <c r="C180" s="37">
        <f>C170</f>
        <v>767020</v>
      </c>
      <c r="D180" s="37">
        <f>D170</f>
        <v>19600000</v>
      </c>
      <c r="E180" s="37">
        <f>E170</f>
        <v>0</v>
      </c>
      <c r="K180" s="36"/>
    </row>
    <row r="181" spans="1:11">
      <c r="A181" s="37" t="s">
        <v>11</v>
      </c>
      <c r="B181" s="37">
        <f>A180-B180/B178-C180/B178^2+D180/B178^3-E180/B178^4</f>
        <v>-87.847191397188027</v>
      </c>
      <c r="C181" s="43"/>
      <c r="D181" s="41"/>
      <c r="E181" s="44"/>
      <c r="K181" s="36"/>
    </row>
    <row r="182" spans="1:11">
      <c r="A182" s="37" t="s">
        <v>12</v>
      </c>
      <c r="B182" s="37"/>
      <c r="C182" s="45"/>
      <c r="D182" s="46"/>
      <c r="E182" s="47"/>
      <c r="K182" s="36"/>
    </row>
    <row r="183" spans="1:11">
      <c r="A183" s="37">
        <f>A128</f>
        <v>12087.000000000002</v>
      </c>
      <c r="B183" s="37">
        <f>B128</f>
        <v>1534040</v>
      </c>
      <c r="C183" s="37">
        <f>C128</f>
        <v>58800000</v>
      </c>
      <c r="D183" s="37">
        <f>D128</f>
        <v>0</v>
      </c>
      <c r="E183" s="47"/>
      <c r="K183" s="36"/>
    </row>
    <row r="184" spans="1:11">
      <c r="A184" s="37" t="s">
        <v>12</v>
      </c>
      <c r="B184" s="37">
        <f>A183/B178^2+B183/B178^3-C183/B178^4+D183/B178^5</f>
        <v>1.082508539653255</v>
      </c>
      <c r="C184" s="37"/>
      <c r="D184" s="37"/>
      <c r="E184" s="42"/>
      <c r="K184" s="36"/>
    </row>
    <row r="185" spans="1:11">
      <c r="A185" s="50" t="s">
        <v>13</v>
      </c>
      <c r="B185" s="51">
        <f>(B178*B184+B181)*(B156-1)/10</f>
        <v>-5.9915224265481273</v>
      </c>
      <c r="K185" s="36"/>
    </row>
    <row r="186" spans="1:11">
      <c r="A186" s="52" t="s">
        <v>0</v>
      </c>
      <c r="B186" s="53">
        <f>B177+B185</f>
        <v>-5680.2965224265481</v>
      </c>
      <c r="K186" s="36"/>
    </row>
    <row r="187" spans="1:11">
      <c r="A187" s="54" t="s">
        <v>47</v>
      </c>
      <c r="B187" s="55"/>
      <c r="K187" s="36"/>
    </row>
    <row r="188" spans="1:11">
      <c r="A188" s="38" t="s">
        <v>4</v>
      </c>
      <c r="B188" s="36"/>
      <c r="C188" s="36"/>
      <c r="D188" s="36"/>
      <c r="K188" s="36"/>
    </row>
    <row r="189" spans="1:11">
      <c r="A189" s="37">
        <f>A175</f>
        <v>2.5</v>
      </c>
      <c r="B189" s="37">
        <f>B175</f>
        <v>0</v>
      </c>
      <c r="C189" s="37">
        <f>C175</f>
        <v>0</v>
      </c>
      <c r="D189" s="37">
        <f>D175</f>
        <v>0</v>
      </c>
      <c r="K189" s="36"/>
    </row>
    <row r="190" spans="1:11">
      <c r="A190" s="39" t="s">
        <v>5</v>
      </c>
      <c r="B190" s="34">
        <f>F165-273</f>
        <v>-273</v>
      </c>
      <c r="K190" s="36"/>
    </row>
    <row r="191" spans="1:11">
      <c r="A191" s="49" t="s">
        <v>6</v>
      </c>
      <c r="B191" s="48">
        <f>A189*B190*8.314</f>
        <v>-5674.3050000000003</v>
      </c>
      <c r="K191" s="36"/>
    </row>
    <row r="192" spans="1:11">
      <c r="A192" s="60" t="s">
        <v>35</v>
      </c>
      <c r="B192" s="61"/>
      <c r="C192" s="36"/>
      <c r="D192" s="36"/>
      <c r="K192" s="36"/>
    </row>
    <row r="193" spans="1:11">
      <c r="A193" s="4" t="s">
        <v>56</v>
      </c>
      <c r="B193" s="4"/>
      <c r="K193" s="36"/>
    </row>
    <row r="194" spans="1:11">
      <c r="A194" s="34" t="s">
        <v>76</v>
      </c>
      <c r="B194" s="34" t="e">
        <f>(A3+B3)/220</f>
        <v>#DIV/0!</v>
      </c>
    </row>
  </sheetData>
  <conditionalFormatting sqref="F104:J10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:D6"/>
  <sheetViews>
    <sheetView workbookViewId="0">
      <selection activeCell="H8" sqref="H8"/>
    </sheetView>
  </sheetViews>
  <sheetFormatPr defaultRowHeight="14.25"/>
  <cols>
    <col min="1" max="2" width="9" customWidth="1"/>
    <col min="5" max="5" width="7.5" customWidth="1"/>
  </cols>
  <sheetData>
    <row r="1" spans="1:4" ht="23.25">
      <c r="C1" s="69" t="s">
        <v>77</v>
      </c>
      <c r="D1" s="68"/>
    </row>
    <row r="2" spans="1:4" ht="23.25">
      <c r="A2" s="67"/>
      <c r="C2" s="69" t="s">
        <v>78</v>
      </c>
      <c r="D2" s="70"/>
    </row>
    <row r="3" spans="1:4" ht="23.25">
      <c r="A3" s="67"/>
      <c r="C3" s="69" t="s">
        <v>79</v>
      </c>
      <c r="D3" s="70"/>
    </row>
    <row r="4" spans="1:4" ht="23.25">
      <c r="A4" s="34"/>
      <c r="C4" s="69" t="s">
        <v>80</v>
      </c>
      <c r="D4" s="70"/>
    </row>
    <row r="5" spans="1:4" ht="23.25">
      <c r="A5" s="67"/>
      <c r="C5" s="2" t="s">
        <v>58</v>
      </c>
      <c r="D5" s="70"/>
    </row>
    <row r="6" spans="1:4" ht="23.25">
      <c r="C6" s="71" t="s">
        <v>81</v>
      </c>
      <c r="D6" s="2"/>
    </row>
  </sheetData>
  <pageMargins left="0.7" right="0.7" top="0.75" bottom="0.75" header="0.3" footer="0.3"/>
  <pageSetup paperSize="9" orientation="portrait" r:id="rId1"/>
  <legacyDrawing r:id="rId2"/>
  <controls>
    <control shapeId="1046" r:id="rId3" name="CommandButton5"/>
    <control shapeId="1045" r:id="rId4" name="CommandButton4"/>
    <control shapeId="1044" r:id="rId5" name="CommandButton3"/>
    <control shapeId="1043" r:id="rId6" name="CommandButton2"/>
    <control shapeId="1042" r:id="rId7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nitrogen</vt:lpstr>
      <vt:lpstr>oxygen</vt:lpstr>
      <vt:lpstr>hydrogen</vt:lpstr>
      <vt:lpstr>argon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2012-08-04T03:11:28Z</dcterms:created>
  <dcterms:modified xsi:type="dcterms:W3CDTF">2012-08-23T03:35:46Z</dcterms:modified>
</cp:coreProperties>
</file>