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drawings/drawing3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340" yWindow="1950" windowWidth="14985" windowHeight="7710"/>
  </bookViews>
  <sheets>
    <sheet name="TimeLog" sheetId="1" r:id="rId1"/>
    <sheet name="Report" sheetId="6" r:id="rId2"/>
    <sheet name="Personal" sheetId="2" r:id="rId3"/>
    <sheet name="Database" sheetId="3" state="hidden" r:id="rId4"/>
    <sheet name="Temp" sheetId="4" r:id="rId5"/>
    <sheet name="Sub_Report" sheetId="8" r:id="rId6"/>
    <sheet name="AddTime" sheetId="9" r:id="rId7"/>
    <sheet name="Output" sheetId="10" state="hidden" r:id="rId8"/>
  </sheets>
  <definedNames>
    <definedName name="_xlnm._FilterDatabase" localSheetId="3" hidden="1">Database!$A$1:$F$2</definedName>
    <definedName name="_xlnm.Criteria" localSheetId="5">Sub_Report!$G$3:$J$4</definedName>
    <definedName name="DB_Date">OFFSET(Database!$D$2,0,0,DB_RowA-1,1)</definedName>
    <definedName name="DB_ID">OFFSET(Database!$B$2,0,0,DB_RowA-1,1)</definedName>
    <definedName name="DB_Name">OFFSET(Database!$C$2,0,0,DB_RowA-1,1)</definedName>
    <definedName name="DB_RowA">COUNTA(Database!$A:$A)</definedName>
    <definedName name="DB_Run">OFFSET(Database!$A$2,0,0,DB_RowA-1,1)</definedName>
    <definedName name="_xlnm.Extract" localSheetId="7">Output!$A$1:$F$1</definedName>
    <definedName name="_xlnm.Extract" localSheetId="5">Sub_Report!$K$1:$P$1</definedName>
    <definedName name="Personal">OFFSET(Personal!$B$2,0,0,COUNTA(Personal!$B:$B)-1)</definedName>
    <definedName name="PersonalId">OFFSET(Personal!$A$2,0,0,COUNTA(Personal!$A:$A)-1)</definedName>
    <definedName name="_xlnm.Print_Area" localSheetId="1">Report!$A$1:$D$42</definedName>
    <definedName name="Report_Date_In">OFFSET(Sub_Report!$D$2,0,0,Report_RowA-1,1)</definedName>
    <definedName name="Report_Date_Out">OFFSET(Sub_Report!$N$2,0,0,Report_RowK-1,1)</definedName>
    <definedName name="Report_RowA">COUNTA(Sub_Report!$B:$B)</definedName>
    <definedName name="Report_RowK">COUNTA(Sub_Report!$K:$K)</definedName>
    <definedName name="Report_Time_In">OFFSET(Sub_Report!$E$2,0,0,Report_RowA-1,1)</definedName>
    <definedName name="Report_Time_Out">OFFSET(Sub_Report!$O$2,0,0,Report_RowK-1,1)</definedName>
  </definedNames>
  <calcPr calcId="145621"/>
</workbook>
</file>

<file path=xl/calcChain.xml><?xml version="1.0" encoding="utf-8"?>
<calcChain xmlns="http://schemas.openxmlformats.org/spreadsheetml/2006/main">
  <c r="R2" i="8" l="1"/>
  <c r="P5" i="4"/>
  <c r="R3" i="8" l="1"/>
  <c r="R4" i="8"/>
  <c r="R5" i="8"/>
  <c r="R6" i="8"/>
  <c r="R7" i="8"/>
  <c r="R8" i="8"/>
  <c r="R9" i="8"/>
  <c r="R10" i="8"/>
  <c r="R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B7" i="6" l="1"/>
  <c r="I7" i="8" l="1"/>
  <c r="I2" i="8"/>
  <c r="H7" i="8"/>
  <c r="H2" i="8"/>
  <c r="B3" i="6" l="1"/>
  <c r="F3" i="6" l="1"/>
  <c r="G3" i="6" s="1"/>
  <c r="K9" i="4"/>
  <c r="J9" i="4"/>
  <c r="I9" i="4"/>
  <c r="E2" i="9" l="1"/>
  <c r="D4" i="9"/>
  <c r="A12" i="6" l="1"/>
  <c r="E12" i="6" l="1"/>
  <c r="F12" i="6" s="1"/>
  <c r="A13" i="6"/>
  <c r="C11" i="9"/>
  <c r="E13" i="6" l="1"/>
  <c r="A14" i="6"/>
  <c r="E6" i="4"/>
  <c r="K6" i="4" s="1"/>
  <c r="C12" i="6" l="1"/>
  <c r="G12" i="6" s="1"/>
  <c r="F13" i="6"/>
  <c r="C13" i="6" s="1"/>
  <c r="G13" i="6" s="1"/>
  <c r="E14" i="6"/>
  <c r="A15" i="6"/>
  <c r="C4" i="1"/>
  <c r="D6" i="4"/>
  <c r="C6" i="4"/>
  <c r="D13" i="6" l="1"/>
  <c r="B13" i="6" s="1"/>
  <c r="H13" i="6" s="1"/>
  <c r="D12" i="6"/>
  <c r="B12" i="6" s="1"/>
  <c r="H12" i="6" s="1"/>
  <c r="E15" i="6"/>
  <c r="F14" i="6"/>
  <c r="A16" i="6"/>
  <c r="C6" i="9" a="1"/>
  <c r="C6" i="9" s="1"/>
  <c r="C7" i="9" a="1"/>
  <c r="C7" i="9" s="1"/>
  <c r="B6" i="4"/>
  <c r="A6" i="4" s="1"/>
  <c r="F15" i="6" l="1"/>
  <c r="C15" i="6" s="1"/>
  <c r="G15" i="6" s="1"/>
  <c r="C14" i="6"/>
  <c r="G14" i="6" s="1"/>
  <c r="E16" i="6"/>
  <c r="A17" i="6"/>
  <c r="D11" i="9"/>
  <c r="K7" i="4" s="1"/>
  <c r="D14" i="6" l="1"/>
  <c r="B14" i="6" s="1"/>
  <c r="H14" i="6" s="1"/>
  <c r="D15" i="6"/>
  <c r="B15" i="6" s="1"/>
  <c r="H15" i="6" s="1"/>
  <c r="F16" i="6"/>
  <c r="C16" i="6" s="1"/>
  <c r="G16" i="6" s="1"/>
  <c r="E17" i="6"/>
  <c r="A18" i="6"/>
  <c r="F6" i="4"/>
  <c r="I4" i="8"/>
  <c r="D16" i="6" l="1"/>
  <c r="B16" i="6" s="1"/>
  <c r="H16" i="6" s="1"/>
  <c r="F17" i="6"/>
  <c r="C17" i="6" s="1"/>
  <c r="G17" i="6" s="1"/>
  <c r="E18" i="6"/>
  <c r="A19" i="6"/>
  <c r="D17" i="6" l="1"/>
  <c r="B17" i="6" s="1"/>
  <c r="H17" i="6" s="1"/>
  <c r="F18" i="6"/>
  <c r="C18" i="6" s="1"/>
  <c r="G18" i="6" s="1"/>
  <c r="E19" i="6"/>
  <c r="A20" i="6"/>
  <c r="J4" i="8"/>
  <c r="H4" i="8"/>
  <c r="J2" i="8"/>
  <c r="D18" i="6" l="1"/>
  <c r="B18" i="6" s="1"/>
  <c r="H18" i="6" s="1"/>
  <c r="F19" i="6"/>
  <c r="C19" i="6" s="1"/>
  <c r="G19" i="6" s="1"/>
  <c r="E20" i="6"/>
  <c r="A21" i="6"/>
  <c r="K3" i="3"/>
  <c r="K4" i="3"/>
  <c r="K5" i="3"/>
  <c r="K6" i="3"/>
  <c r="K7" i="3"/>
  <c r="K8" i="3"/>
  <c r="K9" i="3"/>
  <c r="K10" i="3"/>
  <c r="K11" i="3"/>
  <c r="K12" i="3"/>
  <c r="K13" i="3"/>
  <c r="K2" i="3"/>
  <c r="D19" i="6" l="1"/>
  <c r="B19" i="6" s="1"/>
  <c r="H19" i="6" s="1"/>
  <c r="F20" i="6"/>
  <c r="C20" i="6" s="1"/>
  <c r="G20" i="6" s="1"/>
  <c r="E21" i="6"/>
  <c r="A22" i="6"/>
  <c r="D20" i="6" l="1"/>
  <c r="B20" i="6" s="1"/>
  <c r="H20" i="6" s="1"/>
  <c r="F21" i="6"/>
  <c r="C21" i="6" s="1"/>
  <c r="G21" i="6" s="1"/>
  <c r="E22" i="6"/>
  <c r="A23" i="6"/>
  <c r="G2" i="8"/>
  <c r="G4" i="8"/>
  <c r="D21" i="6" l="1"/>
  <c r="B21" i="6" s="1"/>
  <c r="H21" i="6" s="1"/>
  <c r="F22" i="6"/>
  <c r="C22" i="6" s="1"/>
  <c r="G22" i="6" s="1"/>
  <c r="E23" i="6"/>
  <c r="A24" i="6"/>
  <c r="C2" i="4"/>
  <c r="D22" i="6" l="1"/>
  <c r="B22" i="6" s="1"/>
  <c r="H22" i="6" s="1"/>
  <c r="F23" i="6"/>
  <c r="C23" i="6" s="1"/>
  <c r="G23" i="6" s="1"/>
  <c r="E24" i="6"/>
  <c r="A25" i="6"/>
  <c r="E2" i="1"/>
  <c r="D23" i="6" l="1"/>
  <c r="B23" i="6" s="1"/>
  <c r="H23" i="6" s="1"/>
  <c r="F24" i="6"/>
  <c r="C24" i="6" s="1"/>
  <c r="G24" i="6" s="1"/>
  <c r="E25" i="6"/>
  <c r="A26" i="6"/>
  <c r="C2" i="1"/>
  <c r="D2" i="1"/>
  <c r="B2" i="4"/>
  <c r="D24" i="6" l="1"/>
  <c r="B24" i="6" s="1"/>
  <c r="H24" i="6" s="1"/>
  <c r="F25" i="6"/>
  <c r="C25" i="6" s="1"/>
  <c r="G25" i="6" s="1"/>
  <c r="E26" i="6"/>
  <c r="A2" i="4"/>
  <c r="K1" i="4" s="1"/>
  <c r="A27" i="6"/>
  <c r="E2" i="4"/>
  <c r="D2" i="4"/>
  <c r="K2" i="4" s="1" a="1"/>
  <c r="K2" i="4" s="1"/>
  <c r="D25" i="6" l="1"/>
  <c r="B25" i="6" s="1"/>
  <c r="H25" i="6" s="1"/>
  <c r="F26" i="6"/>
  <c r="C26" i="6" s="1"/>
  <c r="G26" i="6" s="1"/>
  <c r="E27" i="6"/>
  <c r="A28" i="6"/>
  <c r="F2" i="4"/>
  <c r="N2" i="4" s="1"/>
  <c r="B6" i="1" s="1"/>
  <c r="K3" i="4"/>
  <c r="D26" i="6" l="1"/>
  <c r="B26" i="6" s="1"/>
  <c r="H26" i="6" s="1"/>
  <c r="F27" i="6"/>
  <c r="C27" i="6" s="1"/>
  <c r="G27" i="6" s="1"/>
  <c r="E28" i="6"/>
  <c r="A29" i="6"/>
  <c r="D27" i="6" l="1"/>
  <c r="B27" i="6" s="1"/>
  <c r="H27" i="6" s="1"/>
  <c r="F28" i="6"/>
  <c r="C28" i="6" s="1"/>
  <c r="G28" i="6" s="1"/>
  <c r="E29" i="6"/>
  <c r="A30" i="6"/>
  <c r="D28" i="6" l="1"/>
  <c r="B28" i="6" s="1"/>
  <c r="H28" i="6" s="1"/>
  <c r="F29" i="6"/>
  <c r="C29" i="6" s="1"/>
  <c r="G29" i="6" s="1"/>
  <c r="E30" i="6"/>
  <c r="A31" i="6"/>
  <c r="D29" i="6" l="1"/>
  <c r="B29" i="6" s="1"/>
  <c r="H29" i="6" s="1"/>
  <c r="F30" i="6"/>
  <c r="C30" i="6" s="1"/>
  <c r="G30" i="6" s="1"/>
  <c r="E31" i="6"/>
  <c r="A32" i="6"/>
  <c r="D30" i="6" l="1"/>
  <c r="B30" i="6" s="1"/>
  <c r="H30" i="6" s="1"/>
  <c r="F31" i="6"/>
  <c r="C31" i="6" s="1"/>
  <c r="G31" i="6" s="1"/>
  <c r="E32" i="6"/>
  <c r="A33" i="6"/>
  <c r="D31" i="6" l="1"/>
  <c r="B31" i="6" s="1"/>
  <c r="H31" i="6" s="1"/>
  <c r="F32" i="6"/>
  <c r="C32" i="6" s="1"/>
  <c r="G32" i="6" s="1"/>
  <c r="E33" i="6"/>
  <c r="A34" i="6"/>
  <c r="D32" i="6" l="1"/>
  <c r="B32" i="6" s="1"/>
  <c r="H32" i="6" s="1"/>
  <c r="F33" i="6"/>
  <c r="C33" i="6" s="1"/>
  <c r="G33" i="6" s="1"/>
  <c r="E34" i="6"/>
  <c r="A35" i="6"/>
  <c r="D33" i="6" l="1"/>
  <c r="B33" i="6" s="1"/>
  <c r="H33" i="6" s="1"/>
  <c r="F34" i="6"/>
  <c r="C34" i="6" s="1"/>
  <c r="G34" i="6" s="1"/>
  <c r="E35" i="6"/>
  <c r="A36" i="6"/>
  <c r="D34" i="6" l="1"/>
  <c r="B34" i="6" s="1"/>
  <c r="H34" i="6" s="1"/>
  <c r="F35" i="6"/>
  <c r="C35" i="6" s="1"/>
  <c r="G35" i="6" s="1"/>
  <c r="E36" i="6"/>
  <c r="A37" i="6"/>
  <c r="D35" i="6" l="1"/>
  <c r="B35" i="6" s="1"/>
  <c r="H35" i="6" s="1"/>
  <c r="F36" i="6"/>
  <c r="C36" i="6" s="1"/>
  <c r="G36" i="6" s="1"/>
  <c r="E37" i="6"/>
  <c r="A38" i="6"/>
  <c r="D36" i="6" l="1"/>
  <c r="B36" i="6" s="1"/>
  <c r="H36" i="6" s="1"/>
  <c r="F37" i="6"/>
  <c r="C37" i="6" s="1"/>
  <c r="G37" i="6" s="1"/>
  <c r="E38" i="6"/>
  <c r="A39" i="6"/>
  <c r="D37" i="6" l="1"/>
  <c r="B37" i="6" s="1"/>
  <c r="H37" i="6" s="1"/>
  <c r="F38" i="6"/>
  <c r="C38" i="6" s="1"/>
  <c r="G38" i="6" s="1"/>
  <c r="E39" i="6"/>
  <c r="A40" i="6"/>
  <c r="D38" i="6" l="1"/>
  <c r="B38" i="6" s="1"/>
  <c r="H38" i="6" s="1"/>
  <c r="F39" i="6"/>
  <c r="C39" i="6" s="1"/>
  <c r="G39" i="6" s="1"/>
  <c r="E40" i="6"/>
  <c r="A41" i="6"/>
  <c r="D39" i="6" l="1"/>
  <c r="B39" i="6" s="1"/>
  <c r="H39" i="6" s="1"/>
  <c r="F40" i="6"/>
  <c r="C40" i="6" s="1"/>
  <c r="G40" i="6" s="1"/>
  <c r="E41" i="6"/>
  <c r="A42" i="6"/>
  <c r="D40" i="6" l="1"/>
  <c r="B40" i="6" s="1"/>
  <c r="H40" i="6" s="1"/>
  <c r="F41" i="6"/>
  <c r="C41" i="6" s="1"/>
  <c r="G41" i="6" s="1"/>
  <c r="E42" i="6"/>
  <c r="D41" i="6" l="1"/>
  <c r="B41" i="6" s="1"/>
  <c r="H41" i="6" s="1"/>
  <c r="F42" i="6"/>
  <c r="C42" i="6" s="1"/>
  <c r="G42" i="6" s="1"/>
  <c r="B6" i="6" l="1"/>
  <c r="D42" i="6"/>
  <c r="B42" i="6" s="1"/>
  <c r="H42" i="6" s="1"/>
  <c r="D6" i="6" l="1"/>
  <c r="D7" i="6" s="1"/>
  <c r="B8" i="6"/>
  <c r="D8" i="6" l="1"/>
  <c r="D5" i="6" s="1"/>
  <c r="B5" i="6" s="1"/>
</calcChain>
</file>

<file path=xl/sharedStrings.xml><?xml version="1.0" encoding="utf-8"?>
<sst xmlns="http://schemas.openxmlformats.org/spreadsheetml/2006/main" count="140" uniqueCount="70">
  <si>
    <t>ID</t>
  </si>
  <si>
    <t>Name</t>
  </si>
  <si>
    <t>ชื่อ</t>
  </si>
  <si>
    <t>รหัส</t>
  </si>
  <si>
    <t>Date</t>
  </si>
  <si>
    <t>วันที่</t>
  </si>
  <si>
    <t>LogIn-Out</t>
  </si>
  <si>
    <t>Run</t>
  </si>
  <si>
    <t>Type</t>
  </si>
  <si>
    <t>IN</t>
  </si>
  <si>
    <t>Out</t>
  </si>
  <si>
    <t>เวลาเข้า</t>
  </si>
  <si>
    <t>เวลาออก</t>
  </si>
  <si>
    <t>รวมเวลา</t>
  </si>
  <si>
    <t>ชื่อ-นามสกุล</t>
  </si>
  <si>
    <t>Month</t>
  </si>
  <si>
    <t>วันหยุด</t>
  </si>
  <si>
    <t>ขาด/ลา</t>
  </si>
  <si>
    <t>ลาครึ่งวัน</t>
  </si>
  <si>
    <t>จำนวน</t>
  </si>
  <si>
    <t>มาทำงาน</t>
  </si>
  <si>
    <t>เข้าสาย</t>
  </si>
  <si>
    <t>โอที</t>
  </si>
  <si>
    <t>Qty</t>
  </si>
  <si>
    <t>จากวันที่</t>
  </si>
  <si>
    <t>ถึงวันที่</t>
  </si>
  <si>
    <t xml:space="preserve">รายงานสรุปเวลาพนักงาน </t>
  </si>
  <si>
    <t>มาสาย</t>
  </si>
  <si>
    <t>เวลาสาย</t>
  </si>
  <si>
    <t>เลือกวันที่</t>
  </si>
  <si>
    <t>ลงเวลา</t>
  </si>
  <si>
    <t>ระบบลงเวลาย้อนหลัง</t>
  </si>
  <si>
    <t>ชั่วโมง</t>
  </si>
  <si>
    <t>นาที</t>
  </si>
  <si>
    <t>นาฬิกา</t>
  </si>
  <si>
    <t>ระบบบันทึกเวลาพนักงาน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</si>
  <si>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</si>
  <si>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</si>
  <si>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</si>
  <si>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</si>
  <si>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</si>
  <si>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</si>
  <si>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</si>
  <si>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</si>
  <si>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</si>
  <si>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</si>
  <si>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</si>
  <si>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</si>
  <si>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วันทำงาน</t>
  </si>
  <si>
    <t>เสาร์</t>
  </si>
  <si>
    <t>ทำงานพิเศษ</t>
  </si>
  <si>
    <t>งานพิเศษ</t>
  </si>
  <si>
    <t>นายพิสิษฐ์ จินานันท์</t>
  </si>
  <si>
    <t>อาทิตย์</t>
  </si>
  <si>
    <t>นายสังวร ศรีมันตะ</t>
  </si>
  <si>
    <t>น.ส.ธิดา หาญยิ่ง</t>
  </si>
  <si>
    <t>นายสมเกียรติ์ ทดีกรรณ์</t>
  </si>
  <si>
    <t>นายเด่นรัฐ ธรรมดา</t>
  </si>
  <si>
    <t>นายบุญลาย วึงประโคน</t>
  </si>
  <si>
    <t>นายสมคิด มุทาพร</t>
  </si>
  <si>
    <t>นายอาคม ไชยศิลป์</t>
  </si>
  <si>
    <t>นายประสาท ทิขัติ</t>
  </si>
  <si>
    <t>นายกำพล พอกสนิท</t>
  </si>
  <si>
    <t>นางสาวกัลยา ชำนาญกลาง</t>
  </si>
  <si>
    <t>นางสาวกรรณิการ์ อาจหาญ</t>
  </si>
  <si>
    <t>นางสาวนิชนันท์ ลีหล้าน้อย</t>
  </si>
  <si>
    <t>ตัวอย่างเวลาที่ใช้ในเซลล์ N1</t>
  </si>
  <si>
    <t>&lt;&lt; Today</t>
  </si>
  <si>
    <t>&lt;&lt; Time</t>
  </si>
  <si>
    <t>&lt;&lt; ผลลัพธ์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</si>
</sst>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.00_);_(* \(#,##0.00\);_(* &quot;-&quot;??_);_(@_)"/>
    <numFmt numFmtId="165" formatCode="ดดดด"/>
    <numFmt numFmtId="166" formatCode="[$-F400]h:mm:ss\ AM/PM"/>
    <numFmt numFmtId="167" formatCode="&quot;฿&quot;#,##0.00"/>
    <numFmt numFmtId="168" formatCode="00"/>
    <numFmt numFmtId="169" formatCode="d/m/yyyy\ h:mm:ss"/>
    <numFmt numFmtId="170" formatCode="dd"/>
    <numFmt numFmtId="171" formatCode="yyyy"/>
    <numFmt numFmtId="172" formatCode="000"/>
    <numFmt numFmtId="173" formatCode="[$-101041E]d\ mmm\ yy;@"/>
    <numFmt numFmtId="174" formatCode="[$-1010000]d/m/yyyy\ h:mm\ &quot;น.&quot;;@"/>
  </numFmts>
  <fonts count="34">
    <font>
      <sz val="11"/>
      <color theme="1"/>
      <name val="Calibri"/>
      <family val="2"/>
      <charset val="222"/>
    </font>
    <font>
      <sz val="11"/>
      <color theme="1"/>
      <name val="Calibri"/>
      <family val="2"/>
      <charset val="222"/>
      <scheme val="minor"/>
    </font>
    <font>
      <b/>
      <sz val="11"/>
      <color theme="0" tint="-0.14999847407452621"/>
      <name val="Calibri"/>
      <family val="2"/>
    </font>
    <font>
      <b/>
      <sz val="11"/>
      <color theme="0" tint="-4.9989318521683403E-2"/>
      <name val="Calibri"/>
      <family val="2"/>
    </font>
    <font>
      <sz val="11"/>
      <color theme="0" tint="-4.9989318521683403E-2"/>
      <name val="Calibri"/>
      <family val="2"/>
      <charset val="222"/>
    </font>
    <font>
      <sz val="11"/>
      <color rgb="FF006100"/>
      <name val="Calibri"/>
      <family val="2"/>
      <charset val="222"/>
    </font>
    <font>
      <sz val="11"/>
      <color rgb="FF9C6500"/>
      <name val="Calibri"/>
      <family val="2"/>
      <charset val="222"/>
    </font>
    <font>
      <b/>
      <sz val="11"/>
      <color rgb="FF3F3F3F"/>
      <name val="Calibri"/>
      <family val="2"/>
      <charset val="222"/>
    </font>
    <font>
      <b/>
      <sz val="14"/>
      <color theme="0" tint="-4.9989318521683403E-2"/>
      <name val="Calibri"/>
      <family val="2"/>
      <charset val="222"/>
    </font>
    <font>
      <sz val="11"/>
      <color theme="1"/>
      <name val="Calibri"/>
      <family val="2"/>
      <charset val="222"/>
    </font>
    <font>
      <sz val="11"/>
      <color theme="0"/>
      <name val="Calibri"/>
      <family val="2"/>
      <charset val="222"/>
    </font>
    <font>
      <b/>
      <sz val="11"/>
      <color theme="1"/>
      <name val="Calibri"/>
      <family val="2"/>
    </font>
    <font>
      <sz val="20"/>
      <color theme="1"/>
      <name val="Calibri"/>
      <family val="2"/>
      <charset val="222"/>
    </font>
    <font>
      <sz val="20"/>
      <color theme="0" tint="-4.9989318521683403E-2"/>
      <name val="Calibri"/>
      <family val="2"/>
      <charset val="222"/>
    </font>
    <font>
      <sz val="20"/>
      <color theme="0"/>
      <name val="Calibri"/>
      <family val="2"/>
      <charset val="222"/>
    </font>
    <font>
      <sz val="22"/>
      <color theme="1"/>
      <name val="Calibri"/>
      <family val="2"/>
      <charset val="222"/>
    </font>
    <font>
      <u/>
      <sz val="20"/>
      <color theme="1"/>
      <name val="Calibri"/>
      <family val="2"/>
      <charset val="222"/>
    </font>
    <font>
      <u/>
      <sz val="14"/>
      <color theme="1"/>
      <name val="Calibri"/>
      <family val="2"/>
      <charset val="222"/>
    </font>
    <font>
      <sz val="14"/>
      <name val="Calibri"/>
      <family val="2"/>
      <charset val="222"/>
    </font>
    <font>
      <sz val="14"/>
      <color theme="1"/>
      <name val="Calibri"/>
      <family val="2"/>
      <charset val="222"/>
    </font>
    <font>
      <b/>
      <sz val="14"/>
      <name val="Calibri"/>
      <family val="2"/>
      <charset val="222"/>
    </font>
    <font>
      <b/>
      <sz val="14"/>
      <color theme="0"/>
      <name val="Calibri"/>
      <family val="2"/>
    </font>
    <font>
      <b/>
      <sz val="14"/>
      <name val="Calibri"/>
      <family val="2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charset val="222"/>
    </font>
    <font>
      <sz val="12"/>
      <color theme="1"/>
      <name val="TH Sarabun New"/>
      <family val="2"/>
    </font>
    <font>
      <b/>
      <sz val="14"/>
      <color theme="0"/>
      <name val="TH Sarabun New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sz val="9"/>
      <color theme="0"/>
      <name val="Calibri"/>
      <family val="2"/>
      <charset val="222"/>
    </font>
    <font>
      <sz val="12"/>
      <color theme="1"/>
      <name val="Calibri"/>
      <family val="2"/>
      <scheme val="minor"/>
    </font>
    <font>
      <b/>
      <sz val="14"/>
      <color rgb="FF006100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0"/>
      <name val="TH Sarabun New"/>
      <family val="2"/>
    </font>
  </fonts>
  <fills count="2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7C8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8">
    <xf numFmtId="0" fontId="0" fillId="0" borderId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5" applyNumberFormat="0" applyAlignment="0" applyProtection="0"/>
    <xf numFmtId="164" fontId="9" fillId="0" borderId="0" applyFont="0" applyFill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" fillId="0" borderId="0"/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0" xfId="0" applyNumberFormat="1"/>
    <xf numFmtId="166" fontId="0" fillId="0" borderId="1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0" xfId="0" applyNumberFormat="1"/>
    <xf numFmtId="0" fontId="0" fillId="0" borderId="0" xfId="0" applyBorder="1"/>
    <xf numFmtId="0" fontId="4" fillId="4" borderId="0" xfId="0" applyFont="1" applyFill="1" applyBorder="1" applyAlignment="1">
      <alignment horizontal="center"/>
    </xf>
    <xf numFmtId="0" fontId="4" fillId="3" borderId="0" xfId="0" quotePrefix="1" applyFont="1" applyFill="1" applyBorder="1" applyAlignment="1">
      <alignment horizontal="center"/>
    </xf>
    <xf numFmtId="0" fontId="7" fillId="8" borderId="4" xfId="3" applyFill="1" applyBorder="1" applyAlignment="1">
      <alignment horizontal="center" vertical="center"/>
    </xf>
    <xf numFmtId="0" fontId="7" fillId="8" borderId="4" xfId="3" applyNumberForma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6" fontId="6" fillId="6" borderId="4" xfId="2" applyNumberFormat="1" applyBorder="1" applyAlignment="1">
      <alignment horizontal="center" vertical="center"/>
    </xf>
    <xf numFmtId="0" fontId="4" fillId="2" borderId="9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6" fontId="7" fillId="8" borderId="4" xfId="3" applyNumberFormat="1" applyFill="1" applyBorder="1" applyAlignment="1">
      <alignment horizontal="center" vertical="center"/>
    </xf>
    <xf numFmtId="14" fontId="10" fillId="9" borderId="4" xfId="5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11" fillId="12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9" fontId="2" fillId="2" borderId="4" xfId="0" applyNumberFormat="1" applyFont="1" applyFill="1" applyBorder="1" applyAlignment="1">
      <alignment horizontal="center" vertical="center"/>
    </xf>
    <xf numFmtId="169" fontId="0" fillId="0" borderId="4" xfId="0" applyNumberFormat="1" applyBorder="1"/>
    <xf numFmtId="0" fontId="0" fillId="0" borderId="0" xfId="0" applyFill="1" applyBorder="1"/>
    <xf numFmtId="0" fontId="0" fillId="0" borderId="0" xfId="0" applyFill="1"/>
    <xf numFmtId="0" fontId="14" fillId="14" borderId="4" xfId="0" applyFont="1" applyFill="1" applyBorder="1" applyAlignment="1">
      <alignment horizontal="center" vertical="center"/>
    </xf>
    <xf numFmtId="165" fontId="14" fillId="14" borderId="4" xfId="0" applyNumberFormat="1" applyFont="1" applyFill="1" applyBorder="1" applyAlignment="1">
      <alignment horizontal="center" vertical="center"/>
    </xf>
    <xf numFmtId="0" fontId="12" fillId="15" borderId="4" xfId="0" applyFont="1" applyFill="1" applyBorder="1" applyAlignment="1">
      <alignment horizontal="center" vertical="center"/>
    </xf>
    <xf numFmtId="0" fontId="12" fillId="15" borderId="4" xfId="0" applyNumberFormat="1" applyFont="1" applyFill="1" applyBorder="1" applyAlignment="1">
      <alignment horizontal="center" vertical="center"/>
    </xf>
    <xf numFmtId="0" fontId="13" fillId="15" borderId="4" xfId="0" applyFont="1" applyFill="1" applyBorder="1" applyAlignment="1" applyProtection="1">
      <alignment horizontal="center" vertical="center"/>
      <protection locked="0"/>
    </xf>
    <xf numFmtId="0" fontId="13" fillId="15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19" fillId="0" borderId="0" xfId="0" applyFont="1" applyFill="1"/>
    <xf numFmtId="0" fontId="17" fillId="0" borderId="0" xfId="0" applyFont="1" applyFill="1" applyBorder="1" applyAlignment="1">
      <alignment vertical="center"/>
    </xf>
    <xf numFmtId="166" fontId="21" fillId="13" borderId="0" xfId="0" applyNumberFormat="1" applyFont="1" applyFill="1" applyBorder="1" applyAlignment="1">
      <alignment horizontal="center" vertical="center"/>
    </xf>
    <xf numFmtId="0" fontId="18" fillId="16" borderId="0" xfId="0" applyFont="1" applyFill="1" applyBorder="1" applyAlignment="1">
      <alignment horizontal="center" vertical="center"/>
    </xf>
    <xf numFmtId="166" fontId="20" fillId="17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/>
    </xf>
    <xf numFmtId="0" fontId="18" fillId="17" borderId="0" xfId="0" applyFont="1" applyFill="1" applyBorder="1" applyAlignment="1" applyProtection="1">
      <alignment horizontal="center" vertical="center"/>
      <protection locked="0"/>
    </xf>
    <xf numFmtId="14" fontId="22" fillId="17" borderId="0" xfId="0" applyNumberFormat="1" applyFont="1" applyFill="1" applyBorder="1" applyAlignment="1" applyProtection="1">
      <alignment horizontal="center" vertical="center"/>
      <protection locked="0"/>
    </xf>
    <xf numFmtId="168" fontId="18" fillId="17" borderId="0" xfId="0" applyNumberFormat="1" applyFont="1" applyFill="1" applyBorder="1" applyAlignment="1" applyProtection="1">
      <alignment horizontal="center" vertical="center"/>
      <protection locked="0"/>
    </xf>
    <xf numFmtId="0" fontId="18" fillId="16" borderId="0" xfId="0" applyFont="1" applyFill="1" applyBorder="1" applyAlignment="1">
      <alignment horizontal="left" vertical="center"/>
    </xf>
    <xf numFmtId="0" fontId="19" fillId="0" borderId="0" xfId="0" applyFont="1" applyFill="1" applyBorder="1"/>
    <xf numFmtId="170" fontId="0" fillId="0" borderId="1" xfId="0" applyNumberFormat="1" applyBorder="1" applyAlignment="1">
      <alignment horizontal="center"/>
    </xf>
    <xf numFmtId="171" fontId="0" fillId="0" borderId="1" xfId="0" applyNumberFormat="1" applyBorder="1" applyAlignment="1">
      <alignment horizontal="center"/>
    </xf>
    <xf numFmtId="170" fontId="0" fillId="0" borderId="0" xfId="0" applyNumberFormat="1"/>
    <xf numFmtId="0" fontId="24" fillId="0" borderId="0" xfId="0" applyFont="1" applyAlignment="1">
      <alignment horizontal="center"/>
    </xf>
    <xf numFmtId="0" fontId="24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11" borderId="1" xfId="0" applyFont="1" applyFill="1" applyBorder="1" applyAlignment="1">
      <alignment horizontal="center"/>
    </xf>
    <xf numFmtId="0" fontId="26" fillId="10" borderId="4" xfId="6" applyFont="1" applyBorder="1" applyAlignment="1" applyProtection="1">
      <alignment horizontal="center" vertical="center"/>
      <protection locked="0"/>
    </xf>
    <xf numFmtId="0" fontId="0" fillId="0" borderId="4" xfId="0" applyNumberFormat="1" applyBorder="1" applyAlignment="1">
      <alignment horizontal="center" vertical="center"/>
    </xf>
    <xf numFmtId="0" fontId="0" fillId="0" borderId="4" xfId="0" applyNumberFormat="1" applyBorder="1"/>
    <xf numFmtId="0" fontId="0" fillId="0" borderId="4" xfId="0" applyNumberFormat="1" applyBorder="1" applyAlignment="1">
      <alignment horizontal="center"/>
    </xf>
    <xf numFmtId="0" fontId="0" fillId="0" borderId="10" xfId="0" applyBorder="1"/>
    <xf numFmtId="172" fontId="0" fillId="0" borderId="10" xfId="0" applyNumberFormat="1" applyBorder="1" applyAlignment="1">
      <alignment horizontal="center"/>
    </xf>
    <xf numFmtId="0" fontId="5" fillId="0" borderId="4" xfId="1" applyFill="1" applyBorder="1" applyAlignment="1">
      <alignment horizontal="left" vertical="center"/>
    </xf>
    <xf numFmtId="4" fontId="8" fillId="0" borderId="4" xfId="4" applyNumberFormat="1" applyFont="1" applyFill="1" applyBorder="1" applyAlignment="1">
      <alignment horizontal="center" vertical="center"/>
    </xf>
    <xf numFmtId="0" fontId="27" fillId="4" borderId="10" xfId="0" applyFont="1" applyFill="1" applyBorder="1" applyAlignment="1">
      <alignment vertical="center"/>
    </xf>
    <xf numFmtId="0" fontId="28" fillId="4" borderId="10" xfId="0" applyFont="1" applyFill="1" applyBorder="1" applyAlignment="1">
      <alignment horizontal="center" vertical="center"/>
    </xf>
    <xf numFmtId="0" fontId="30" fillId="0" borderId="0" xfId="0" applyFont="1"/>
    <xf numFmtId="166" fontId="30" fillId="0" borderId="0" xfId="0" applyNumberFormat="1" applyFont="1"/>
    <xf numFmtId="166" fontId="30" fillId="0" borderId="1" xfId="0" applyNumberFormat="1" applyFont="1" applyBorder="1" applyAlignment="1">
      <alignment horizontal="center"/>
    </xf>
    <xf numFmtId="0" fontId="30" fillId="11" borderId="1" xfId="0" applyFont="1" applyFill="1" applyBorder="1" applyAlignment="1">
      <alignment horizontal="center" vertical="center"/>
    </xf>
    <xf numFmtId="14" fontId="31" fillId="5" borderId="4" xfId="1" applyNumberFormat="1" applyFont="1" applyBorder="1" applyAlignment="1">
      <alignment horizontal="center" vertical="center"/>
    </xf>
    <xf numFmtId="14" fontId="31" fillId="5" borderId="4" xfId="1" applyNumberFormat="1" applyFont="1" applyBorder="1" applyAlignment="1">
      <alignment horizontal="left" vertical="center"/>
    </xf>
    <xf numFmtId="0" fontId="31" fillId="5" borderId="4" xfId="1" applyFont="1" applyBorder="1" applyAlignment="1">
      <alignment horizontal="left" vertical="center"/>
    </xf>
    <xf numFmtId="0" fontId="33" fillId="12" borderId="4" xfId="1" applyFont="1" applyFill="1" applyBorder="1" applyAlignment="1">
      <alignment horizontal="center" vertical="center"/>
    </xf>
    <xf numFmtId="0" fontId="33" fillId="12" borderId="6" xfId="1" applyFont="1" applyFill="1" applyBorder="1" applyAlignment="1">
      <alignment horizontal="center" vertical="center"/>
    </xf>
    <xf numFmtId="173" fontId="6" fillId="6" borderId="4" xfId="2" applyNumberFormat="1" applyBorder="1" applyAlignment="1">
      <alignment horizontal="center" vertical="center"/>
    </xf>
    <xf numFmtId="46" fontId="0" fillId="0" borderId="0" xfId="0" applyNumberFormat="1"/>
    <xf numFmtId="22" fontId="0" fillId="0" borderId="0" xfId="0" applyNumberFormat="1"/>
    <xf numFmtId="174" fontId="0" fillId="0" borderId="0" xfId="0" applyNumberFormat="1"/>
    <xf numFmtId="0" fontId="0" fillId="4" borderId="0" xfId="0" applyFill="1"/>
    <xf numFmtId="0" fontId="10" fillId="18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0" xfId="0" applyFont="1" applyFill="1"/>
    <xf numFmtId="0" fontId="29" fillId="4" borderId="2" xfId="0" applyFont="1" applyFill="1" applyBorder="1" applyAlignment="1">
      <alignment horizontal="center"/>
    </xf>
    <xf numFmtId="0" fontId="29" fillId="4" borderId="3" xfId="0" applyFont="1" applyFill="1" applyBorder="1" applyAlignment="1">
      <alignment horizontal="center"/>
    </xf>
    <xf numFmtId="166" fontId="0" fillId="11" borderId="1" xfId="0" applyNumberFormat="1" applyFill="1" applyBorder="1" applyAlignment="1">
      <alignment horizontal="center"/>
    </xf>
    <xf numFmtId="0" fontId="15" fillId="0" borderId="4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32" fillId="6" borderId="6" xfId="2" applyFont="1" applyBorder="1" applyAlignment="1">
      <alignment horizontal="center" vertical="center"/>
    </xf>
    <xf numFmtId="0" fontId="32" fillId="6" borderId="8" xfId="2" applyFont="1" applyBorder="1" applyAlignment="1">
      <alignment horizontal="center" vertical="center"/>
    </xf>
    <xf numFmtId="0" fontId="32" fillId="6" borderId="7" xfId="2" applyFont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21" fontId="0" fillId="0" borderId="0" xfId="0" applyNumberFormat="1"/>
    <xf numFmtId="0" fontId="0" fillId="16" borderId="0" xfId="0" applyFill="1"/>
    <xf numFmtId="22" fontId="0" fillId="19" borderId="0" xfId="0" applyNumberFormat="1" applyFill="1"/>
  </cellXfs>
  <cellStyles count="8">
    <cellStyle name="Accent4" xfId="5" builtinId="41"/>
    <cellStyle name="Accent5" xfId="6" builtinId="45"/>
    <cellStyle name="Comma" xfId="4" builtinId="3"/>
    <cellStyle name="Good" xfId="1" builtinId="26"/>
    <cellStyle name="Neutral" xfId="2" builtinId="28"/>
    <cellStyle name="Normal" xfId="0" builtinId="0"/>
    <cellStyle name="Normal 2" xfId="7"/>
    <cellStyle name="Output" xfId="3" builtinId="21"/>
  </cellStyles>
  <dxfs count="16">
    <dxf>
      <font>
        <color auto="1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7C8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 tint="4.9989318521683403E-2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7C80"/>
      <color rgb="FFFFFF99"/>
      <color rgb="FF009900"/>
      <color rgb="FF5A8B2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5741"/>
  <ax:ocxPr ax:name="_ExtentY" ax:value="4763"/>
  <ax:ocxPr ax:name="_StockProps" ax:value="1"/>
  <ax:ocxPr ax:name="BackColor" ax:value="-2147483633"/>
  <ax:ocxPr ax:name="Year" ax:value="2013"/>
  <ax:ocxPr ax:name="Month" ax:value="2"/>
  <ax:ocxPr ax:name="Day" ax:value="28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activeX/activeX2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5927"/>
  <ax:ocxPr ax:name="_ExtentY" ax:value="4630"/>
  <ax:ocxPr ax:name="_StockProps" ax:value="1"/>
  <ax:ocxPr ax:name="BackColor" ax:value="-2147483633"/>
  <ax:ocxPr ax:name="Year" ax:value="2012"/>
  <ax:ocxPr ax:name="Month" ax:value="12"/>
  <ax:ocxPr ax:name="Day" ax:value="26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357068</xdr:colOff>
      <xdr:row>9</xdr:row>
      <xdr:rowOff>58614</xdr:rowOff>
    </xdr:from>
    <xdr:to>
      <xdr:col>4</xdr:col>
      <xdr:colOff>981808</xdr:colOff>
      <xdr:row>12</xdr:row>
      <xdr:rowOff>174378</xdr:rowOff>
    </xdr:to>
    <xdr:sp macro="[0]!Check_Time" textlink="">
      <xdr:nvSpPr>
        <xdr:cNvPr id="2" name="Rounded Rectangle 1"/>
        <xdr:cNvSpPr/>
      </xdr:nvSpPr>
      <xdr:spPr>
        <a:xfrm>
          <a:off x="2994760" y="2593729"/>
          <a:ext cx="2471125" cy="687264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/>
            <a:t>บันทึกเวลา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771525</xdr:colOff>
      <xdr:row>2</xdr:row>
      <xdr:rowOff>114300</xdr:rowOff>
    </xdr:from>
    <xdr:to>
      <xdr:col>9</xdr:col>
      <xdr:colOff>942975</xdr:colOff>
      <xdr:row>6</xdr:row>
      <xdr:rowOff>161925</xdr:rowOff>
    </xdr:to>
    <xdr:sp macro="[0]!Fil_Output" textlink="">
      <xdr:nvSpPr>
        <xdr:cNvPr id="2" name="Rounded Rectangle 1"/>
        <xdr:cNvSpPr/>
      </xdr:nvSpPr>
      <xdr:spPr>
        <a:xfrm>
          <a:off x="6172200" y="428625"/>
          <a:ext cx="1609725" cy="96202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/>
            <a:t>Export</a:t>
          </a:r>
          <a:endParaRPr lang="th-TH" sz="3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9</xdr:col>
          <xdr:colOff>619125</xdr:colOff>
          <xdr:row>11</xdr:row>
          <xdr:rowOff>104775</xdr:rowOff>
        </xdr:to>
        <xdr:sp macro="" textlink="">
          <xdr:nvSpPr>
            <xdr:cNvPr id="2049" name="Calendar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114301</xdr:colOff>
      <xdr:row>12</xdr:row>
      <xdr:rowOff>0</xdr:rowOff>
    </xdr:from>
    <xdr:to>
      <xdr:col>2</xdr:col>
      <xdr:colOff>1762125</xdr:colOff>
      <xdr:row>13</xdr:row>
      <xdr:rowOff>95250</xdr:rowOff>
    </xdr:to>
    <xdr:sp macro="[0]!AddTime" textlink="">
      <xdr:nvSpPr>
        <xdr:cNvPr id="2" name="Rounded Rectangle 1"/>
        <xdr:cNvSpPr/>
      </xdr:nvSpPr>
      <xdr:spPr>
        <a:xfrm>
          <a:off x="1543051" y="3695700"/>
          <a:ext cx="1647824" cy="42862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/>
            <a:t>บันทึกเวลา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247650</xdr:colOff>
          <xdr:row>6</xdr:row>
          <xdr:rowOff>276225</xdr:rowOff>
        </xdr:to>
        <xdr:sp macro="" textlink="">
          <xdr:nvSpPr>
            <xdr:cNvPr id="3073" name="Calendar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8"/>
  <sheetViews>
    <sheetView showGridLines="0" showRowColHeaders="0" tabSelected="1" zoomScale="130" zoomScaleNormal="130" workbookViewId="0">
      <selection activeCell="E9" sqref="E9"/>
    </sheetView>
  </sheetViews>
  <sheetFormatPr defaultRowHeight="15"/>
  <cols>
    <col min="1" max="1" width="4.42578125" customWidth="1"/>
    <col min="2" max="2" width="16.42578125" customWidth="1"/>
    <col min="3" max="3" width="18.7109375" customWidth="1"/>
    <col min="4" max="4" width="27.7109375" customWidth="1"/>
    <col min="5" max="5" width="59.85546875" customWidth="1"/>
    <col min="6" max="6" width="11.140625" customWidth="1"/>
  </cols>
  <sheetData>
    <row r="1" spans="2:6" ht="34.5" customHeight="1">
      <c r="B1" s="106" t="s">
        <v>35</v>
      </c>
      <c r="C1" s="107"/>
      <c r="D1" s="107"/>
      <c r="E1" s="108"/>
      <c r="F1" s="44"/>
    </row>
    <row r="2" spans="2:6" ht="30" customHeight="1">
      <c r="B2" s="45" t="s">
        <v>5</v>
      </c>
      <c r="C2" s="48">
        <f ca="1">DAY(TODAY())</f>
        <v>18</v>
      </c>
      <c r="D2" s="46" t="str">
        <f ca="1">TEXT(TODAY(),"ดดดด")</f>
        <v>กุมภาพันธ์</v>
      </c>
      <c r="E2" s="47">
        <f ca="1">YEAR(TODAY())+543</f>
        <v>2556</v>
      </c>
      <c r="F2" s="44"/>
    </row>
    <row r="3" spans="2:6" ht="15" customHeight="1">
      <c r="D3" s="44"/>
      <c r="E3" s="44"/>
      <c r="F3" s="44"/>
    </row>
    <row r="4" spans="2:6" ht="30" customHeight="1">
      <c r="B4" s="45" t="s">
        <v>3</v>
      </c>
      <c r="C4" s="50" t="str">
        <f>IF(E4="","",INDEX(PersonalId,MATCH(E4,Personal,0)))</f>
        <v/>
      </c>
      <c r="D4" s="45" t="s">
        <v>2</v>
      </c>
      <c r="E4" s="49"/>
      <c r="F4" s="44"/>
    </row>
    <row r="5" spans="2:6" ht="15" customHeight="1"/>
    <row r="6" spans="2:6" ht="30" customHeight="1">
      <c r="B6" s="105" t="str">
        <f ca="1">Temp!N2</f>
        <v>ยินดีต้อนรับเข้างาน</v>
      </c>
      <c r="C6" s="105"/>
      <c r="D6" s="105"/>
      <c r="E6" s="105"/>
      <c r="F6" s="44"/>
    </row>
    <row r="7" spans="2:6">
      <c r="B7" s="43"/>
      <c r="C7" s="43"/>
      <c r="D7" s="43"/>
      <c r="E7" s="43"/>
      <c r="F7" s="44"/>
    </row>
    <row r="8" spans="2:6">
      <c r="B8" s="44"/>
      <c r="C8" s="44"/>
      <c r="D8" s="44"/>
      <c r="E8" s="44"/>
      <c r="F8" s="44"/>
    </row>
  </sheetData>
  <sheetProtection password="CC3D" sheet="1" objects="1" scenarios="1"/>
  <mergeCells count="2">
    <mergeCell ref="B6:E6"/>
    <mergeCell ref="B1:E1"/>
  </mergeCells>
  <conditionalFormatting sqref="B6:E6">
    <cfRule type="cellIs" dxfId="15" priority="3" operator="equal">
      <formula>"ลงเวลาเกิน"</formula>
    </cfRule>
    <cfRule type="cellIs" dxfId="14" priority="4" operator="equal">
      <formula>"ลงชื่อออก"</formula>
    </cfRule>
    <cfRule type="cellIs" dxfId="13" priority="5" operator="equal">
      <formula>"ยินดีต้อนรับเข้างาน"</formula>
    </cfRule>
  </conditionalFormatting>
  <conditionalFormatting sqref="E4">
    <cfRule type="notContainsBlanks" dxfId="12" priority="2">
      <formula>LEN(TRIM(E4))&gt;0</formula>
    </cfRule>
  </conditionalFormatting>
  <conditionalFormatting sqref="C4">
    <cfRule type="notContainsBlanks" dxfId="11" priority="1">
      <formula>LEN(TRIM(C4))&gt;0</formula>
    </cfRule>
  </conditionalFormatting>
  <dataValidations count="1">
    <dataValidation type="list" allowBlank="1" showInputMessage="1" showErrorMessage="1" sqref="E4">
      <formula1>Personal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O47"/>
  <sheetViews>
    <sheetView showGridLines="0" workbookViewId="0">
      <selection activeCell="K15" sqref="K15"/>
    </sheetView>
  </sheetViews>
  <sheetFormatPr defaultRowHeight="15.75"/>
  <cols>
    <col min="1" max="1" width="14.28515625" style="1" customWidth="1"/>
    <col min="2" max="2" width="26" customWidth="1"/>
    <col min="3" max="3" width="21.42578125" customWidth="1"/>
    <col min="4" max="4" width="19.28515625" customWidth="1"/>
    <col min="5" max="5" width="8.42578125" style="70" hidden="1" customWidth="1"/>
    <col min="6" max="6" width="9.140625" style="70" hidden="1" customWidth="1"/>
    <col min="7" max="7" width="8.85546875" style="70" hidden="1" customWidth="1"/>
    <col min="8" max="8" width="11.7109375" style="85" customWidth="1"/>
    <col min="9" max="9" width="9.85546875" customWidth="1"/>
    <col min="10" max="10" width="18" customWidth="1"/>
    <col min="11" max="11" width="20.85546875" customWidth="1"/>
    <col min="13" max="13" width="15.7109375" customWidth="1"/>
    <col min="14" max="14" width="19.85546875" customWidth="1"/>
    <col min="15" max="15" width="16.140625" customWidth="1"/>
  </cols>
  <sheetData>
    <row r="1" spans="1:14" ht="18.75" customHeight="1">
      <c r="A1" s="109" t="s">
        <v>26</v>
      </c>
      <c r="B1" s="110"/>
      <c r="C1" s="110"/>
      <c r="D1" s="111"/>
    </row>
    <row r="2" spans="1:14" ht="6" customHeight="1">
      <c r="A2" s="26"/>
      <c r="B2" s="21"/>
      <c r="C2" s="21"/>
      <c r="D2" s="21"/>
    </row>
    <row r="3" spans="1:14" ht="18" customHeight="1">
      <c r="A3" s="90" t="s">
        <v>3</v>
      </c>
      <c r="B3" s="24">
        <f ca="1">IF($B$4="",10,INDEX(PersonalId,MATCH($B$4,Personal,0)))</f>
        <v>1</v>
      </c>
      <c r="C3" s="89" t="s">
        <v>24</v>
      </c>
      <c r="D3" s="31">
        <v>41306</v>
      </c>
      <c r="F3" s="102" t="str">
        <f ca="1">IF(B3="","",VLOOKUP(B3,Personal!$A$2:$C$98,3,0))</f>
        <v>อาทิตย์</v>
      </c>
      <c r="G3" s="103">
        <f ca="1">IF(F3="เสาร์",1,IF(F3="อาทิตย์",2,0))</f>
        <v>2</v>
      </c>
    </row>
    <row r="4" spans="1:14" ht="18" customHeight="1">
      <c r="A4" s="91" t="s">
        <v>14</v>
      </c>
      <c r="B4" s="75" t="s">
        <v>60</v>
      </c>
      <c r="C4" s="89" t="s">
        <v>25</v>
      </c>
      <c r="D4" s="31">
        <v>41333</v>
      </c>
    </row>
    <row r="5" spans="1:14" ht="18" customHeight="1">
      <c r="A5" s="91" t="s">
        <v>19</v>
      </c>
      <c r="B5" s="24">
        <f ca="1">D4-D3-D5+1</f>
        <v>28</v>
      </c>
      <c r="C5" s="89" t="s">
        <v>16</v>
      </c>
      <c r="D5" s="25">
        <f ca="1">COUNTIF($B$12:$B$42,"วันหยุด")+D8</f>
        <v>0</v>
      </c>
    </row>
    <row r="6" spans="1:14" ht="18" customHeight="1">
      <c r="A6" s="91" t="s">
        <v>20</v>
      </c>
      <c r="B6" s="24">
        <f ca="1">COUNT($C$12:$C$42)</f>
        <v>0</v>
      </c>
      <c r="C6" s="89" t="s">
        <v>17</v>
      </c>
      <c r="D6" s="25">
        <f ca="1">COUNTIF(C12:C42,"")</f>
        <v>31</v>
      </c>
      <c r="F6" s="71"/>
      <c r="G6" s="71"/>
    </row>
    <row r="7" spans="1:14" ht="18" customHeight="1">
      <c r="A7" s="91" t="s">
        <v>21</v>
      </c>
      <c r="B7" s="24">
        <f>COUNTIF(Sub_Report!R2:R100,1)</f>
        <v>0</v>
      </c>
      <c r="C7" s="89" t="s">
        <v>18</v>
      </c>
      <c r="D7" s="25">
        <f ca="1">D6-COUNTIF(D12:D42,"")</f>
        <v>0</v>
      </c>
      <c r="F7" s="71"/>
      <c r="G7" s="71"/>
      <c r="H7" s="86"/>
    </row>
    <row r="8" spans="1:14" ht="18" customHeight="1">
      <c r="A8" s="91" t="s">
        <v>22</v>
      </c>
      <c r="B8" s="30">
        <f ca="1">IF(F3="อาทิตย์",0,SUM($H$12:$H$42))</f>
        <v>0</v>
      </c>
      <c r="C8" s="89" t="s">
        <v>51</v>
      </c>
      <c r="D8" s="25">
        <f ca="1">COUNTIF(H12:H42,"พิเศษ")</f>
        <v>0</v>
      </c>
      <c r="F8" s="72"/>
      <c r="G8" s="72"/>
    </row>
    <row r="9" spans="1:14" ht="3.75" hidden="1" customHeight="1">
      <c r="A9" s="81"/>
      <c r="B9" s="82"/>
      <c r="C9" s="112"/>
      <c r="D9" s="113"/>
    </row>
    <row r="10" spans="1:14" ht="3" hidden="1" customHeight="1"/>
    <row r="11" spans="1:14" ht="18" customHeight="1">
      <c r="A11" s="92" t="s">
        <v>5</v>
      </c>
      <c r="B11" s="92" t="s">
        <v>13</v>
      </c>
      <c r="C11" s="92" t="s">
        <v>11</v>
      </c>
      <c r="D11" s="93" t="s">
        <v>12</v>
      </c>
      <c r="E11" s="74" t="s">
        <v>16</v>
      </c>
      <c r="F11" s="74" t="s">
        <v>50</v>
      </c>
      <c r="G11" s="74" t="s">
        <v>22</v>
      </c>
      <c r="H11" s="88" t="s">
        <v>22</v>
      </c>
    </row>
    <row r="12" spans="1:14" ht="19.5" customHeight="1">
      <c r="A12" s="94">
        <f>IF(ROWS(A$12:A12)&lt;=($D$4-$D$3)+1,IF(COUNT(A11)=0,$D$3,A11+1),"")</f>
        <v>41306</v>
      </c>
      <c r="B12" s="27" t="str">
        <f ca="1">IF(OR(D12="",D12="ยังไม่ลงเวลาออก"),"",IF(D12="วันหยุด",D12,(D12-C12)))</f>
        <v/>
      </c>
      <c r="C12" s="27" t="str">
        <f t="shared" ref="C12:C42" ca="1" si="0">IFERROR(IF(AND(E12=0,F12=0),INDEX(Report_Time_In,MATCH(A12,Report_Date_In,0)),IF(AND(E12=1,F12=1),INDEX(Report_Time_In,MATCH(A12,Report_Date_In,0)),"วันหยุด")),"")</f>
        <v/>
      </c>
      <c r="D12" s="27" t="str">
        <f t="shared" ref="D12:D42" ca="1" si="1">IFERROR(IF(AND(IFERROR(INDEX(Report_Time_Out,MATCH(A12,Report_Date_Out,0)),0)=0,COUNT(C12:C12)=1),"ยังไม่ลงเวลาออก",IF(C12="วันหยุด",C12,INDEX(Report_Time_Out,MATCH(A12,Report_Date_Out,0)))),"")</f>
        <v/>
      </c>
      <c r="E12" s="73">
        <f ca="1">IF($G$3=2,0,IF($G$3=1,IF(TEXT(A12,"dddd")="เสาร์",0,IF(TEXT(A12,"dddd")="อาทิตย์",1,0)),IF(TEXT(A12,"dddd")="เสาร์",1,IF(TEXT(A12,"dddd")="อาทิตย์",1,0))))</f>
        <v>0</v>
      </c>
      <c r="F12" s="73">
        <f ca="1">IF(AND(IF(ISNUMBER(INDEX(Report_Time_In,MATCH(A12,Report_Date_In,0))),1,0)=1,E12=1),1,0)</f>
        <v>0</v>
      </c>
      <c r="G12" s="73">
        <f ca="1">IF(COUNT(A12)=0,0,IF(C12&gt;A12+"07:30:00"+0,0,1))</f>
        <v>0</v>
      </c>
      <c r="H12" s="87">
        <f ca="1">IF(B12="",0,IF(G12=0,0,IF(B12&lt;="09:30:00"+0,0,IF(F12=1,"พิเศษ",B12-"09:30:00"+0))))</f>
        <v>0</v>
      </c>
      <c r="I12" s="95"/>
      <c r="J12" s="96"/>
      <c r="L12" s="20"/>
      <c r="M12" s="20"/>
      <c r="N12" s="20"/>
    </row>
    <row r="13" spans="1:14" ht="19.5" customHeight="1">
      <c r="A13" s="94">
        <f>IF(ROWS(A$12:A13)&lt;=($D$4-$D$3)+1,IF(COUNT(A12)=0,$D$3,A12+1),"")</f>
        <v>41307</v>
      </c>
      <c r="B13" s="27" t="str">
        <f t="shared" ref="B13:B42" ca="1" si="2">IF(OR(D13="",D13="ยังไม่ลงเวลาออก"),"",IF(D13="วันหยุด",D13,(D13-C13)))</f>
        <v/>
      </c>
      <c r="C13" s="27" t="str">
        <f t="shared" ca="1" si="0"/>
        <v/>
      </c>
      <c r="D13" s="27" t="str">
        <f t="shared" ca="1" si="1"/>
        <v/>
      </c>
      <c r="E13" s="73">
        <f t="shared" ref="E13:E42" ca="1" si="3">IF($G$3=2,0,IF($G$3=1,IF(TEXT(A13,"dddd")="เสาร์",0,IF(TEXT(A13,"dddd")="อาทิตย์",1,0)),IF(TEXT(A13,"dddd")="เสาร์",1,IF(TEXT(A13,"dddd")="อาทิตย์",1,0))))</f>
        <v>0</v>
      </c>
      <c r="F13" s="73">
        <f t="shared" ref="F13:F42" ca="1" si="4">IF(AND(IF(ISNUMBER(INDEX(Report_Time_In,MATCH(A13,Report_Date_In,0))),1,0)=1,E13=1),1,0)</f>
        <v>0</v>
      </c>
      <c r="G13" s="73">
        <f t="shared" ref="G13:G42" ca="1" si="5">IF(COUNT(A13)=0,0,IF(C13&gt;A13+"07:30:00"+0,0,1))</f>
        <v>0</v>
      </c>
      <c r="H13" s="87">
        <f t="shared" ref="H13:H42" ca="1" si="6">IF(B13="",0,IF(G13=0,0,IF(B13&lt;="09:30:00"+0,0,IF(F13=1,"พิเศษ",B13-"09:30:00"+0))))</f>
        <v>0</v>
      </c>
      <c r="L13" s="20"/>
    </row>
    <row r="14" spans="1:14" ht="19.5" customHeight="1">
      <c r="A14" s="94">
        <f>IF(ROWS(A$12:A14)&lt;=($D$4-$D$3)+1,IF(COUNT(A13)=0,$D$3,A13+1),"")</f>
        <v>41308</v>
      </c>
      <c r="B14" s="27" t="str">
        <f t="shared" ca="1" si="2"/>
        <v/>
      </c>
      <c r="C14" s="27" t="str">
        <f t="shared" ca="1" si="0"/>
        <v/>
      </c>
      <c r="D14" s="27" t="str">
        <f t="shared" ca="1" si="1"/>
        <v/>
      </c>
      <c r="E14" s="73">
        <f t="shared" ca="1" si="3"/>
        <v>0</v>
      </c>
      <c r="F14" s="73">
        <f t="shared" ca="1" si="4"/>
        <v>0</v>
      </c>
      <c r="G14" s="73">
        <f t="shared" ca="1" si="5"/>
        <v>0</v>
      </c>
      <c r="H14" s="87">
        <f t="shared" ca="1" si="6"/>
        <v>0</v>
      </c>
      <c r="L14" s="20"/>
    </row>
    <row r="15" spans="1:14" ht="19.5" customHeight="1">
      <c r="A15" s="94">
        <f>IF(ROWS(A$12:A15)&lt;=($D$4-$D$3)+1,IF(COUNT(A14)=0,$D$3,A14+1),"")</f>
        <v>41309</v>
      </c>
      <c r="B15" s="27" t="str">
        <f t="shared" ca="1" si="2"/>
        <v/>
      </c>
      <c r="C15" s="27" t="str">
        <f t="shared" ca="1" si="0"/>
        <v/>
      </c>
      <c r="D15" s="27" t="str">
        <f t="shared" ca="1" si="1"/>
        <v/>
      </c>
      <c r="E15" s="73">
        <f t="shared" ca="1" si="3"/>
        <v>0</v>
      </c>
      <c r="F15" s="73">
        <f t="shared" ca="1" si="4"/>
        <v>0</v>
      </c>
      <c r="G15" s="73">
        <f t="shared" ca="1" si="5"/>
        <v>0</v>
      </c>
      <c r="H15" s="87">
        <f t="shared" ca="1" si="6"/>
        <v>0</v>
      </c>
      <c r="L15" s="20"/>
    </row>
    <row r="16" spans="1:14" ht="19.5" customHeight="1">
      <c r="A16" s="94">
        <f>IF(ROWS(A$12:A16)&lt;=($D$4-$D$3)+1,IF(COUNT(A15)=0,$D$3,A15+1),"")</f>
        <v>41310</v>
      </c>
      <c r="B16" s="27" t="str">
        <f t="shared" ca="1" si="2"/>
        <v/>
      </c>
      <c r="C16" s="27" t="str">
        <f t="shared" ca="1" si="0"/>
        <v/>
      </c>
      <c r="D16" s="27" t="str">
        <f t="shared" ca="1" si="1"/>
        <v/>
      </c>
      <c r="E16" s="73">
        <f t="shared" ca="1" si="3"/>
        <v>0</v>
      </c>
      <c r="F16" s="73">
        <f t="shared" ca="1" si="4"/>
        <v>0</v>
      </c>
      <c r="G16" s="73">
        <f t="shared" ca="1" si="5"/>
        <v>0</v>
      </c>
      <c r="H16" s="87">
        <f t="shared" ca="1" si="6"/>
        <v>0</v>
      </c>
      <c r="L16" s="20"/>
    </row>
    <row r="17" spans="1:15" ht="19.5" customHeight="1">
      <c r="A17" s="94">
        <f>IF(ROWS(A$12:A17)&lt;=($D$4-$D$3)+1,IF(COUNT(A16)=0,$D$3,A16+1),"")</f>
        <v>41311</v>
      </c>
      <c r="B17" s="27" t="str">
        <f t="shared" ca="1" si="2"/>
        <v/>
      </c>
      <c r="C17" s="27" t="str">
        <f t="shared" ca="1" si="0"/>
        <v/>
      </c>
      <c r="D17" s="27" t="str">
        <f t="shared" ca="1" si="1"/>
        <v/>
      </c>
      <c r="E17" s="73">
        <f t="shared" ca="1" si="3"/>
        <v>0</v>
      </c>
      <c r="F17" s="73">
        <f t="shared" ca="1" si="4"/>
        <v>0</v>
      </c>
      <c r="G17" s="73">
        <f t="shared" ca="1" si="5"/>
        <v>0</v>
      </c>
      <c r="H17" s="87">
        <f t="shared" ca="1" si="6"/>
        <v>0</v>
      </c>
      <c r="L17" s="20"/>
    </row>
    <row r="18" spans="1:15" ht="19.5" customHeight="1">
      <c r="A18" s="94">
        <f>IF(ROWS(A$12:A18)&lt;=($D$4-$D$3)+1,IF(COUNT(A17)=0,$D$3,A17+1),"")</f>
        <v>41312</v>
      </c>
      <c r="B18" s="27" t="str">
        <f t="shared" ca="1" si="2"/>
        <v/>
      </c>
      <c r="C18" s="27" t="str">
        <f t="shared" ca="1" si="0"/>
        <v/>
      </c>
      <c r="D18" s="27" t="str">
        <f t="shared" ca="1" si="1"/>
        <v/>
      </c>
      <c r="E18" s="73">
        <f t="shared" ca="1" si="3"/>
        <v>0</v>
      </c>
      <c r="F18" s="73">
        <f t="shared" ca="1" si="4"/>
        <v>0</v>
      </c>
      <c r="G18" s="73">
        <f t="shared" ca="1" si="5"/>
        <v>0</v>
      </c>
      <c r="H18" s="87">
        <f t="shared" ca="1" si="6"/>
        <v>0</v>
      </c>
      <c r="L18" s="20"/>
    </row>
    <row r="19" spans="1:15" ht="19.5" customHeight="1">
      <c r="A19" s="94">
        <f>IF(ROWS(A$12:A19)&lt;=($D$4-$D$3)+1,IF(COUNT(A18)=0,$D$3,A18+1),"")</f>
        <v>41313</v>
      </c>
      <c r="B19" s="27" t="str">
        <f t="shared" ca="1" si="2"/>
        <v/>
      </c>
      <c r="C19" s="27" t="str">
        <f t="shared" ca="1" si="0"/>
        <v/>
      </c>
      <c r="D19" s="27" t="str">
        <f t="shared" ca="1" si="1"/>
        <v/>
      </c>
      <c r="E19" s="73">
        <f t="shared" ca="1" si="3"/>
        <v>0</v>
      </c>
      <c r="F19" s="73">
        <f t="shared" ca="1" si="4"/>
        <v>0</v>
      </c>
      <c r="G19" s="73">
        <f t="shared" ca="1" si="5"/>
        <v>0</v>
      </c>
      <c r="H19" s="87">
        <f t="shared" ca="1" si="6"/>
        <v>0</v>
      </c>
      <c r="L19" s="20"/>
    </row>
    <row r="20" spans="1:15" ht="19.5" customHeight="1">
      <c r="A20" s="94">
        <f>IF(ROWS(A$12:A20)&lt;=($D$4-$D$3)+1,IF(COUNT(A19)=0,$D$3,A19+1),"")</f>
        <v>41314</v>
      </c>
      <c r="B20" s="27" t="str">
        <f t="shared" ca="1" si="2"/>
        <v/>
      </c>
      <c r="C20" s="27" t="str">
        <f t="shared" ca="1" si="0"/>
        <v/>
      </c>
      <c r="D20" s="27" t="str">
        <f t="shared" ca="1" si="1"/>
        <v/>
      </c>
      <c r="E20" s="73">
        <f t="shared" ca="1" si="3"/>
        <v>0</v>
      </c>
      <c r="F20" s="73">
        <f t="shared" ca="1" si="4"/>
        <v>0</v>
      </c>
      <c r="G20" s="73">
        <f t="shared" ca="1" si="5"/>
        <v>0</v>
      </c>
      <c r="H20" s="87">
        <f t="shared" ca="1" si="6"/>
        <v>0</v>
      </c>
      <c r="L20" s="20"/>
    </row>
    <row r="21" spans="1:15" ht="19.5" customHeight="1">
      <c r="A21" s="94">
        <f>IF(ROWS(A$12:A21)&lt;=($D$4-$D$3)+1,IF(COUNT(A20)=0,$D$3,A20+1),"")</f>
        <v>41315</v>
      </c>
      <c r="B21" s="27" t="str">
        <f t="shared" ca="1" si="2"/>
        <v/>
      </c>
      <c r="C21" s="27" t="str">
        <f t="shared" ca="1" si="0"/>
        <v/>
      </c>
      <c r="D21" s="27" t="str">
        <f t="shared" ca="1" si="1"/>
        <v/>
      </c>
      <c r="E21" s="73">
        <f t="shared" ca="1" si="3"/>
        <v>0</v>
      </c>
      <c r="F21" s="73">
        <f t="shared" ca="1" si="4"/>
        <v>0</v>
      </c>
      <c r="G21" s="73">
        <f t="shared" ca="1" si="5"/>
        <v>0</v>
      </c>
      <c r="H21" s="87">
        <f t="shared" ca="1" si="6"/>
        <v>0</v>
      </c>
      <c r="L21" s="20"/>
    </row>
    <row r="22" spans="1:15" ht="19.5" customHeight="1">
      <c r="A22" s="94">
        <f>IF(ROWS(A$12:A22)&lt;=($D$4-$D$3)+1,IF(COUNT(A21)=0,$D$3,A21+1),"")</f>
        <v>41316</v>
      </c>
      <c r="B22" s="27" t="str">
        <f t="shared" ca="1" si="2"/>
        <v/>
      </c>
      <c r="C22" s="27" t="str">
        <f t="shared" ca="1" si="0"/>
        <v/>
      </c>
      <c r="D22" s="27" t="str">
        <f t="shared" ca="1" si="1"/>
        <v/>
      </c>
      <c r="E22" s="73">
        <f t="shared" ca="1" si="3"/>
        <v>0</v>
      </c>
      <c r="F22" s="73">
        <f t="shared" ca="1" si="4"/>
        <v>0</v>
      </c>
      <c r="G22" s="73">
        <f t="shared" ca="1" si="5"/>
        <v>0</v>
      </c>
      <c r="H22" s="87">
        <f t="shared" ca="1" si="6"/>
        <v>0</v>
      </c>
      <c r="L22" s="20"/>
    </row>
    <row r="23" spans="1:15" ht="19.5" customHeight="1">
      <c r="A23" s="94">
        <f>IF(ROWS(A$12:A23)&lt;=($D$4-$D$3)+1,IF(COUNT(A22)=0,$D$3,A22+1),"")</f>
        <v>41317</v>
      </c>
      <c r="B23" s="27" t="str">
        <f t="shared" ca="1" si="2"/>
        <v/>
      </c>
      <c r="C23" s="27" t="str">
        <f t="shared" ca="1" si="0"/>
        <v/>
      </c>
      <c r="D23" s="27" t="str">
        <f t="shared" ca="1" si="1"/>
        <v/>
      </c>
      <c r="E23" s="73">
        <f t="shared" ca="1" si="3"/>
        <v>0</v>
      </c>
      <c r="F23" s="73">
        <f t="shared" ca="1" si="4"/>
        <v>0</v>
      </c>
      <c r="G23" s="73">
        <f t="shared" ca="1" si="5"/>
        <v>0</v>
      </c>
      <c r="H23" s="87">
        <f t="shared" ca="1" si="6"/>
        <v>0</v>
      </c>
      <c r="L23" s="20"/>
    </row>
    <row r="24" spans="1:15" ht="19.5" customHeight="1">
      <c r="A24" s="94">
        <f>IF(ROWS(A$12:A24)&lt;=($D$4-$D$3)+1,IF(COUNT(A23)=0,$D$3,A23+1),"")</f>
        <v>41318</v>
      </c>
      <c r="B24" s="27" t="str">
        <f t="shared" ca="1" si="2"/>
        <v/>
      </c>
      <c r="C24" s="27" t="str">
        <f t="shared" ca="1" si="0"/>
        <v/>
      </c>
      <c r="D24" s="27" t="str">
        <f t="shared" ca="1" si="1"/>
        <v/>
      </c>
      <c r="E24" s="73">
        <f t="shared" ca="1" si="3"/>
        <v>0</v>
      </c>
      <c r="F24" s="73">
        <f t="shared" ca="1" si="4"/>
        <v>0</v>
      </c>
      <c r="G24" s="73">
        <f t="shared" ca="1" si="5"/>
        <v>0</v>
      </c>
      <c r="H24" s="87">
        <f t="shared" ca="1" si="6"/>
        <v>0</v>
      </c>
      <c r="L24" s="20"/>
    </row>
    <row r="25" spans="1:15" ht="19.5" customHeight="1">
      <c r="A25" s="94">
        <f>IF(ROWS(A$12:A25)&lt;=($D$4-$D$3)+1,IF(COUNT(A24)=0,$D$3,A24+1),"")</f>
        <v>41319</v>
      </c>
      <c r="B25" s="27" t="str">
        <f t="shared" ca="1" si="2"/>
        <v/>
      </c>
      <c r="C25" s="27" t="str">
        <f t="shared" ca="1" si="0"/>
        <v/>
      </c>
      <c r="D25" s="27" t="str">
        <f t="shared" ca="1" si="1"/>
        <v/>
      </c>
      <c r="E25" s="73">
        <f t="shared" ca="1" si="3"/>
        <v>0</v>
      </c>
      <c r="F25" s="73">
        <f t="shared" ca="1" si="4"/>
        <v>0</v>
      </c>
      <c r="G25" s="73">
        <f t="shared" ca="1" si="5"/>
        <v>0</v>
      </c>
      <c r="H25" s="87">
        <f t="shared" ca="1" si="6"/>
        <v>0</v>
      </c>
      <c r="L25" s="20"/>
    </row>
    <row r="26" spans="1:15" ht="19.5" customHeight="1">
      <c r="A26" s="94">
        <f>IF(ROWS(A$12:A26)&lt;=($D$4-$D$3)+1,IF(COUNT(A25)=0,$D$3,A25+1),"")</f>
        <v>41320</v>
      </c>
      <c r="B26" s="27" t="str">
        <f t="shared" ca="1" si="2"/>
        <v/>
      </c>
      <c r="C26" s="27" t="str">
        <f t="shared" ca="1" si="0"/>
        <v/>
      </c>
      <c r="D26" s="27" t="str">
        <f t="shared" ca="1" si="1"/>
        <v/>
      </c>
      <c r="E26" s="73">
        <f t="shared" ca="1" si="3"/>
        <v>0</v>
      </c>
      <c r="F26" s="73">
        <f t="shared" ca="1" si="4"/>
        <v>0</v>
      </c>
      <c r="G26" s="73">
        <f t="shared" ca="1" si="5"/>
        <v>0</v>
      </c>
      <c r="H26" s="87">
        <f t="shared" ca="1" si="6"/>
        <v>0</v>
      </c>
      <c r="L26" s="20"/>
      <c r="M26" s="20"/>
      <c r="O26" s="20"/>
    </row>
    <row r="27" spans="1:15" ht="19.5" customHeight="1">
      <c r="A27" s="94">
        <f>IF(ROWS(A$12:A27)&lt;=($D$4-$D$3)+1,IF(COUNT(A26)=0,$D$3,A26+1),"")</f>
        <v>41321</v>
      </c>
      <c r="B27" s="27" t="str">
        <f t="shared" ca="1" si="2"/>
        <v/>
      </c>
      <c r="C27" s="27" t="str">
        <f t="shared" ca="1" si="0"/>
        <v/>
      </c>
      <c r="D27" s="27" t="str">
        <f t="shared" ca="1" si="1"/>
        <v/>
      </c>
      <c r="E27" s="73">
        <f t="shared" ca="1" si="3"/>
        <v>0</v>
      </c>
      <c r="F27" s="73">
        <f t="shared" ca="1" si="4"/>
        <v>0</v>
      </c>
      <c r="G27" s="73">
        <f t="shared" ca="1" si="5"/>
        <v>0</v>
      </c>
      <c r="H27" s="87">
        <f t="shared" ca="1" si="6"/>
        <v>0</v>
      </c>
      <c r="L27" s="20"/>
    </row>
    <row r="28" spans="1:15" ht="19.5" customHeight="1">
      <c r="A28" s="94">
        <f>IF(ROWS(A$12:A28)&lt;=($D$4-$D$3)+1,IF(COUNT(A27)=0,$D$3,A27+1),"")</f>
        <v>41322</v>
      </c>
      <c r="B28" s="27" t="str">
        <f t="shared" ca="1" si="2"/>
        <v/>
      </c>
      <c r="C28" s="27" t="str">
        <f t="shared" ca="1" si="0"/>
        <v/>
      </c>
      <c r="D28" s="27" t="str">
        <f t="shared" ca="1" si="1"/>
        <v/>
      </c>
      <c r="E28" s="73">
        <f t="shared" ca="1" si="3"/>
        <v>0</v>
      </c>
      <c r="F28" s="73">
        <f t="shared" ca="1" si="4"/>
        <v>0</v>
      </c>
      <c r="G28" s="73">
        <f t="shared" ca="1" si="5"/>
        <v>0</v>
      </c>
      <c r="H28" s="87">
        <f t="shared" ca="1" si="6"/>
        <v>0</v>
      </c>
      <c r="L28" s="20"/>
    </row>
    <row r="29" spans="1:15" ht="19.5" customHeight="1">
      <c r="A29" s="94">
        <f>IF(ROWS(A$12:A29)&lt;=($D$4-$D$3)+1,IF(COUNT(A28)=0,$D$3,A28+1),"")</f>
        <v>41323</v>
      </c>
      <c r="B29" s="27" t="str">
        <f t="shared" ca="1" si="2"/>
        <v/>
      </c>
      <c r="C29" s="27" t="str">
        <f t="shared" ca="1" si="0"/>
        <v/>
      </c>
      <c r="D29" s="27" t="str">
        <f t="shared" ca="1" si="1"/>
        <v/>
      </c>
      <c r="E29" s="73">
        <f t="shared" ca="1" si="3"/>
        <v>0</v>
      </c>
      <c r="F29" s="73">
        <f t="shared" ca="1" si="4"/>
        <v>0</v>
      </c>
      <c r="G29" s="73">
        <f t="shared" ca="1" si="5"/>
        <v>0</v>
      </c>
      <c r="H29" s="87">
        <f t="shared" ca="1" si="6"/>
        <v>0</v>
      </c>
      <c r="L29" s="20"/>
    </row>
    <row r="30" spans="1:15" ht="19.5" customHeight="1">
      <c r="A30" s="94">
        <f>IF(ROWS(A$12:A30)&lt;=($D$4-$D$3)+1,IF(COUNT(A29)=0,$D$3,A29+1),"")</f>
        <v>41324</v>
      </c>
      <c r="B30" s="27" t="str">
        <f t="shared" ca="1" si="2"/>
        <v/>
      </c>
      <c r="C30" s="27" t="str">
        <f t="shared" ca="1" si="0"/>
        <v/>
      </c>
      <c r="D30" s="27" t="str">
        <f t="shared" ca="1" si="1"/>
        <v/>
      </c>
      <c r="E30" s="73">
        <f t="shared" ca="1" si="3"/>
        <v>0</v>
      </c>
      <c r="F30" s="73">
        <f t="shared" ca="1" si="4"/>
        <v>0</v>
      </c>
      <c r="G30" s="73">
        <f t="shared" ca="1" si="5"/>
        <v>0</v>
      </c>
      <c r="H30" s="87">
        <f t="shared" ca="1" si="6"/>
        <v>0</v>
      </c>
      <c r="L30" s="20"/>
    </row>
    <row r="31" spans="1:15" ht="19.5" customHeight="1">
      <c r="A31" s="94">
        <f>IF(ROWS(A$12:A31)&lt;=($D$4-$D$3)+1,IF(COUNT(A30)=0,$D$3,A30+1),"")</f>
        <v>41325</v>
      </c>
      <c r="B31" s="27" t="str">
        <f t="shared" ca="1" si="2"/>
        <v/>
      </c>
      <c r="C31" s="27" t="str">
        <f t="shared" ca="1" si="0"/>
        <v/>
      </c>
      <c r="D31" s="27" t="str">
        <f t="shared" ca="1" si="1"/>
        <v/>
      </c>
      <c r="E31" s="73">
        <f t="shared" ca="1" si="3"/>
        <v>0</v>
      </c>
      <c r="F31" s="73">
        <f t="shared" ca="1" si="4"/>
        <v>0</v>
      </c>
      <c r="G31" s="73">
        <f t="shared" ca="1" si="5"/>
        <v>0</v>
      </c>
      <c r="H31" s="87">
        <f t="shared" ca="1" si="6"/>
        <v>0</v>
      </c>
      <c r="L31" s="20"/>
    </row>
    <row r="32" spans="1:15" ht="19.5" customHeight="1">
      <c r="A32" s="94">
        <f>IF(ROWS(A$12:A32)&lt;=($D$4-$D$3)+1,IF(COUNT(A31)=0,$D$3,A31+1),"")</f>
        <v>41326</v>
      </c>
      <c r="B32" s="27" t="str">
        <f t="shared" ca="1" si="2"/>
        <v/>
      </c>
      <c r="C32" s="27" t="str">
        <f t="shared" ca="1" si="0"/>
        <v/>
      </c>
      <c r="D32" s="27" t="str">
        <f t="shared" ca="1" si="1"/>
        <v/>
      </c>
      <c r="E32" s="73">
        <f t="shared" ca="1" si="3"/>
        <v>0</v>
      </c>
      <c r="F32" s="73">
        <f t="shared" ca="1" si="4"/>
        <v>0</v>
      </c>
      <c r="G32" s="73">
        <f t="shared" ca="1" si="5"/>
        <v>0</v>
      </c>
      <c r="H32" s="87">
        <f t="shared" ca="1" si="6"/>
        <v>0</v>
      </c>
      <c r="L32" s="20"/>
    </row>
    <row r="33" spans="1:14" ht="19.5" customHeight="1">
      <c r="A33" s="94">
        <f>IF(ROWS(A$12:A33)&lt;=($D$4-$D$3)+1,IF(COUNT(A32)=0,$D$3,A32+1),"")</f>
        <v>41327</v>
      </c>
      <c r="B33" s="27" t="str">
        <f t="shared" ca="1" si="2"/>
        <v/>
      </c>
      <c r="C33" s="27" t="str">
        <f t="shared" ca="1" si="0"/>
        <v/>
      </c>
      <c r="D33" s="27" t="str">
        <f t="shared" ca="1" si="1"/>
        <v/>
      </c>
      <c r="E33" s="73">
        <f t="shared" ca="1" si="3"/>
        <v>0</v>
      </c>
      <c r="F33" s="73">
        <f t="shared" ca="1" si="4"/>
        <v>0</v>
      </c>
      <c r="G33" s="73">
        <f t="shared" ca="1" si="5"/>
        <v>0</v>
      </c>
      <c r="H33" s="87">
        <f t="shared" ca="1" si="6"/>
        <v>0</v>
      </c>
      <c r="L33" s="20"/>
    </row>
    <row r="34" spans="1:14" ht="19.5" customHeight="1">
      <c r="A34" s="94">
        <f>IF(ROWS(A$12:A34)&lt;=($D$4-$D$3)+1,IF(COUNT(A33)=0,$D$3,A33+1),"")</f>
        <v>41328</v>
      </c>
      <c r="B34" s="27" t="str">
        <f t="shared" ca="1" si="2"/>
        <v/>
      </c>
      <c r="C34" s="27" t="str">
        <f t="shared" ca="1" si="0"/>
        <v/>
      </c>
      <c r="D34" s="27" t="str">
        <f t="shared" ca="1" si="1"/>
        <v/>
      </c>
      <c r="E34" s="73">
        <f t="shared" ca="1" si="3"/>
        <v>0</v>
      </c>
      <c r="F34" s="73">
        <f t="shared" ca="1" si="4"/>
        <v>0</v>
      </c>
      <c r="G34" s="73">
        <f t="shared" ca="1" si="5"/>
        <v>0</v>
      </c>
      <c r="H34" s="87">
        <f t="shared" ca="1" si="6"/>
        <v>0</v>
      </c>
      <c r="L34" s="20"/>
    </row>
    <row r="35" spans="1:14" ht="19.5" customHeight="1">
      <c r="A35" s="94">
        <f>IF(ROWS(A$12:A35)&lt;=($D$4-$D$3)+1,IF(COUNT(A34)=0,$D$3,A34+1),"")</f>
        <v>41329</v>
      </c>
      <c r="B35" s="27" t="str">
        <f t="shared" ca="1" si="2"/>
        <v/>
      </c>
      <c r="C35" s="27" t="str">
        <f t="shared" ca="1" si="0"/>
        <v/>
      </c>
      <c r="D35" s="27" t="str">
        <f t="shared" ca="1" si="1"/>
        <v/>
      </c>
      <c r="E35" s="73">
        <f t="shared" ca="1" si="3"/>
        <v>0</v>
      </c>
      <c r="F35" s="73">
        <f t="shared" ca="1" si="4"/>
        <v>0</v>
      </c>
      <c r="G35" s="73">
        <f t="shared" ca="1" si="5"/>
        <v>0</v>
      </c>
      <c r="H35" s="87">
        <f t="shared" ca="1" si="6"/>
        <v>0</v>
      </c>
      <c r="L35" s="20"/>
    </row>
    <row r="36" spans="1:14" ht="19.5" customHeight="1">
      <c r="A36" s="94">
        <f>IF(ROWS(A$12:A36)&lt;=($D$4-$D$3)+1,IF(COUNT(A35)=0,$D$3,A35+1),"")</f>
        <v>41330</v>
      </c>
      <c r="B36" s="27" t="str">
        <f t="shared" ca="1" si="2"/>
        <v/>
      </c>
      <c r="C36" s="27" t="str">
        <f t="shared" ca="1" si="0"/>
        <v/>
      </c>
      <c r="D36" s="27" t="str">
        <f t="shared" ca="1" si="1"/>
        <v/>
      </c>
      <c r="E36" s="73">
        <f t="shared" ca="1" si="3"/>
        <v>0</v>
      </c>
      <c r="F36" s="73">
        <f t="shared" ca="1" si="4"/>
        <v>0</v>
      </c>
      <c r="G36" s="73">
        <f t="shared" ca="1" si="5"/>
        <v>0</v>
      </c>
      <c r="H36" s="87">
        <f t="shared" ca="1" si="6"/>
        <v>0</v>
      </c>
      <c r="L36" s="20"/>
    </row>
    <row r="37" spans="1:14" ht="19.5" customHeight="1">
      <c r="A37" s="94">
        <f>IF(ROWS(A$12:A37)&lt;=($D$4-$D$3)+1,IF(COUNT(A36)=0,$D$3,A36+1),"")</f>
        <v>41331</v>
      </c>
      <c r="B37" s="27" t="str">
        <f t="shared" ca="1" si="2"/>
        <v/>
      </c>
      <c r="C37" s="27" t="str">
        <f t="shared" ca="1" si="0"/>
        <v/>
      </c>
      <c r="D37" s="27" t="str">
        <f t="shared" ca="1" si="1"/>
        <v/>
      </c>
      <c r="E37" s="73">
        <f t="shared" ca="1" si="3"/>
        <v>0</v>
      </c>
      <c r="F37" s="73">
        <f t="shared" ca="1" si="4"/>
        <v>0</v>
      </c>
      <c r="G37" s="73">
        <f t="shared" ca="1" si="5"/>
        <v>0</v>
      </c>
      <c r="H37" s="87">
        <f t="shared" ca="1" si="6"/>
        <v>0</v>
      </c>
      <c r="L37" s="20"/>
    </row>
    <row r="38" spans="1:14" ht="19.5" customHeight="1">
      <c r="A38" s="94">
        <f>IF(ROWS(A$12:A38)&lt;=($D$4-$D$3)+1,IF(COUNT(A37)=0,$D$3,A37+1),"")</f>
        <v>41332</v>
      </c>
      <c r="B38" s="27" t="str">
        <f t="shared" ca="1" si="2"/>
        <v/>
      </c>
      <c r="C38" s="27" t="str">
        <f t="shared" ca="1" si="0"/>
        <v/>
      </c>
      <c r="D38" s="27" t="str">
        <f t="shared" ca="1" si="1"/>
        <v/>
      </c>
      <c r="E38" s="73">
        <f t="shared" ca="1" si="3"/>
        <v>0</v>
      </c>
      <c r="F38" s="73">
        <f t="shared" ca="1" si="4"/>
        <v>0</v>
      </c>
      <c r="G38" s="73">
        <f t="shared" ca="1" si="5"/>
        <v>0</v>
      </c>
      <c r="H38" s="87">
        <f t="shared" ca="1" si="6"/>
        <v>0</v>
      </c>
      <c r="I38" s="97"/>
      <c r="J38" s="97"/>
      <c r="L38" s="20"/>
    </row>
    <row r="39" spans="1:14" ht="19.5" customHeight="1">
      <c r="A39" s="94">
        <f>IF(ROWS(A$12:A39)&lt;=($D$4-$D$3)+1,IF(COUNT(A38)=0,$D$3,A38+1),"")</f>
        <v>41333</v>
      </c>
      <c r="B39" s="27" t="str">
        <f t="shared" ca="1" si="2"/>
        <v/>
      </c>
      <c r="C39" s="27" t="str">
        <f t="shared" ca="1" si="0"/>
        <v/>
      </c>
      <c r="D39" s="27" t="str">
        <f t="shared" ca="1" si="1"/>
        <v/>
      </c>
      <c r="E39" s="73">
        <f t="shared" ca="1" si="3"/>
        <v>0</v>
      </c>
      <c r="F39" s="73">
        <f t="shared" ca="1" si="4"/>
        <v>0</v>
      </c>
      <c r="G39" s="73">
        <f t="shared" ca="1" si="5"/>
        <v>0</v>
      </c>
      <c r="H39" s="87">
        <f t="shared" ca="1" si="6"/>
        <v>0</v>
      </c>
      <c r="L39" s="20"/>
    </row>
    <row r="40" spans="1:14" ht="19.5" customHeight="1">
      <c r="A40" s="94" t="str">
        <f>IF(ROWS(A$12:A40)&lt;=($D$4-$D$3)+1,IF(COUNT(A39)=0,$D$3,A39+1),"")</f>
        <v/>
      </c>
      <c r="B40" s="27" t="str">
        <f t="shared" ca="1" si="2"/>
        <v/>
      </c>
      <c r="C40" s="27" t="str">
        <f t="shared" ca="1" si="0"/>
        <v/>
      </c>
      <c r="D40" s="27" t="str">
        <f t="shared" ca="1" si="1"/>
        <v/>
      </c>
      <c r="E40" s="73">
        <f t="shared" ca="1" si="3"/>
        <v>0</v>
      </c>
      <c r="F40" s="73">
        <f t="shared" ca="1" si="4"/>
        <v>0</v>
      </c>
      <c r="G40" s="73">
        <f t="shared" si="5"/>
        <v>0</v>
      </c>
      <c r="H40" s="87">
        <f t="shared" ca="1" si="6"/>
        <v>0</v>
      </c>
      <c r="L40" s="20"/>
    </row>
    <row r="41" spans="1:14" ht="19.5" customHeight="1">
      <c r="A41" s="94" t="str">
        <f>IF(ROWS(A$12:A41)&lt;=($D$4-$D$3)+1,IF(COUNT(A40)=0,$D$3,A40+1),"")</f>
        <v/>
      </c>
      <c r="B41" s="27" t="str">
        <f t="shared" ca="1" si="2"/>
        <v/>
      </c>
      <c r="C41" s="27" t="str">
        <f t="shared" ca="1" si="0"/>
        <v/>
      </c>
      <c r="D41" s="27" t="str">
        <f t="shared" ca="1" si="1"/>
        <v/>
      </c>
      <c r="E41" s="73">
        <f t="shared" ca="1" si="3"/>
        <v>0</v>
      </c>
      <c r="F41" s="73">
        <f t="shared" ca="1" si="4"/>
        <v>0</v>
      </c>
      <c r="G41" s="73">
        <f t="shared" si="5"/>
        <v>0</v>
      </c>
      <c r="H41" s="87">
        <f t="shared" ca="1" si="6"/>
        <v>0</v>
      </c>
      <c r="L41" s="20"/>
      <c r="N41" s="20"/>
    </row>
    <row r="42" spans="1:14" ht="19.5" customHeight="1">
      <c r="A42" s="94" t="str">
        <f>IF(ROWS(A$12:A42)&lt;=($D$4-$D$3)+1,IF(COUNT(A41)=0,$D$3,A41+1),"")</f>
        <v/>
      </c>
      <c r="B42" s="27" t="str">
        <f t="shared" ca="1" si="2"/>
        <v/>
      </c>
      <c r="C42" s="27" t="str">
        <f t="shared" ca="1" si="0"/>
        <v/>
      </c>
      <c r="D42" s="27" t="str">
        <f t="shared" ca="1" si="1"/>
        <v/>
      </c>
      <c r="E42" s="73">
        <f t="shared" ca="1" si="3"/>
        <v>0</v>
      </c>
      <c r="F42" s="73">
        <f t="shared" ca="1" si="4"/>
        <v>0</v>
      </c>
      <c r="G42" s="73">
        <f t="shared" si="5"/>
        <v>0</v>
      </c>
      <c r="H42" s="87">
        <f t="shared" ca="1" si="6"/>
        <v>0</v>
      </c>
      <c r="L42" s="20"/>
    </row>
    <row r="43" spans="1:14" ht="19.5" customHeight="1">
      <c r="L43" s="20"/>
    </row>
    <row r="44" spans="1:14">
      <c r="L44" s="20"/>
    </row>
    <row r="45" spans="1:14">
      <c r="L45" s="20"/>
    </row>
    <row r="46" spans="1:14">
      <c r="L46" s="20"/>
    </row>
    <row r="47" spans="1:14">
      <c r="L47" s="20"/>
    </row>
  </sheetData>
  <sheetProtection password="CC3D" sheet="1" objects="1" scenarios="1"/>
  <mergeCells count="2">
    <mergeCell ref="A1:D1"/>
    <mergeCell ref="C9:D9"/>
  </mergeCells>
  <conditionalFormatting sqref="B12:D42">
    <cfRule type="cellIs" dxfId="10" priority="10" operator="equal">
      <formula>"วันหยุด"</formula>
    </cfRule>
  </conditionalFormatting>
  <conditionalFormatting sqref="D12:D42">
    <cfRule type="cellIs" dxfId="9" priority="6" operator="equal">
      <formula>"ยังไม่ลงเวลาออก"</formula>
    </cfRule>
  </conditionalFormatting>
  <conditionalFormatting sqref="H12:H42">
    <cfRule type="cellIs" dxfId="8" priority="5" operator="greaterThan">
      <formula>0</formula>
    </cfRule>
  </conditionalFormatting>
  <conditionalFormatting sqref="B12:D42">
    <cfRule type="expression" dxfId="7" priority="4">
      <formula>$F12=1</formula>
    </cfRule>
  </conditionalFormatting>
  <conditionalFormatting sqref="B7">
    <cfRule type="cellIs" dxfId="6" priority="3" operator="greaterThan">
      <formula>0</formula>
    </cfRule>
  </conditionalFormatting>
  <conditionalFormatting sqref="D7:D8">
    <cfRule type="cellIs" dxfId="5" priority="1" operator="greaterThan">
      <formula>0</formula>
    </cfRule>
    <cfRule type="cellIs" dxfId="4" priority="2" operator="greaterThan">
      <formula>0</formula>
    </cfRule>
  </conditionalFormatting>
  <dataValidations count="1">
    <dataValidation type="list" allowBlank="1" showInputMessage="1" showErrorMessage="1" sqref="B4">
      <formula1>Personal</formula1>
    </dataValidation>
  </dataValidations>
  <pageMargins left="0.98425196850393704" right="0.70866141732283472" top="0.62992125984251968" bottom="0.62992125984251968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alendar1">
          <controlPr defaultSize="0" autoLine="0" r:id="rId5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9</xdr:col>
                <xdr:colOff>619125</xdr:colOff>
                <xdr:row>11</xdr:row>
                <xdr:rowOff>104775</xdr:rowOff>
              </to>
            </anchor>
          </controlPr>
        </control>
      </mc:Choice>
      <mc:Fallback>
        <control shapeId="2049" r:id="rId4" name="Calendar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98"/>
  <sheetViews>
    <sheetView showGridLines="0" workbookViewId="0">
      <selection activeCell="C3" sqref="C3"/>
    </sheetView>
  </sheetViews>
  <sheetFormatPr defaultRowHeight="15"/>
  <cols>
    <col min="1" max="1" width="9.140625" style="26"/>
    <col min="2" max="2" width="29.42578125" style="21" customWidth="1"/>
    <col min="3" max="3" width="10.140625" customWidth="1"/>
    <col min="4" max="4" width="11.140625" customWidth="1"/>
  </cols>
  <sheetData>
    <row r="1" spans="1:3" ht="21.75" customHeight="1">
      <c r="A1" s="84" t="s">
        <v>0</v>
      </c>
      <c r="B1" s="84" t="s">
        <v>1</v>
      </c>
      <c r="C1" s="83" t="s">
        <v>48</v>
      </c>
    </row>
    <row r="2" spans="1:3">
      <c r="A2" s="80">
        <v>1</v>
      </c>
      <c r="B2" s="79" t="s">
        <v>60</v>
      </c>
      <c r="C2" s="79" t="s">
        <v>53</v>
      </c>
    </row>
    <row r="3" spans="1:3">
      <c r="A3" s="80">
        <v>2</v>
      </c>
      <c r="B3" s="79" t="s">
        <v>61</v>
      </c>
      <c r="C3" s="79" t="s">
        <v>53</v>
      </c>
    </row>
    <row r="4" spans="1:3">
      <c r="A4" s="80">
        <v>3</v>
      </c>
      <c r="B4" s="79" t="s">
        <v>62</v>
      </c>
      <c r="C4" s="79" t="s">
        <v>53</v>
      </c>
    </row>
    <row r="5" spans="1:3">
      <c r="A5" s="80">
        <v>4</v>
      </c>
      <c r="B5" s="79" t="s">
        <v>63</v>
      </c>
      <c r="C5" s="79" t="s">
        <v>49</v>
      </c>
    </row>
    <row r="6" spans="1:3">
      <c r="A6" s="80">
        <v>5</v>
      </c>
      <c r="B6" s="79" t="s">
        <v>64</v>
      </c>
      <c r="C6" s="79" t="s">
        <v>49</v>
      </c>
    </row>
    <row r="7" spans="1:3">
      <c r="A7" s="80">
        <v>6</v>
      </c>
      <c r="B7" s="79" t="s">
        <v>65</v>
      </c>
      <c r="C7" s="79" t="s">
        <v>49</v>
      </c>
    </row>
    <row r="8" spans="1:3">
      <c r="A8" s="80"/>
      <c r="B8" s="79"/>
      <c r="C8" s="79"/>
    </row>
    <row r="9" spans="1:3">
      <c r="A9" s="80"/>
      <c r="B9" s="79"/>
      <c r="C9" s="79"/>
    </row>
    <row r="10" spans="1:3">
      <c r="A10" s="80"/>
      <c r="B10" s="79"/>
      <c r="C10" s="79"/>
    </row>
    <row r="11" spans="1:3">
      <c r="A11" s="80"/>
      <c r="B11" s="79"/>
      <c r="C11" s="79"/>
    </row>
    <row r="12" spans="1:3">
      <c r="A12" s="80"/>
      <c r="B12" s="79"/>
      <c r="C12" s="79"/>
    </row>
    <row r="13" spans="1:3">
      <c r="A13" s="80"/>
      <c r="B13" s="79"/>
      <c r="C13" s="79"/>
    </row>
    <row r="14" spans="1:3">
      <c r="A14" s="80"/>
      <c r="B14" s="79"/>
      <c r="C14" s="79"/>
    </row>
    <row r="15" spans="1:3">
      <c r="A15" s="80"/>
      <c r="B15" s="79"/>
      <c r="C15" s="79"/>
    </row>
    <row r="16" spans="1:3">
      <c r="A16" s="80"/>
      <c r="B16" s="79"/>
      <c r="C16" s="79"/>
    </row>
    <row r="17" spans="1:3">
      <c r="A17" s="80"/>
      <c r="B17" s="79"/>
      <c r="C17" s="79"/>
    </row>
    <row r="18" spans="1:3">
      <c r="A18" s="80"/>
      <c r="B18" s="79"/>
      <c r="C18" s="79"/>
    </row>
    <row r="19" spans="1:3">
      <c r="A19" s="80"/>
      <c r="B19" s="79"/>
      <c r="C19" s="79"/>
    </row>
    <row r="20" spans="1:3">
      <c r="A20" s="80"/>
      <c r="B20" s="79"/>
      <c r="C20" s="79"/>
    </row>
    <row r="21" spans="1:3">
      <c r="A21" s="80"/>
      <c r="B21" s="79"/>
      <c r="C21" s="79"/>
    </row>
    <row r="22" spans="1:3">
      <c r="A22" s="80"/>
      <c r="B22" s="79"/>
      <c r="C22" s="79"/>
    </row>
    <row r="23" spans="1:3">
      <c r="A23" s="80"/>
      <c r="B23" s="79"/>
      <c r="C23" s="79"/>
    </row>
    <row r="24" spans="1:3">
      <c r="A24" s="80"/>
      <c r="B24" s="79"/>
      <c r="C24" s="79"/>
    </row>
    <row r="25" spans="1:3">
      <c r="A25" s="80"/>
      <c r="B25" s="79"/>
      <c r="C25" s="79"/>
    </row>
    <row r="26" spans="1:3">
      <c r="A26" s="80"/>
      <c r="B26" s="79"/>
      <c r="C26" s="79"/>
    </row>
    <row r="27" spans="1:3">
      <c r="A27" s="80"/>
      <c r="B27" s="79"/>
      <c r="C27" s="79"/>
    </row>
    <row r="28" spans="1:3">
      <c r="A28" s="80"/>
      <c r="B28" s="79"/>
      <c r="C28" s="79"/>
    </row>
    <row r="29" spans="1:3">
      <c r="A29" s="80"/>
      <c r="B29" s="79"/>
      <c r="C29" s="79"/>
    </row>
    <row r="30" spans="1:3">
      <c r="A30" s="80"/>
      <c r="B30" s="79"/>
      <c r="C30" s="79"/>
    </row>
    <row r="31" spans="1:3">
      <c r="A31" s="80"/>
      <c r="B31" s="79"/>
      <c r="C31" s="79"/>
    </row>
    <row r="32" spans="1:3">
      <c r="A32" s="80"/>
      <c r="B32" s="79"/>
      <c r="C32" s="79"/>
    </row>
    <row r="33" spans="1:3">
      <c r="A33" s="80"/>
      <c r="B33" s="79"/>
      <c r="C33" s="79"/>
    </row>
    <row r="34" spans="1:3">
      <c r="A34" s="80"/>
      <c r="B34" s="79"/>
      <c r="C34" s="79"/>
    </row>
    <row r="35" spans="1:3">
      <c r="A35" s="80"/>
      <c r="B35" s="79"/>
      <c r="C35" s="79"/>
    </row>
    <row r="36" spans="1:3">
      <c r="A36" s="80"/>
      <c r="B36" s="79"/>
      <c r="C36" s="79"/>
    </row>
    <row r="37" spans="1:3">
      <c r="A37" s="80"/>
      <c r="B37" s="79"/>
      <c r="C37" s="79"/>
    </row>
    <row r="38" spans="1:3">
      <c r="A38" s="80"/>
      <c r="B38" s="79"/>
      <c r="C38" s="79"/>
    </row>
    <row r="39" spans="1:3">
      <c r="A39" s="80"/>
      <c r="B39" s="79"/>
      <c r="C39" s="79"/>
    </row>
    <row r="40" spans="1:3">
      <c r="A40" s="80"/>
      <c r="B40" s="79"/>
      <c r="C40" s="79"/>
    </row>
    <row r="41" spans="1:3">
      <c r="A41" s="80"/>
      <c r="B41" s="79"/>
      <c r="C41" s="79"/>
    </row>
    <row r="42" spans="1:3">
      <c r="A42" s="80"/>
      <c r="B42" s="79"/>
      <c r="C42" s="79"/>
    </row>
    <row r="43" spans="1:3">
      <c r="A43" s="80"/>
      <c r="B43" s="79"/>
      <c r="C43" s="79"/>
    </row>
    <row r="44" spans="1:3">
      <c r="A44" s="80"/>
      <c r="B44" s="79"/>
      <c r="C44" s="79"/>
    </row>
    <row r="45" spans="1:3">
      <c r="A45" s="80"/>
      <c r="B45" s="79"/>
      <c r="C45" s="79"/>
    </row>
    <row r="46" spans="1:3">
      <c r="A46" s="80"/>
      <c r="B46" s="79"/>
      <c r="C46" s="79"/>
    </row>
    <row r="47" spans="1:3">
      <c r="A47" s="80"/>
      <c r="B47" s="79"/>
      <c r="C47" s="79"/>
    </row>
    <row r="48" spans="1:3">
      <c r="A48" s="80"/>
      <c r="B48" s="79"/>
      <c r="C48" s="79"/>
    </row>
    <row r="49" spans="1:3">
      <c r="A49" s="80"/>
      <c r="B49" s="79"/>
      <c r="C49" s="79"/>
    </row>
    <row r="50" spans="1:3">
      <c r="A50" s="80"/>
      <c r="B50" s="79"/>
      <c r="C50" s="79"/>
    </row>
    <row r="51" spans="1:3">
      <c r="A51" s="80"/>
      <c r="B51" s="79"/>
      <c r="C51" s="79"/>
    </row>
    <row r="52" spans="1:3">
      <c r="A52" s="80"/>
      <c r="B52" s="79"/>
      <c r="C52" s="79"/>
    </row>
    <row r="53" spans="1:3">
      <c r="A53" s="80"/>
      <c r="B53" s="79"/>
      <c r="C53" s="79"/>
    </row>
    <row r="54" spans="1:3">
      <c r="A54" s="80"/>
      <c r="B54" s="79"/>
      <c r="C54" s="79"/>
    </row>
    <row r="55" spans="1:3">
      <c r="A55" s="80"/>
      <c r="B55" s="79"/>
      <c r="C55" s="79"/>
    </row>
    <row r="56" spans="1:3">
      <c r="A56" s="80"/>
      <c r="B56" s="79"/>
      <c r="C56" s="79"/>
    </row>
    <row r="57" spans="1:3">
      <c r="A57" s="80"/>
      <c r="B57" s="79"/>
      <c r="C57" s="79"/>
    </row>
    <row r="58" spans="1:3">
      <c r="A58" s="80"/>
      <c r="B58" s="79"/>
      <c r="C58" s="79"/>
    </row>
    <row r="59" spans="1:3">
      <c r="A59" s="80"/>
      <c r="B59" s="79"/>
      <c r="C59" s="79"/>
    </row>
    <row r="60" spans="1:3">
      <c r="A60" s="80"/>
      <c r="B60" s="79"/>
      <c r="C60" s="79"/>
    </row>
    <row r="61" spans="1:3">
      <c r="A61" s="80"/>
      <c r="B61" s="79"/>
      <c r="C61" s="79"/>
    </row>
    <row r="62" spans="1:3">
      <c r="A62" s="80"/>
      <c r="B62" s="79"/>
      <c r="C62" s="79"/>
    </row>
    <row r="63" spans="1:3">
      <c r="A63" s="80"/>
      <c r="B63" s="79"/>
      <c r="C63" s="79"/>
    </row>
    <row r="64" spans="1:3">
      <c r="A64" s="80"/>
      <c r="B64" s="79"/>
      <c r="C64" s="79"/>
    </row>
    <row r="65" spans="1:3">
      <c r="A65" s="80"/>
      <c r="B65" s="79"/>
      <c r="C65" s="79"/>
    </row>
    <row r="66" spans="1:3">
      <c r="A66" s="80"/>
      <c r="B66" s="79"/>
      <c r="C66" s="79"/>
    </row>
    <row r="67" spans="1:3">
      <c r="A67" s="80"/>
      <c r="B67" s="79"/>
      <c r="C67" s="79"/>
    </row>
    <row r="68" spans="1:3">
      <c r="A68" s="80"/>
      <c r="B68" s="79"/>
      <c r="C68" s="79"/>
    </row>
    <row r="69" spans="1:3">
      <c r="A69" s="80"/>
      <c r="B69" s="79"/>
      <c r="C69" s="79"/>
    </row>
    <row r="70" spans="1:3">
      <c r="A70" s="80"/>
      <c r="B70" s="79"/>
      <c r="C70" s="79"/>
    </row>
    <row r="71" spans="1:3">
      <c r="A71" s="80"/>
      <c r="B71" s="79"/>
      <c r="C71" s="79"/>
    </row>
    <row r="72" spans="1:3">
      <c r="A72" s="80"/>
      <c r="B72" s="79"/>
      <c r="C72" s="79"/>
    </row>
    <row r="73" spans="1:3">
      <c r="A73" s="80"/>
      <c r="B73" s="79"/>
      <c r="C73" s="79"/>
    </row>
    <row r="74" spans="1:3">
      <c r="A74" s="80"/>
      <c r="B74" s="79"/>
      <c r="C74" s="79"/>
    </row>
    <row r="75" spans="1:3">
      <c r="A75" s="80"/>
      <c r="B75" s="79"/>
      <c r="C75" s="79"/>
    </row>
    <row r="76" spans="1:3">
      <c r="A76" s="80"/>
      <c r="B76" s="79"/>
      <c r="C76" s="79"/>
    </row>
    <row r="77" spans="1:3">
      <c r="A77" s="80"/>
      <c r="B77" s="79"/>
      <c r="C77" s="79"/>
    </row>
    <row r="78" spans="1:3">
      <c r="A78" s="80"/>
      <c r="B78" s="79"/>
      <c r="C78" s="79"/>
    </row>
    <row r="79" spans="1:3">
      <c r="A79" s="80"/>
      <c r="B79" s="79"/>
      <c r="C79" s="79"/>
    </row>
    <row r="80" spans="1:3">
      <c r="A80" s="80"/>
      <c r="B80" s="79"/>
      <c r="C80" s="79"/>
    </row>
    <row r="81" spans="1:3">
      <c r="A81" s="80"/>
      <c r="B81" s="79"/>
      <c r="C81" s="79"/>
    </row>
    <row r="82" spans="1:3">
      <c r="A82" s="80"/>
      <c r="B82" s="79"/>
      <c r="C82" s="79"/>
    </row>
    <row r="83" spans="1:3">
      <c r="A83" s="80"/>
      <c r="B83" s="79"/>
      <c r="C83" s="79"/>
    </row>
    <row r="84" spans="1:3">
      <c r="A84" s="80"/>
      <c r="B84" s="79"/>
      <c r="C84" s="79"/>
    </row>
    <row r="85" spans="1:3">
      <c r="A85" s="80"/>
      <c r="B85" s="79"/>
      <c r="C85" s="79"/>
    </row>
    <row r="86" spans="1:3">
      <c r="A86" s="80"/>
      <c r="B86" s="79"/>
      <c r="C86" s="79"/>
    </row>
    <row r="87" spans="1:3">
      <c r="A87" s="80"/>
      <c r="B87" s="79"/>
      <c r="C87" s="79"/>
    </row>
    <row r="88" spans="1:3">
      <c r="A88" s="80"/>
      <c r="B88" s="79"/>
      <c r="C88" s="79"/>
    </row>
    <row r="89" spans="1:3">
      <c r="A89" s="80"/>
      <c r="B89" s="79"/>
      <c r="C89" s="79"/>
    </row>
    <row r="90" spans="1:3">
      <c r="A90" s="80"/>
      <c r="B90" s="79"/>
      <c r="C90" s="79"/>
    </row>
    <row r="91" spans="1:3">
      <c r="A91" s="80"/>
      <c r="B91" s="79"/>
      <c r="C91" s="79"/>
    </row>
    <row r="92" spans="1:3">
      <c r="A92" s="80"/>
      <c r="B92" s="79"/>
      <c r="C92" s="79"/>
    </row>
    <row r="93" spans="1:3">
      <c r="A93" s="80"/>
      <c r="B93" s="79"/>
      <c r="C93" s="79"/>
    </row>
    <row r="94" spans="1:3">
      <c r="A94" s="80"/>
      <c r="B94" s="79"/>
      <c r="C94" s="79"/>
    </row>
    <row r="95" spans="1:3">
      <c r="A95" s="80"/>
      <c r="B95" s="79"/>
      <c r="C95" s="79"/>
    </row>
    <row r="96" spans="1:3">
      <c r="A96" s="80"/>
      <c r="B96" s="79"/>
      <c r="C96" s="79"/>
    </row>
    <row r="97" spans="1:3">
      <c r="A97" s="80"/>
      <c r="B97" s="79"/>
      <c r="C97" s="79"/>
    </row>
    <row r="98" spans="1:3">
      <c r="A98" s="80"/>
      <c r="B98" s="79"/>
      <c r="C98" s="79"/>
    </row>
  </sheetData>
  <dataValidations count="1">
    <dataValidation type="list" allowBlank="1" showInputMessage="1" showErrorMessage="1" sqref="C2:C98">
      <formula1>"ปกติ,เสาร์,อาทิตย์"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61"/>
  <sheetViews>
    <sheetView workbookViewId="0">
      <selection activeCell="H8" sqref="H8"/>
    </sheetView>
  </sheetViews>
  <sheetFormatPr defaultRowHeight="15"/>
  <cols>
    <col min="1" max="1" width="7.42578125" style="9" customWidth="1"/>
    <col min="2" max="2" width="9.140625" style="9"/>
    <col min="3" max="3" width="26.28515625" style="6" customWidth="1"/>
    <col min="4" max="4" width="13" style="7" customWidth="1"/>
    <col min="5" max="5" width="19.5703125" style="42" customWidth="1"/>
    <col min="6" max="6" width="9.140625" style="11"/>
    <col min="10" max="10" width="14.140625" customWidth="1"/>
    <col min="11" max="11" width="9.140625" style="1"/>
  </cols>
  <sheetData>
    <row r="1" spans="1:14" ht="21.75" customHeight="1">
      <c r="A1" s="8" t="s">
        <v>7</v>
      </c>
      <c r="B1" s="8" t="s">
        <v>0</v>
      </c>
      <c r="C1" s="8" t="s">
        <v>1</v>
      </c>
      <c r="D1" s="10" t="s">
        <v>4</v>
      </c>
      <c r="E1" s="41" t="s">
        <v>6</v>
      </c>
      <c r="F1" s="8" t="s">
        <v>8</v>
      </c>
      <c r="J1" s="15" t="s">
        <v>15</v>
      </c>
      <c r="K1" s="15" t="s">
        <v>23</v>
      </c>
      <c r="M1" s="39" t="s">
        <v>32</v>
      </c>
      <c r="N1" s="39" t="s">
        <v>33</v>
      </c>
    </row>
    <row r="2" spans="1:14">
      <c r="A2" s="76">
        <v>0</v>
      </c>
      <c r="B2" s="76">
        <v>0</v>
      </c>
      <c r="C2" s="77">
        <v>0</v>
      </c>
      <c r="D2" s="77">
        <v>0</v>
      </c>
      <c r="E2" s="77">
        <v>0</v>
      </c>
      <c r="F2" s="78">
        <v>0</v>
      </c>
      <c r="J2" s="3" t="s">
        <v>36</v>
      </c>
      <c r="K2" s="2">
        <f ca="1">DAY(DATE(YEAR(TODAY()),MONTH(1&amp;J2)+1,0))</f>
        <v>31</v>
      </c>
      <c r="M2" s="38">
        <v>1</v>
      </c>
      <c r="N2" s="38">
        <v>0</v>
      </c>
    </row>
    <row r="3" spans="1:14">
      <c r="J3" s="3" t="s">
        <v>37</v>
      </c>
      <c r="K3" s="19">
        <f t="shared" ref="K3:K13" ca="1" si="0">DAY(DATE(YEAR(TODAY()),MONTH(1&amp;J3)+1,0))</f>
        <v>28</v>
      </c>
      <c r="M3" s="38">
        <v>2</v>
      </c>
      <c r="N3" s="38">
        <v>1</v>
      </c>
    </row>
    <row r="4" spans="1:14">
      <c r="J4" s="3" t="s">
        <v>38</v>
      </c>
      <c r="K4" s="19">
        <f t="shared" ca="1" si="0"/>
        <v>31</v>
      </c>
      <c r="M4" s="38">
        <v>3</v>
      </c>
      <c r="N4" s="40">
        <v>2</v>
      </c>
    </row>
    <row r="5" spans="1:14">
      <c r="J5" s="3" t="s">
        <v>39</v>
      </c>
      <c r="K5" s="19">
        <f t="shared" ca="1" si="0"/>
        <v>30</v>
      </c>
      <c r="M5" s="38">
        <v>4</v>
      </c>
      <c r="N5" s="40">
        <v>3</v>
      </c>
    </row>
    <row r="6" spans="1:14">
      <c r="J6" s="3" t="s">
        <v>40</v>
      </c>
      <c r="K6" s="19">
        <f t="shared" ca="1" si="0"/>
        <v>31</v>
      </c>
      <c r="M6" s="38">
        <v>5</v>
      </c>
      <c r="N6" s="40">
        <v>4</v>
      </c>
    </row>
    <row r="7" spans="1:14">
      <c r="J7" s="3" t="s">
        <v>41</v>
      </c>
      <c r="K7" s="19">
        <f t="shared" ca="1" si="0"/>
        <v>30</v>
      </c>
      <c r="M7" s="38">
        <v>6</v>
      </c>
      <c r="N7" s="40">
        <v>5</v>
      </c>
    </row>
    <row r="8" spans="1:14">
      <c r="J8" s="3" t="s">
        <v>42</v>
      </c>
      <c r="K8" s="19">
        <f t="shared" ca="1" si="0"/>
        <v>31</v>
      </c>
      <c r="M8" s="38">
        <v>7</v>
      </c>
      <c r="N8" s="40">
        <v>6</v>
      </c>
    </row>
    <row r="9" spans="1:14">
      <c r="J9" s="3" t="s">
        <v>43</v>
      </c>
      <c r="K9" s="19">
        <f t="shared" ca="1" si="0"/>
        <v>31</v>
      </c>
      <c r="M9" s="38">
        <v>8</v>
      </c>
      <c r="N9" s="40">
        <v>7</v>
      </c>
    </row>
    <row r="10" spans="1:14">
      <c r="J10" s="3" t="s">
        <v>44</v>
      </c>
      <c r="K10" s="19">
        <f t="shared" ca="1" si="0"/>
        <v>30</v>
      </c>
      <c r="M10" s="38">
        <v>9</v>
      </c>
      <c r="N10" s="40">
        <v>8</v>
      </c>
    </row>
    <row r="11" spans="1:14">
      <c r="J11" s="3" t="s">
        <v>45</v>
      </c>
      <c r="K11" s="19">
        <f t="shared" ca="1" si="0"/>
        <v>31</v>
      </c>
      <c r="M11" s="38">
        <v>10</v>
      </c>
      <c r="N11" s="40">
        <v>9</v>
      </c>
    </row>
    <row r="12" spans="1:14">
      <c r="J12" s="3" t="s">
        <v>46</v>
      </c>
      <c r="K12" s="19">
        <f t="shared" ca="1" si="0"/>
        <v>30</v>
      </c>
      <c r="M12" s="38">
        <v>11</v>
      </c>
      <c r="N12" s="40">
        <v>10</v>
      </c>
    </row>
    <row r="13" spans="1:14">
      <c r="J13" s="3" t="s">
        <v>47</v>
      </c>
      <c r="K13" s="19">
        <f t="shared" ca="1" si="0"/>
        <v>31</v>
      </c>
      <c r="M13" s="38">
        <v>12</v>
      </c>
      <c r="N13" s="40">
        <v>11</v>
      </c>
    </row>
    <row r="14" spans="1:14">
      <c r="M14" s="38">
        <v>13</v>
      </c>
      <c r="N14" s="40">
        <v>12</v>
      </c>
    </row>
    <row r="15" spans="1:14">
      <c r="M15" s="38">
        <v>14</v>
      </c>
      <c r="N15" s="40">
        <v>13</v>
      </c>
    </row>
    <row r="16" spans="1:14">
      <c r="M16" s="38">
        <v>15</v>
      </c>
      <c r="N16" s="40">
        <v>14</v>
      </c>
    </row>
    <row r="17" spans="13:14">
      <c r="M17" s="38">
        <v>16</v>
      </c>
      <c r="N17" s="40">
        <v>15</v>
      </c>
    </row>
    <row r="18" spans="13:14">
      <c r="M18" s="38">
        <v>17</v>
      </c>
      <c r="N18" s="40">
        <v>16</v>
      </c>
    </row>
    <row r="19" spans="13:14">
      <c r="M19" s="38">
        <v>18</v>
      </c>
      <c r="N19" s="40">
        <v>17</v>
      </c>
    </row>
    <row r="20" spans="13:14">
      <c r="M20" s="38">
        <v>19</v>
      </c>
      <c r="N20" s="40">
        <v>18</v>
      </c>
    </row>
    <row r="21" spans="13:14">
      <c r="M21" s="38">
        <v>20</v>
      </c>
      <c r="N21" s="40">
        <v>19</v>
      </c>
    </row>
    <row r="22" spans="13:14">
      <c r="M22" s="38">
        <v>21</v>
      </c>
      <c r="N22" s="40">
        <v>20</v>
      </c>
    </row>
    <row r="23" spans="13:14">
      <c r="M23" s="38">
        <v>22</v>
      </c>
      <c r="N23" s="40">
        <v>21</v>
      </c>
    </row>
    <row r="24" spans="13:14">
      <c r="M24" s="38">
        <v>23</v>
      </c>
      <c r="N24" s="40">
        <v>22</v>
      </c>
    </row>
    <row r="25" spans="13:14">
      <c r="M25" s="38">
        <v>24</v>
      </c>
      <c r="N25" s="40">
        <v>23</v>
      </c>
    </row>
    <row r="26" spans="13:14">
      <c r="M26" s="3"/>
      <c r="N26" s="40">
        <v>24</v>
      </c>
    </row>
    <row r="27" spans="13:14">
      <c r="M27" s="3"/>
      <c r="N27" s="40">
        <v>25</v>
      </c>
    </row>
    <row r="28" spans="13:14">
      <c r="M28" s="3"/>
      <c r="N28" s="40">
        <v>26</v>
      </c>
    </row>
    <row r="29" spans="13:14">
      <c r="M29" s="3"/>
      <c r="N29" s="40">
        <v>27</v>
      </c>
    </row>
    <row r="30" spans="13:14">
      <c r="M30" s="3"/>
      <c r="N30" s="40">
        <v>28</v>
      </c>
    </row>
    <row r="31" spans="13:14">
      <c r="M31" s="3"/>
      <c r="N31" s="40">
        <v>29</v>
      </c>
    </row>
    <row r="32" spans="13:14">
      <c r="M32" s="3"/>
      <c r="N32" s="40">
        <v>30</v>
      </c>
    </row>
    <row r="33" spans="13:14">
      <c r="M33" s="3"/>
      <c r="N33" s="40">
        <v>31</v>
      </c>
    </row>
    <row r="34" spans="13:14">
      <c r="M34" s="3"/>
      <c r="N34" s="40">
        <v>32</v>
      </c>
    </row>
    <row r="35" spans="13:14">
      <c r="M35" s="3"/>
      <c r="N35" s="40">
        <v>33</v>
      </c>
    </row>
    <row r="36" spans="13:14">
      <c r="M36" s="3"/>
      <c r="N36" s="40">
        <v>34</v>
      </c>
    </row>
    <row r="37" spans="13:14">
      <c r="M37" s="3"/>
      <c r="N37" s="40">
        <v>35</v>
      </c>
    </row>
    <row r="38" spans="13:14">
      <c r="M38" s="3"/>
      <c r="N38" s="40">
        <v>36</v>
      </c>
    </row>
    <row r="39" spans="13:14">
      <c r="M39" s="3"/>
      <c r="N39" s="40">
        <v>37</v>
      </c>
    </row>
    <row r="40" spans="13:14">
      <c r="M40" s="3"/>
      <c r="N40" s="40">
        <v>38</v>
      </c>
    </row>
    <row r="41" spans="13:14">
      <c r="M41" s="3"/>
      <c r="N41" s="40">
        <v>39</v>
      </c>
    </row>
    <row r="42" spans="13:14">
      <c r="M42" s="3"/>
      <c r="N42" s="40">
        <v>40</v>
      </c>
    </row>
    <row r="43" spans="13:14">
      <c r="M43" s="3"/>
      <c r="N43" s="40">
        <v>41</v>
      </c>
    </row>
    <row r="44" spans="13:14">
      <c r="M44" s="3"/>
      <c r="N44" s="40">
        <v>42</v>
      </c>
    </row>
    <row r="45" spans="13:14">
      <c r="M45" s="3"/>
      <c r="N45" s="40">
        <v>43</v>
      </c>
    </row>
    <row r="46" spans="13:14">
      <c r="M46" s="3"/>
      <c r="N46" s="40">
        <v>44</v>
      </c>
    </row>
    <row r="47" spans="13:14">
      <c r="M47" s="3"/>
      <c r="N47" s="40">
        <v>45</v>
      </c>
    </row>
    <row r="48" spans="13:14">
      <c r="M48" s="3"/>
      <c r="N48" s="40">
        <v>46</v>
      </c>
    </row>
    <row r="49" spans="13:14">
      <c r="M49" s="3"/>
      <c r="N49" s="40">
        <v>47</v>
      </c>
    </row>
    <row r="50" spans="13:14">
      <c r="M50" s="3"/>
      <c r="N50" s="40">
        <v>48</v>
      </c>
    </row>
    <row r="51" spans="13:14">
      <c r="M51" s="3"/>
      <c r="N51" s="40">
        <v>49</v>
      </c>
    </row>
    <row r="52" spans="13:14">
      <c r="M52" s="3"/>
      <c r="N52" s="40">
        <v>50</v>
      </c>
    </row>
    <row r="53" spans="13:14">
      <c r="M53" s="3"/>
      <c r="N53" s="40">
        <v>51</v>
      </c>
    </row>
    <row r="54" spans="13:14">
      <c r="M54" s="3"/>
      <c r="N54" s="40">
        <v>52</v>
      </c>
    </row>
    <row r="55" spans="13:14">
      <c r="M55" s="3"/>
      <c r="N55" s="40">
        <v>53</v>
      </c>
    </row>
    <row r="56" spans="13:14">
      <c r="M56" s="3"/>
      <c r="N56" s="40">
        <v>54</v>
      </c>
    </row>
    <row r="57" spans="13:14">
      <c r="M57" s="3"/>
      <c r="N57" s="40">
        <v>55</v>
      </c>
    </row>
    <row r="58" spans="13:14">
      <c r="M58" s="3"/>
      <c r="N58" s="40">
        <v>56</v>
      </c>
    </row>
    <row r="59" spans="13:14">
      <c r="M59" s="3"/>
      <c r="N59" s="40">
        <v>57</v>
      </c>
    </row>
    <row r="60" spans="13:14">
      <c r="M60" s="3"/>
      <c r="N60" s="40">
        <v>58</v>
      </c>
    </row>
    <row r="61" spans="13:14">
      <c r="N61" s="40">
        <v>59</v>
      </c>
    </row>
  </sheetData>
  <sheetProtection password="CC3D" sheet="1" objects="1" scenarios="1"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27"/>
  <sheetViews>
    <sheetView topLeftCell="C1" workbookViewId="0">
      <selection activeCell="N16" sqref="N16"/>
    </sheetView>
  </sheetViews>
  <sheetFormatPr defaultRowHeight="15"/>
  <cols>
    <col min="1" max="2" width="9.140625" style="1"/>
    <col min="3" max="3" width="27" style="1" customWidth="1"/>
    <col min="4" max="4" width="15.85546875" style="1" customWidth="1"/>
    <col min="5" max="5" width="16.140625" style="1" customWidth="1"/>
    <col min="6" max="6" width="9.42578125" customWidth="1"/>
    <col min="7" max="7" width="2.28515625" customWidth="1"/>
    <col min="8" max="8" width="2.85546875" customWidth="1"/>
    <col min="9" max="9" width="9.7109375" bestFit="1" customWidth="1"/>
    <col min="10" max="10" width="9.42578125" customWidth="1"/>
    <col min="12" max="12" width="3.7109375" customWidth="1"/>
    <col min="13" max="13" width="3.42578125" customWidth="1"/>
    <col min="14" max="14" width="20.7109375" customWidth="1"/>
    <col min="15" max="15" width="3.85546875" style="13" customWidth="1"/>
    <col min="16" max="16" width="27.7109375" customWidth="1"/>
    <col min="17" max="17" width="22.42578125" customWidth="1"/>
    <col min="18" max="18" width="7.28515625" customWidth="1"/>
  </cols>
  <sheetData>
    <row r="1" spans="1:17">
      <c r="A1" s="5" t="s">
        <v>7</v>
      </c>
      <c r="B1" s="5" t="s">
        <v>0</v>
      </c>
      <c r="C1" s="5" t="s">
        <v>1</v>
      </c>
      <c r="D1" s="5" t="s">
        <v>4</v>
      </c>
      <c r="E1" s="5" t="s">
        <v>6</v>
      </c>
      <c r="F1" s="5" t="s">
        <v>8</v>
      </c>
      <c r="K1" s="2">
        <f>COUNT(A2)</f>
        <v>0</v>
      </c>
      <c r="N1" s="104"/>
    </row>
    <row r="2" spans="1:17">
      <c r="A2" s="2" t="str">
        <f>IF(B2="","",MAX(DB_Run)+1)</f>
        <v/>
      </c>
      <c r="B2" s="2" t="str">
        <f>TimeLog!C4</f>
        <v/>
      </c>
      <c r="C2" s="4" t="str">
        <f>IF(TimeLog!E4="","",TimeLog!E4)</f>
        <v/>
      </c>
      <c r="D2" s="4" t="str">
        <f ca="1">IF(B2="","",TODAY())</f>
        <v/>
      </c>
      <c r="E2" s="14" t="str">
        <f ca="1">IF(B2="","",NOW())</f>
        <v/>
      </c>
      <c r="F2" s="2" t="str">
        <f ca="1">IF(K2=0,"IN",IF(K2=1,"Out","Over"))</f>
        <v>IN</v>
      </c>
      <c r="K2" s="2">
        <f t="array" aca="1" ref="K2" ca="1">SUM(IF(B2=DB_ID,IF(D2=DB_Date,1,0)))</f>
        <v>0</v>
      </c>
      <c r="N2" s="2" t="str">
        <f ca="1">IF(F2="IN","ยินดีต้อนรับเข้างาน",IF(F2="Out","ลงชื่อออก","ลงเวลาเกิน"))</f>
        <v>ยินดีต้อนรับเข้างาน</v>
      </c>
      <c r="P2" s="116" t="s">
        <v>66</v>
      </c>
    </row>
    <row r="3" spans="1:17">
      <c r="E3" s="12"/>
      <c r="K3" s="2" t="b">
        <f ca="1">IF(E2&gt;=N1,TRUE,FALSE)</f>
        <v>1</v>
      </c>
      <c r="P3" s="37">
        <v>41323</v>
      </c>
      <c r="Q3" t="s">
        <v>67</v>
      </c>
    </row>
    <row r="4" spans="1:17">
      <c r="E4" s="12"/>
      <c r="N4" s="35">
        <v>0.31319444444444444</v>
      </c>
      <c r="P4" s="115">
        <v>0.75</v>
      </c>
      <c r="Q4" t="s">
        <v>68</v>
      </c>
    </row>
    <row r="5" spans="1:17">
      <c r="A5" s="36" t="s">
        <v>7</v>
      </c>
      <c r="B5" s="36" t="s">
        <v>0</v>
      </c>
      <c r="C5" s="36" t="s">
        <v>1</v>
      </c>
      <c r="D5" s="36" t="s">
        <v>4</v>
      </c>
      <c r="E5" s="36" t="s">
        <v>6</v>
      </c>
      <c r="F5" s="36" t="s">
        <v>8</v>
      </c>
      <c r="K5" s="33">
        <v>1</v>
      </c>
      <c r="N5" s="29" t="s">
        <v>28</v>
      </c>
      <c r="P5" s="117">
        <f>P3+P4</f>
        <v>41323.75</v>
      </c>
      <c r="Q5" t="s">
        <v>69</v>
      </c>
    </row>
    <row r="6" spans="1:17">
      <c r="A6" s="32" t="str">
        <f>IF(B6="","",MAX(DB_Run)+1)</f>
        <v/>
      </c>
      <c r="B6" s="32" t="str">
        <f>IF(AddTime!E2="","",AddTime!E2)</f>
        <v/>
      </c>
      <c r="C6" s="32" t="str">
        <f>IF(AddTime!C2="","",AddTime!C2)</f>
        <v/>
      </c>
      <c r="D6" s="34" t="str">
        <f>IF(AddTime!C4="","",AddTime!C4)</f>
        <v/>
      </c>
      <c r="E6" s="33">
        <f>IF(AddTime!C11="","",AddTime!C11)</f>
        <v>0</v>
      </c>
      <c r="F6" s="33" t="str">
        <f>IFERROR((AddTime!D11),"")</f>
        <v>IN</v>
      </c>
      <c r="K6" s="33">
        <f>COUNT(E6)</f>
        <v>1</v>
      </c>
      <c r="N6" s="13"/>
    </row>
    <row r="7" spans="1:17">
      <c r="K7" s="38">
        <f>IF(AddTime!D11="",0,1)</f>
        <v>1</v>
      </c>
      <c r="N7" s="13"/>
    </row>
    <row r="8" spans="1:17">
      <c r="N8" s="13"/>
    </row>
    <row r="9" spans="1:17">
      <c r="I9" s="67" t="str">
        <f ca="1">TEXT(TODAY(),"dd")</f>
        <v>18</v>
      </c>
      <c r="J9" s="29" t="str">
        <f ca="1">TEXT(TODAY(),"ดดดด")</f>
        <v>กุมภาพันธ์</v>
      </c>
      <c r="K9" s="68" t="str">
        <f ca="1">TEXT(TODAY(),"yyyy")</f>
        <v>2013</v>
      </c>
      <c r="N9" s="13"/>
    </row>
    <row r="10" spans="1:17">
      <c r="I10" s="69"/>
      <c r="J10" s="69"/>
      <c r="K10" s="69"/>
      <c r="N10" s="13"/>
    </row>
    <row r="11" spans="1:17">
      <c r="N11" s="13"/>
      <c r="P11" s="13"/>
    </row>
    <row r="12" spans="1:17">
      <c r="N12" s="13"/>
    </row>
    <row r="13" spans="1:17">
      <c r="N13" s="13"/>
    </row>
    <row r="14" spans="1:17">
      <c r="N14" s="13"/>
      <c r="P14" s="13"/>
    </row>
    <row r="15" spans="1:17">
      <c r="N15" s="13"/>
    </row>
    <row r="16" spans="1:17">
      <c r="N16" s="13"/>
    </row>
    <row r="17" spans="14:16">
      <c r="N17" s="13"/>
    </row>
    <row r="18" spans="14:16">
      <c r="N18" s="13"/>
    </row>
    <row r="19" spans="14:16">
      <c r="N19" s="13"/>
    </row>
    <row r="20" spans="14:16">
      <c r="N20" s="13"/>
      <c r="P20" s="13"/>
    </row>
    <row r="21" spans="14:16">
      <c r="N21" s="13"/>
    </row>
    <row r="22" spans="14:16">
      <c r="N22" s="13"/>
    </row>
    <row r="23" spans="14:16">
      <c r="N23" s="13"/>
    </row>
    <row r="24" spans="14:16">
      <c r="N24" s="13"/>
    </row>
    <row r="25" spans="14:16">
      <c r="N25" s="13"/>
    </row>
    <row r="26" spans="14:16">
      <c r="N26" s="13"/>
    </row>
    <row r="27" spans="14:16">
      <c r="N27" s="13"/>
    </row>
  </sheetData>
  <sheetProtection password="CC3D" sheet="1" objects="1" scenarios="1"/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35"/>
  <sheetViews>
    <sheetView showGridLines="0" topLeftCell="D1" workbookViewId="0">
      <selection activeCell="R2" sqref="R2"/>
    </sheetView>
  </sheetViews>
  <sheetFormatPr defaultRowHeight="15"/>
  <cols>
    <col min="2" max="2" width="5.85546875" customWidth="1"/>
    <col min="3" max="3" width="21.7109375" customWidth="1"/>
    <col min="4" max="4" width="11.140625" customWidth="1"/>
    <col min="5" max="5" width="18.7109375" customWidth="1"/>
    <col min="6" max="6" width="8.5703125" customWidth="1"/>
    <col min="7" max="10" width="8.140625" customWidth="1"/>
    <col min="12" max="12" width="7.140625" customWidth="1"/>
    <col min="13" max="13" width="22.140625" customWidth="1"/>
    <col min="14" max="14" width="11.85546875" customWidth="1"/>
    <col min="15" max="15" width="19.5703125" customWidth="1"/>
    <col min="16" max="16" width="10.28515625" customWidth="1"/>
    <col min="18" max="18" width="9.140625" style="1"/>
  </cols>
  <sheetData>
    <row r="1" spans="1:20">
      <c r="A1" s="16" t="s">
        <v>7</v>
      </c>
      <c r="B1" s="16" t="s">
        <v>0</v>
      </c>
      <c r="C1" s="16" t="s">
        <v>1</v>
      </c>
      <c r="D1" s="16" t="s">
        <v>4</v>
      </c>
      <c r="E1" s="16" t="s">
        <v>6</v>
      </c>
      <c r="F1" s="17" t="s">
        <v>8</v>
      </c>
      <c r="G1" s="22"/>
      <c r="H1" s="22"/>
      <c r="I1" s="22"/>
      <c r="J1" s="22"/>
      <c r="K1" s="18" t="s">
        <v>7</v>
      </c>
      <c r="L1" s="16" t="s">
        <v>0</v>
      </c>
      <c r="M1" s="16" t="s">
        <v>1</v>
      </c>
      <c r="N1" s="16" t="s">
        <v>4</v>
      </c>
      <c r="O1" s="16" t="s">
        <v>6</v>
      </c>
      <c r="P1" s="16" t="s">
        <v>8</v>
      </c>
      <c r="R1" s="28" t="s">
        <v>27</v>
      </c>
    </row>
    <row r="2" spans="1:20">
      <c r="A2" s="9"/>
      <c r="B2" s="9"/>
      <c r="C2" s="6"/>
      <c r="D2" s="7"/>
      <c r="E2" s="42"/>
      <c r="F2" s="11"/>
      <c r="G2" s="23" t="b">
        <f ca="1">Database!B2=Report!$B$3</f>
        <v>0</v>
      </c>
      <c r="H2" s="23" t="b">
        <f>Database!D2&gt;=Report!$D$3</f>
        <v>0</v>
      </c>
      <c r="I2" s="23" t="b">
        <f>Database!D2&lt;=Report!$D$4</f>
        <v>1</v>
      </c>
      <c r="J2" s="23" t="b">
        <f>Database!F2="IN"</f>
        <v>0</v>
      </c>
      <c r="K2" s="9"/>
      <c r="L2" s="9"/>
      <c r="M2" s="6"/>
      <c r="N2" s="7"/>
      <c r="O2" s="42"/>
      <c r="P2" s="11"/>
      <c r="Q2" s="13"/>
      <c r="R2" s="29">
        <f>IF(E2&lt;=D2+"08:30:00",0,1)</f>
        <v>0</v>
      </c>
      <c r="S2" s="20"/>
      <c r="T2" s="20"/>
    </row>
    <row r="3" spans="1:20">
      <c r="A3" s="9"/>
      <c r="B3" s="9"/>
      <c r="C3" s="6"/>
      <c r="D3" s="7"/>
      <c r="E3" s="42"/>
      <c r="F3" s="11"/>
      <c r="G3" s="22"/>
      <c r="H3" s="22"/>
      <c r="I3" s="22"/>
      <c r="J3" s="22"/>
      <c r="K3" s="9"/>
      <c r="L3" s="9"/>
      <c r="M3" s="6"/>
      <c r="N3" s="7"/>
      <c r="O3" s="42"/>
      <c r="P3" s="11"/>
      <c r="R3" s="29">
        <f t="shared" ref="R3:R33" si="0">IF(E3&lt;=D3+"08:30:00",0,1)</f>
        <v>0</v>
      </c>
    </row>
    <row r="4" spans="1:20">
      <c r="A4" s="9"/>
      <c r="B4" s="9"/>
      <c r="C4" s="6"/>
      <c r="D4" s="7"/>
      <c r="E4" s="42"/>
      <c r="F4" s="11"/>
      <c r="G4" s="23" t="b">
        <f ca="1">Database!B2=Report!$B$3</f>
        <v>0</v>
      </c>
      <c r="H4" s="23" t="b">
        <f>Database!D2&gt;=Report!$D$3</f>
        <v>0</v>
      </c>
      <c r="I4" s="23" t="b">
        <f>Database!D2&lt;=Report!$D$4</f>
        <v>1</v>
      </c>
      <c r="J4" s="23" t="b">
        <f>Database!F2="Out"</f>
        <v>0</v>
      </c>
      <c r="K4" s="9"/>
      <c r="L4" s="9"/>
      <c r="M4" s="6"/>
      <c r="N4" s="7"/>
      <c r="O4" s="42"/>
      <c r="P4" s="11"/>
      <c r="R4" s="29">
        <f t="shared" si="0"/>
        <v>0</v>
      </c>
    </row>
    <row r="5" spans="1:20">
      <c r="A5" s="9"/>
      <c r="B5" s="9"/>
      <c r="C5" s="6"/>
      <c r="D5" s="7"/>
      <c r="E5" s="42"/>
      <c r="F5" s="11"/>
      <c r="K5" s="9"/>
      <c r="L5" s="9"/>
      <c r="M5" s="6"/>
      <c r="N5" s="7"/>
      <c r="O5" s="42"/>
      <c r="P5" s="11"/>
      <c r="R5" s="29">
        <f t="shared" si="0"/>
        <v>0</v>
      </c>
    </row>
    <row r="6" spans="1:20">
      <c r="A6" s="9"/>
      <c r="B6" s="9"/>
      <c r="C6" s="6"/>
      <c r="D6" s="7"/>
      <c r="E6" s="42"/>
      <c r="F6" s="11"/>
      <c r="H6" s="98"/>
      <c r="I6" s="98"/>
      <c r="K6" s="9"/>
      <c r="L6" s="9"/>
      <c r="M6" s="6"/>
      <c r="N6" s="7"/>
      <c r="O6" s="42"/>
      <c r="P6" s="11"/>
      <c r="R6" s="29">
        <f t="shared" si="0"/>
        <v>0</v>
      </c>
    </row>
    <row r="7" spans="1:20">
      <c r="A7" s="9"/>
      <c r="B7" s="9"/>
      <c r="C7" s="6"/>
      <c r="D7" s="7"/>
      <c r="E7" s="42"/>
      <c r="F7" s="11"/>
      <c r="H7" s="101" t="b">
        <f>Database!D2&gt;=Report!$D$3</f>
        <v>0</v>
      </c>
      <c r="I7" s="101" t="b">
        <f>Database!D2&lt;=Report!$D$4</f>
        <v>1</v>
      </c>
      <c r="K7" s="9"/>
      <c r="L7" s="9"/>
      <c r="M7" s="6"/>
      <c r="N7" s="7"/>
      <c r="O7" s="42"/>
      <c r="P7" s="11"/>
      <c r="R7" s="29">
        <f t="shared" si="0"/>
        <v>0</v>
      </c>
    </row>
    <row r="8" spans="1:20">
      <c r="A8" s="9"/>
      <c r="B8" s="9"/>
      <c r="C8" s="6"/>
      <c r="D8" s="7"/>
      <c r="E8" s="42"/>
      <c r="F8" s="11"/>
      <c r="K8" s="9"/>
      <c r="L8" s="9"/>
      <c r="M8" s="6"/>
      <c r="N8" s="7"/>
      <c r="O8" s="42"/>
      <c r="P8" s="11"/>
      <c r="R8" s="29">
        <f t="shared" si="0"/>
        <v>0</v>
      </c>
    </row>
    <row r="9" spans="1:20">
      <c r="A9" s="9"/>
      <c r="B9" s="9"/>
      <c r="C9" s="6"/>
      <c r="D9" s="7"/>
      <c r="E9" s="42"/>
      <c r="F9" s="11"/>
      <c r="K9" s="9"/>
      <c r="L9" s="9"/>
      <c r="M9" s="6"/>
      <c r="N9" s="7"/>
      <c r="O9" s="42"/>
      <c r="P9" s="11"/>
      <c r="R9" s="29">
        <f t="shared" si="0"/>
        <v>0</v>
      </c>
    </row>
    <row r="10" spans="1:20">
      <c r="A10" s="9"/>
      <c r="B10" s="9"/>
      <c r="C10" s="6"/>
      <c r="D10" s="7"/>
      <c r="E10" s="42"/>
      <c r="F10" s="11"/>
      <c r="K10" s="9"/>
      <c r="L10" s="9"/>
      <c r="M10" s="6"/>
      <c r="N10" s="7"/>
      <c r="O10" s="42"/>
      <c r="P10" s="11"/>
      <c r="R10" s="29">
        <f t="shared" si="0"/>
        <v>0</v>
      </c>
    </row>
    <row r="11" spans="1:20">
      <c r="A11" s="9"/>
      <c r="B11" s="9"/>
      <c r="C11" s="6"/>
      <c r="D11" s="7"/>
      <c r="E11" s="42"/>
      <c r="F11" s="11"/>
      <c r="K11" s="9"/>
      <c r="L11" s="9"/>
      <c r="M11" s="6"/>
      <c r="N11" s="7"/>
      <c r="O11" s="42"/>
      <c r="P11" s="11"/>
      <c r="R11" s="29">
        <f t="shared" si="0"/>
        <v>0</v>
      </c>
    </row>
    <row r="12" spans="1:20">
      <c r="A12" s="9"/>
      <c r="B12" s="9"/>
      <c r="C12" s="6"/>
      <c r="D12" s="7"/>
      <c r="E12" s="42"/>
      <c r="F12" s="11"/>
      <c r="K12" s="9"/>
      <c r="L12" s="9"/>
      <c r="M12" s="6"/>
      <c r="N12" s="7"/>
      <c r="O12" s="42"/>
      <c r="P12" s="11"/>
      <c r="R12" s="29">
        <f t="shared" si="0"/>
        <v>0</v>
      </c>
    </row>
    <row r="13" spans="1:20">
      <c r="A13" s="9"/>
      <c r="B13" s="9"/>
      <c r="C13" s="6"/>
      <c r="D13" s="7"/>
      <c r="E13" s="42"/>
      <c r="F13" s="11"/>
      <c r="K13" s="9"/>
      <c r="L13" s="9"/>
      <c r="M13" s="6"/>
      <c r="N13" s="7"/>
      <c r="O13" s="42"/>
      <c r="P13" s="11"/>
      <c r="R13" s="29">
        <f t="shared" si="0"/>
        <v>0</v>
      </c>
    </row>
    <row r="14" spans="1:20">
      <c r="A14" s="9"/>
      <c r="B14" s="9"/>
      <c r="C14" s="6"/>
      <c r="D14" s="7"/>
      <c r="E14" s="42"/>
      <c r="F14" s="11"/>
      <c r="K14" s="9"/>
      <c r="L14" s="9"/>
      <c r="M14" s="6"/>
      <c r="N14" s="7"/>
      <c r="O14" s="42"/>
      <c r="P14" s="11"/>
      <c r="R14" s="29">
        <f t="shared" si="0"/>
        <v>0</v>
      </c>
    </row>
    <row r="15" spans="1:20">
      <c r="A15" s="9"/>
      <c r="B15" s="9"/>
      <c r="C15" s="6"/>
      <c r="D15" s="7"/>
      <c r="E15" s="42"/>
      <c r="F15" s="11"/>
      <c r="K15" s="9"/>
      <c r="L15" s="9"/>
      <c r="M15" s="6"/>
      <c r="N15" s="7"/>
      <c r="O15" s="42"/>
      <c r="P15" s="11"/>
      <c r="R15" s="29">
        <f t="shared" si="0"/>
        <v>0</v>
      </c>
    </row>
    <row r="16" spans="1:20">
      <c r="A16" s="9"/>
      <c r="B16" s="9"/>
      <c r="C16" s="6"/>
      <c r="D16" s="7"/>
      <c r="E16" s="42"/>
      <c r="F16" s="11"/>
      <c r="K16" s="9"/>
      <c r="L16" s="9"/>
      <c r="M16" s="6"/>
      <c r="N16" s="7"/>
      <c r="O16" s="42"/>
      <c r="P16" s="11"/>
      <c r="R16" s="29">
        <f t="shared" si="0"/>
        <v>0</v>
      </c>
    </row>
    <row r="17" spans="1:18">
      <c r="A17" s="9"/>
      <c r="B17" s="9"/>
      <c r="C17" s="6"/>
      <c r="D17" s="7"/>
      <c r="E17" s="42"/>
      <c r="F17" s="11"/>
      <c r="K17" s="9"/>
      <c r="L17" s="9"/>
      <c r="M17" s="6"/>
      <c r="N17" s="7"/>
      <c r="O17" s="42"/>
      <c r="P17" s="11"/>
      <c r="R17" s="29">
        <f t="shared" si="0"/>
        <v>0</v>
      </c>
    </row>
    <row r="18" spans="1:18">
      <c r="A18" s="9"/>
      <c r="B18" s="9"/>
      <c r="C18" s="6"/>
      <c r="D18" s="7"/>
      <c r="E18" s="42"/>
      <c r="F18" s="11"/>
      <c r="K18" s="9"/>
      <c r="L18" s="9"/>
      <c r="M18" s="6"/>
      <c r="N18" s="7"/>
      <c r="O18" s="42"/>
      <c r="P18" s="11"/>
      <c r="R18" s="29">
        <f t="shared" si="0"/>
        <v>0</v>
      </c>
    </row>
    <row r="19" spans="1:18">
      <c r="A19" s="9"/>
      <c r="B19" s="9"/>
      <c r="C19" s="6"/>
      <c r="D19" s="7"/>
      <c r="E19" s="42"/>
      <c r="F19" s="11"/>
      <c r="K19" s="9"/>
      <c r="L19" s="9"/>
      <c r="M19" s="6"/>
      <c r="N19" s="7"/>
      <c r="O19" s="42"/>
      <c r="P19" s="11"/>
      <c r="R19" s="29">
        <f t="shared" si="0"/>
        <v>0</v>
      </c>
    </row>
    <row r="20" spans="1:18">
      <c r="A20" s="9"/>
      <c r="B20" s="9"/>
      <c r="C20" s="6"/>
      <c r="D20" s="7"/>
      <c r="E20" s="42"/>
      <c r="F20" s="11"/>
      <c r="K20" s="9"/>
      <c r="L20" s="9"/>
      <c r="M20" s="6"/>
      <c r="N20" s="7"/>
      <c r="O20" s="42"/>
      <c r="P20" s="11"/>
      <c r="R20" s="29">
        <f t="shared" si="0"/>
        <v>0</v>
      </c>
    </row>
    <row r="21" spans="1:18">
      <c r="A21" s="9"/>
      <c r="B21" s="9"/>
      <c r="C21" s="6"/>
      <c r="D21" s="7"/>
      <c r="E21" s="42"/>
      <c r="F21" s="11"/>
      <c r="K21" s="9"/>
      <c r="L21" s="9"/>
      <c r="M21" s="6"/>
      <c r="N21" s="7"/>
      <c r="O21" s="42"/>
      <c r="P21" s="11"/>
      <c r="R21" s="29">
        <f t="shared" si="0"/>
        <v>0</v>
      </c>
    </row>
    <row r="22" spans="1:18">
      <c r="A22" s="9"/>
      <c r="B22" s="9"/>
      <c r="C22" s="6"/>
      <c r="D22" s="7"/>
      <c r="E22" s="42"/>
      <c r="F22" s="11"/>
      <c r="K22" s="9"/>
      <c r="L22" s="9"/>
      <c r="M22" s="6"/>
      <c r="N22" s="7"/>
      <c r="O22" s="42"/>
      <c r="P22" s="11"/>
      <c r="R22" s="29">
        <f t="shared" si="0"/>
        <v>0</v>
      </c>
    </row>
    <row r="23" spans="1:18">
      <c r="A23" s="9"/>
      <c r="B23" s="9"/>
      <c r="C23" s="6"/>
      <c r="D23" s="7"/>
      <c r="E23" s="42"/>
      <c r="F23" s="11"/>
      <c r="K23" s="9"/>
      <c r="L23" s="9"/>
      <c r="M23" s="6"/>
      <c r="N23" s="7"/>
      <c r="O23" s="42"/>
      <c r="P23" s="11"/>
      <c r="R23" s="29">
        <f t="shared" si="0"/>
        <v>0</v>
      </c>
    </row>
    <row r="24" spans="1:18">
      <c r="A24" s="9"/>
      <c r="B24" s="9"/>
      <c r="C24" s="6"/>
      <c r="D24" s="7"/>
      <c r="E24" s="42"/>
      <c r="F24" s="11"/>
      <c r="K24" s="9"/>
      <c r="L24" s="9"/>
      <c r="M24" s="6"/>
      <c r="N24" s="7"/>
      <c r="O24" s="42"/>
      <c r="P24" s="11"/>
      <c r="R24" s="29">
        <f t="shared" si="0"/>
        <v>0</v>
      </c>
    </row>
    <row r="25" spans="1:18">
      <c r="A25" s="9"/>
      <c r="B25" s="9"/>
      <c r="C25" s="6"/>
      <c r="D25" s="7"/>
      <c r="E25" s="42"/>
      <c r="F25" s="11"/>
      <c r="K25" s="9"/>
      <c r="L25" s="9"/>
      <c r="M25" s="6"/>
      <c r="N25" s="7"/>
      <c r="O25" s="42"/>
      <c r="P25" s="11"/>
      <c r="R25" s="29">
        <f t="shared" si="0"/>
        <v>0</v>
      </c>
    </row>
    <row r="26" spans="1:18">
      <c r="A26" s="9"/>
      <c r="B26" s="9"/>
      <c r="C26" s="6"/>
      <c r="D26" s="7"/>
      <c r="E26" s="42"/>
      <c r="F26" s="11"/>
      <c r="K26" s="9"/>
      <c r="L26" s="9"/>
      <c r="M26" s="6"/>
      <c r="N26" s="7"/>
      <c r="O26" s="42"/>
      <c r="P26" s="11"/>
      <c r="R26" s="29">
        <f t="shared" si="0"/>
        <v>0</v>
      </c>
    </row>
    <row r="27" spans="1:18">
      <c r="A27" s="9"/>
      <c r="B27" s="9"/>
      <c r="C27" s="6"/>
      <c r="D27" s="7"/>
      <c r="E27" s="42"/>
      <c r="F27" s="11"/>
      <c r="K27" s="9"/>
      <c r="L27" s="9"/>
      <c r="M27" s="6"/>
      <c r="N27" s="7"/>
      <c r="O27" s="42"/>
      <c r="P27" s="11"/>
      <c r="R27" s="29">
        <f t="shared" si="0"/>
        <v>0</v>
      </c>
    </row>
    <row r="28" spans="1:18">
      <c r="A28" s="9"/>
      <c r="B28" s="9"/>
      <c r="C28" s="6"/>
      <c r="D28" s="7"/>
      <c r="E28" s="42"/>
      <c r="F28" s="11"/>
      <c r="K28" s="9"/>
      <c r="L28" s="9"/>
      <c r="M28" s="6"/>
      <c r="N28" s="7"/>
      <c r="O28" s="42"/>
      <c r="P28" s="11"/>
      <c r="R28" s="29">
        <f t="shared" si="0"/>
        <v>0</v>
      </c>
    </row>
    <row r="29" spans="1:18">
      <c r="A29" s="9"/>
      <c r="B29" s="9"/>
      <c r="C29" s="6"/>
      <c r="D29" s="7"/>
      <c r="E29" s="42"/>
      <c r="F29" s="11"/>
      <c r="K29" s="9"/>
      <c r="L29" s="9"/>
      <c r="M29" s="6"/>
      <c r="N29" s="7"/>
      <c r="O29" s="42"/>
      <c r="P29" s="11"/>
      <c r="R29" s="29">
        <f t="shared" si="0"/>
        <v>0</v>
      </c>
    </row>
    <row r="30" spans="1:18">
      <c r="A30" s="9"/>
      <c r="B30" s="9"/>
      <c r="C30" s="6"/>
      <c r="D30" s="7"/>
      <c r="E30" s="42"/>
      <c r="F30" s="11"/>
      <c r="K30" s="9"/>
      <c r="L30" s="9"/>
      <c r="M30" s="6"/>
      <c r="N30" s="7"/>
      <c r="O30" s="42"/>
      <c r="P30" s="11"/>
      <c r="R30" s="29">
        <f t="shared" si="0"/>
        <v>0</v>
      </c>
    </row>
    <row r="31" spans="1:18">
      <c r="A31" s="9"/>
      <c r="B31" s="9"/>
      <c r="C31" s="6"/>
      <c r="D31" s="7"/>
      <c r="E31" s="42"/>
      <c r="F31" s="11"/>
      <c r="K31" s="9"/>
      <c r="L31" s="9"/>
      <c r="M31" s="6"/>
      <c r="N31" s="7"/>
      <c r="O31" s="42"/>
      <c r="P31" s="11"/>
      <c r="R31" s="29">
        <f t="shared" si="0"/>
        <v>0</v>
      </c>
    </row>
    <row r="32" spans="1:18">
      <c r="A32" s="9"/>
      <c r="B32" s="9"/>
      <c r="C32" s="6"/>
      <c r="D32" s="7"/>
      <c r="E32" s="42"/>
      <c r="F32" s="11"/>
      <c r="K32" s="9"/>
      <c r="L32" s="9"/>
      <c r="M32" s="6"/>
      <c r="N32" s="7"/>
      <c r="O32" s="42"/>
      <c r="P32" s="11"/>
      <c r="R32" s="29">
        <f t="shared" si="0"/>
        <v>0</v>
      </c>
    </row>
    <row r="33" spans="1:18">
      <c r="A33" s="9"/>
      <c r="B33" s="9"/>
      <c r="C33" s="6"/>
      <c r="D33" s="7"/>
      <c r="E33" s="42"/>
      <c r="F33" s="11"/>
      <c r="K33" s="9"/>
      <c r="L33" s="9"/>
      <c r="M33" s="6"/>
      <c r="N33" s="7"/>
      <c r="O33" s="42"/>
      <c r="P33" s="11"/>
      <c r="R33" s="29">
        <f t="shared" si="0"/>
        <v>0</v>
      </c>
    </row>
    <row r="34" spans="1:18">
      <c r="A34" s="9"/>
      <c r="B34" s="9"/>
      <c r="C34" s="6"/>
      <c r="D34" s="7"/>
      <c r="E34" s="42"/>
      <c r="F34" s="11"/>
    </row>
    <row r="35" spans="1:18">
      <c r="A35" s="9"/>
      <c r="B35" s="9"/>
      <c r="C35" s="6"/>
      <c r="D35" s="7"/>
      <c r="E35" s="42"/>
      <c r="F35" s="1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I22"/>
  <sheetViews>
    <sheetView showGridLines="0" workbookViewId="0">
      <pane ySplit="14" topLeftCell="A33" activePane="bottomLeft" state="frozen"/>
      <selection pane="bottomLeft" activeCell="G2" sqref="G2"/>
    </sheetView>
  </sheetViews>
  <sheetFormatPr defaultRowHeight="18.75"/>
  <cols>
    <col min="1" max="1" width="9.28515625" style="53" customWidth="1"/>
    <col min="2" max="2" width="12.140625" style="54" customWidth="1"/>
    <col min="3" max="3" width="28.140625" style="53" customWidth="1"/>
    <col min="4" max="4" width="12.5703125" style="53" customWidth="1"/>
    <col min="5" max="5" width="5.7109375" style="53" customWidth="1"/>
    <col min="6" max="6" width="11.42578125" style="55" customWidth="1"/>
    <col min="9" max="9" width="13.140625" customWidth="1"/>
  </cols>
  <sheetData>
    <row r="1" spans="1:9" ht="36" customHeight="1">
      <c r="A1" s="56"/>
      <c r="B1" s="114" t="s">
        <v>31</v>
      </c>
      <c r="C1" s="114"/>
      <c r="D1" s="114"/>
      <c r="E1" s="114"/>
      <c r="F1" s="56"/>
      <c r="G1" s="43"/>
    </row>
    <row r="2" spans="1:9" ht="26.25" customHeight="1">
      <c r="B2" s="65" t="s">
        <v>2</v>
      </c>
      <c r="C2" s="62"/>
      <c r="D2" s="58" t="s">
        <v>3</v>
      </c>
      <c r="E2" s="58" t="str">
        <f>IF(C2="","",INDEX(PersonalId,MATCH(C2,Personal,0)))</f>
        <v/>
      </c>
      <c r="F2" s="60"/>
      <c r="G2" s="21"/>
    </row>
    <row r="3" spans="1:9" ht="13.5" customHeight="1">
      <c r="B3" s="61"/>
      <c r="C3" s="52"/>
      <c r="F3" s="60"/>
      <c r="G3" s="21"/>
    </row>
    <row r="4" spans="1:9" ht="26.25" customHeight="1">
      <c r="B4" s="65" t="s">
        <v>29</v>
      </c>
      <c r="C4" s="63"/>
      <c r="D4" s="51" t="b">
        <f ca="1">C4&lt;=TODAY()</f>
        <v>1</v>
      </c>
      <c r="F4" s="60"/>
      <c r="G4" s="21"/>
    </row>
    <row r="5" spans="1:9" ht="16.5" customHeight="1">
      <c r="B5" s="61"/>
      <c r="C5" s="52"/>
      <c r="D5" s="52"/>
      <c r="E5" s="52"/>
      <c r="F5" s="60"/>
      <c r="G5" s="21"/>
    </row>
    <row r="6" spans="1:9" ht="26.25" customHeight="1">
      <c r="B6" s="65" t="s">
        <v>11</v>
      </c>
      <c r="C6" s="59" t="str">
        <f t="array" ref="C6">IFERROR(INDEX(Database!$E$2:$E$2000,MATCH(1,IF($E$2=Database!$B$2:$B$2000,IF($C$4=Database!$D$2:$D$2000,IF($D6=Database!$F$2:$F$2000,1))),0)),"ยังไม่ลงเวลา")</f>
        <v>ยังไม่ลงเวลา</v>
      </c>
      <c r="D6" s="58" t="s">
        <v>9</v>
      </c>
      <c r="E6" s="52"/>
      <c r="F6" s="60"/>
      <c r="G6" s="21"/>
      <c r="I6" s="37"/>
    </row>
    <row r="7" spans="1:9" ht="26.25" customHeight="1">
      <c r="B7" s="65" t="s">
        <v>12</v>
      </c>
      <c r="C7" s="59" t="str">
        <f t="array" ref="C7">IFERROR(INDEX(Database!$E$2:$E$2000,MATCH(1,IF($E$2=Database!$B$2:$B$2000,IF($C$4=Database!$D$2:$D$2000,IF($D7=Database!$F$2:$F$2000,1))),0)),"ยังไม่ลงเวลา")</f>
        <v>ยังไม่ลงเวลา</v>
      </c>
      <c r="D7" s="58" t="s">
        <v>10</v>
      </c>
      <c r="E7" s="52"/>
      <c r="F7" s="60"/>
      <c r="G7" s="21"/>
    </row>
    <row r="8" spans="1:9" ht="15" customHeight="1">
      <c r="B8" s="61"/>
      <c r="C8" s="52"/>
      <c r="D8" s="52"/>
      <c r="E8" s="52"/>
      <c r="F8" s="60"/>
      <c r="G8" s="21"/>
    </row>
    <row r="9" spans="1:9" ht="26.25" customHeight="1">
      <c r="B9" s="65" t="s">
        <v>32</v>
      </c>
      <c r="C9" s="64"/>
      <c r="D9" s="58" t="s">
        <v>34</v>
      </c>
      <c r="E9" s="52"/>
      <c r="F9" s="60"/>
      <c r="G9" s="21"/>
    </row>
    <row r="10" spans="1:9" ht="26.25" customHeight="1">
      <c r="B10" s="65" t="s">
        <v>33</v>
      </c>
      <c r="C10" s="64"/>
      <c r="D10" s="58" t="s">
        <v>33</v>
      </c>
      <c r="E10" s="52"/>
      <c r="F10" s="60"/>
      <c r="G10" s="21"/>
    </row>
    <row r="11" spans="1:9" ht="26.25" customHeight="1">
      <c r="B11" s="65" t="s">
        <v>30</v>
      </c>
      <c r="C11" s="57">
        <f>C4+TIME(C9,C10,0)</f>
        <v>0</v>
      </c>
      <c r="D11" s="58" t="str">
        <f>IFERROR(VLOOKUP("ยังไม่ลงเวลา",C6:D7,2,0),"")</f>
        <v>IN</v>
      </c>
      <c r="E11" s="52"/>
      <c r="F11" s="60"/>
      <c r="G11" s="21"/>
    </row>
    <row r="12" spans="1:9" ht="26.25" customHeight="1">
      <c r="F12" s="66"/>
      <c r="G12" s="21"/>
    </row>
    <row r="13" spans="1:9" ht="26.25" customHeight="1">
      <c r="F13" s="66"/>
      <c r="G13" s="21"/>
    </row>
    <row r="14" spans="1:9" ht="18.75" customHeight="1">
      <c r="F14" s="66"/>
      <c r="G14" s="21"/>
    </row>
    <row r="15" spans="1:9" ht="18.75" customHeight="1">
      <c r="F15" s="66"/>
      <c r="G15" s="21"/>
    </row>
    <row r="16" spans="1:9" ht="18.75" customHeight="1">
      <c r="F16" s="66"/>
      <c r="G16" s="21"/>
    </row>
    <row r="17" spans="6:7" ht="18.75" customHeight="1">
      <c r="F17" s="66"/>
      <c r="G17" s="21"/>
    </row>
    <row r="18" spans="6:7" ht="18.75" customHeight="1">
      <c r="F18" s="66"/>
      <c r="G18" s="21"/>
    </row>
    <row r="19" spans="6:7" ht="18.75" customHeight="1"/>
    <row r="20" spans="6:7" ht="18.75" customHeight="1"/>
    <row r="21" spans="6:7" ht="18.75" customHeight="1"/>
    <row r="22" spans="6:7" ht="18.75" customHeight="1"/>
  </sheetData>
  <sheetProtection password="CC3D" sheet="1" objects="1" scenarios="1"/>
  <mergeCells count="1">
    <mergeCell ref="B1:E1"/>
  </mergeCells>
  <conditionalFormatting sqref="C6:C7">
    <cfRule type="cellIs" dxfId="3" priority="4" operator="equal">
      <formula>"ยังไม่ลงเวลา"</formula>
    </cfRule>
  </conditionalFormatting>
  <conditionalFormatting sqref="D11">
    <cfRule type="cellIs" dxfId="2" priority="2" operator="equal">
      <formula>"Out"</formula>
    </cfRule>
    <cfRule type="cellIs" dxfId="1" priority="3" operator="equal">
      <formula>"IN"</formula>
    </cfRule>
  </conditionalFormatting>
  <conditionalFormatting sqref="D4">
    <cfRule type="cellIs" dxfId="0" priority="1" operator="equal">
      <formula>TRUE</formula>
    </cfRule>
  </conditionalFormatting>
  <dataValidations count="3">
    <dataValidation type="list" allowBlank="1" showInputMessage="1" showErrorMessage="1" sqref="C2">
      <formula1>Personal</formula1>
    </dataValidation>
    <dataValidation type="custom" allowBlank="1" showInputMessage="1" showErrorMessage="1" errorTitle="เกิดข้อผิดพลาด" error="คุณใส่วันที่ผิดพลาด" sqref="C4">
      <formula1>C4&lt;=TODAY()</formula1>
    </dataValidation>
    <dataValidation type="custom" allowBlank="1" showInputMessage="1" showErrorMessage="1" errorTitle="เกิดข้อผิดพลาด" error="ไม่สามารถลงเวลาได้ เนื่องจากข้อมูลถูกต้องครบถ้วนแล้ว" sqref="C11">
      <formula1>D11&lt;&gt;""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alendar1">
          <controlPr defaultSize="0" autoLine="0" r:id="rId5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3</xdr:col>
                <xdr:colOff>247650</xdr:colOff>
                <xdr:row>6</xdr:row>
                <xdr:rowOff>276225</xdr:rowOff>
              </to>
            </anchor>
          </controlPr>
        </control>
      </mc:Choice>
      <mc:Fallback>
        <control shapeId="3073" r:id="rId4" name="Calendar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99"/>
  <sheetViews>
    <sheetView topLeftCell="A7" workbookViewId="0">
      <selection activeCell="I14" sqref="I14"/>
    </sheetView>
  </sheetViews>
  <sheetFormatPr defaultRowHeight="15"/>
  <cols>
    <col min="3" max="3" width="27.42578125" customWidth="1"/>
    <col min="4" max="4" width="16.140625" customWidth="1"/>
    <col min="5" max="5" width="21.28515625" customWidth="1"/>
  </cols>
  <sheetData>
    <row r="1" spans="1:6" s="100" customFormat="1" ht="23.25" customHeight="1">
      <c r="A1" s="99" t="s">
        <v>7</v>
      </c>
      <c r="B1" s="99" t="s">
        <v>0</v>
      </c>
      <c r="C1" s="99" t="s">
        <v>1</v>
      </c>
      <c r="D1" s="99" t="s">
        <v>4</v>
      </c>
      <c r="E1" s="99" t="s">
        <v>6</v>
      </c>
      <c r="F1" s="99" t="s">
        <v>8</v>
      </c>
    </row>
    <row r="2" spans="1:6">
      <c r="A2" s="9">
        <v>1</v>
      </c>
      <c r="B2" s="9">
        <v>7</v>
      </c>
      <c r="C2" s="6" t="s">
        <v>52</v>
      </c>
      <c r="D2" s="7">
        <v>41311</v>
      </c>
      <c r="E2" s="42">
        <v>41311.292037037034</v>
      </c>
      <c r="F2" s="11" t="s">
        <v>9</v>
      </c>
    </row>
    <row r="3" spans="1:6">
      <c r="A3" s="9">
        <v>2</v>
      </c>
      <c r="B3" s="9">
        <v>8</v>
      </c>
      <c r="C3" s="6" t="s">
        <v>54</v>
      </c>
      <c r="D3" s="7">
        <v>41311</v>
      </c>
      <c r="E3" s="42">
        <v>41311.292037037034</v>
      </c>
      <c r="F3" s="11" t="s">
        <v>9</v>
      </c>
    </row>
    <row r="4" spans="1:6">
      <c r="A4" s="9">
        <v>3</v>
      </c>
      <c r="B4" s="9">
        <v>9</v>
      </c>
      <c r="C4" s="6" t="s">
        <v>55</v>
      </c>
      <c r="D4" s="7">
        <v>41311</v>
      </c>
      <c r="E4" s="42">
        <v>41311.292037037034</v>
      </c>
      <c r="F4" s="11" t="s">
        <v>9</v>
      </c>
    </row>
    <row r="5" spans="1:6">
      <c r="A5" s="9">
        <v>4</v>
      </c>
      <c r="B5" s="9">
        <v>10</v>
      </c>
      <c r="C5" s="6" t="s">
        <v>56</v>
      </c>
      <c r="D5" s="7">
        <v>41311</v>
      </c>
      <c r="E5" s="42">
        <v>41311.292037037034</v>
      </c>
      <c r="F5" s="11" t="s">
        <v>9</v>
      </c>
    </row>
    <row r="6" spans="1:6">
      <c r="A6" s="9">
        <v>5</v>
      </c>
      <c r="B6" s="9">
        <v>11</v>
      </c>
      <c r="C6" s="6" t="s">
        <v>57</v>
      </c>
      <c r="D6" s="7">
        <v>41311</v>
      </c>
      <c r="E6" s="42">
        <v>41311.292037037034</v>
      </c>
      <c r="F6" s="11" t="s">
        <v>9</v>
      </c>
    </row>
    <row r="7" spans="1:6">
      <c r="A7" s="9">
        <v>6</v>
      </c>
      <c r="B7" s="9">
        <v>12</v>
      </c>
      <c r="C7" s="6" t="s">
        <v>58</v>
      </c>
      <c r="D7" s="7">
        <v>41311</v>
      </c>
      <c r="E7" s="42">
        <v>41311.292037037034</v>
      </c>
      <c r="F7" s="11" t="s">
        <v>9</v>
      </c>
    </row>
    <row r="8" spans="1:6">
      <c r="A8" s="9">
        <v>7</v>
      </c>
      <c r="B8" s="9">
        <v>13</v>
      </c>
      <c r="C8" s="6" t="s">
        <v>59</v>
      </c>
      <c r="D8" s="7">
        <v>41311</v>
      </c>
      <c r="E8" s="42">
        <v>41311.292037037034</v>
      </c>
      <c r="F8" s="11" t="s">
        <v>9</v>
      </c>
    </row>
    <row r="9" spans="1:6">
      <c r="A9" s="9">
        <v>8</v>
      </c>
      <c r="B9" s="9">
        <v>7</v>
      </c>
      <c r="C9" s="6" t="s">
        <v>52</v>
      </c>
      <c r="D9" s="7">
        <v>41311</v>
      </c>
      <c r="E9" s="42">
        <v>41311.729733796295</v>
      </c>
      <c r="F9" s="11" t="s">
        <v>10</v>
      </c>
    </row>
    <row r="10" spans="1:6">
      <c r="A10" s="9">
        <v>9</v>
      </c>
      <c r="B10" s="9">
        <v>8</v>
      </c>
      <c r="C10" s="6" t="s">
        <v>54</v>
      </c>
      <c r="D10" s="7">
        <v>41311</v>
      </c>
      <c r="E10" s="42">
        <v>41311.729733796295</v>
      </c>
      <c r="F10" s="11" t="s">
        <v>10</v>
      </c>
    </row>
    <row r="11" spans="1:6">
      <c r="A11" s="9">
        <v>10</v>
      </c>
      <c r="B11" s="9">
        <v>9</v>
      </c>
      <c r="C11" s="6" t="s">
        <v>55</v>
      </c>
      <c r="D11" s="7">
        <v>41311</v>
      </c>
      <c r="E11" s="42">
        <v>41311.729733796295</v>
      </c>
      <c r="F11" s="11" t="s">
        <v>10</v>
      </c>
    </row>
    <row r="12" spans="1:6">
      <c r="A12" s="9">
        <v>11</v>
      </c>
      <c r="B12" s="9">
        <v>10</v>
      </c>
      <c r="C12" s="6" t="s">
        <v>56</v>
      </c>
      <c r="D12" s="7">
        <v>41311</v>
      </c>
      <c r="E12" s="42">
        <v>41311.729733796295</v>
      </c>
      <c r="F12" s="11" t="s">
        <v>10</v>
      </c>
    </row>
    <row r="13" spans="1:6">
      <c r="A13" s="9">
        <v>12</v>
      </c>
      <c r="B13" s="9">
        <v>11</v>
      </c>
      <c r="C13" s="6" t="s">
        <v>57</v>
      </c>
      <c r="D13" s="7">
        <v>41311</v>
      </c>
      <c r="E13" s="42">
        <v>41311.729733796295</v>
      </c>
      <c r="F13" s="11" t="s">
        <v>10</v>
      </c>
    </row>
    <row r="14" spans="1:6">
      <c r="A14" s="9">
        <v>13</v>
      </c>
      <c r="B14" s="9">
        <v>12</v>
      </c>
      <c r="C14" s="6" t="s">
        <v>58</v>
      </c>
      <c r="D14" s="7">
        <v>41311</v>
      </c>
      <c r="E14" s="42">
        <v>41311.729733796295</v>
      </c>
      <c r="F14" s="11" t="s">
        <v>10</v>
      </c>
    </row>
    <row r="15" spans="1:6">
      <c r="A15" s="9">
        <v>14</v>
      </c>
      <c r="B15" s="9">
        <v>13</v>
      </c>
      <c r="C15" s="6" t="s">
        <v>59</v>
      </c>
      <c r="D15" s="7">
        <v>41311</v>
      </c>
      <c r="E15" s="42">
        <v>41311.729733796295</v>
      </c>
      <c r="F15" s="11" t="s">
        <v>10</v>
      </c>
    </row>
    <row r="16" spans="1:6">
      <c r="A16" s="9"/>
      <c r="B16" s="9"/>
      <c r="C16" s="6"/>
      <c r="D16" s="7"/>
      <c r="E16" s="42"/>
      <c r="F16" s="11"/>
    </row>
    <row r="17" spans="1:6">
      <c r="A17" s="9"/>
      <c r="B17" s="9"/>
      <c r="C17" s="6"/>
      <c r="D17" s="7"/>
      <c r="E17" s="42"/>
      <c r="F17" s="11"/>
    </row>
    <row r="18" spans="1:6">
      <c r="A18" s="9"/>
      <c r="B18" s="9"/>
      <c r="C18" s="6"/>
      <c r="D18" s="7"/>
      <c r="E18" s="42"/>
      <c r="F18" s="11"/>
    </row>
    <row r="19" spans="1:6">
      <c r="A19" s="9"/>
      <c r="B19" s="9"/>
      <c r="C19" s="6"/>
      <c r="D19" s="7"/>
      <c r="E19" s="42"/>
      <c r="F19" s="11"/>
    </row>
    <row r="20" spans="1:6">
      <c r="A20" s="9"/>
      <c r="B20" s="9"/>
      <c r="C20" s="6"/>
      <c r="D20" s="7"/>
      <c r="E20" s="42"/>
      <c r="F20" s="11"/>
    </row>
    <row r="21" spans="1:6">
      <c r="A21" s="9"/>
      <c r="B21" s="9"/>
      <c r="C21" s="6"/>
      <c r="D21" s="7"/>
      <c r="E21" s="42"/>
      <c r="F21" s="11"/>
    </row>
    <row r="22" spans="1:6">
      <c r="A22" s="9"/>
      <c r="B22" s="9"/>
      <c r="C22" s="6"/>
      <c r="D22" s="7"/>
      <c r="E22" s="42"/>
      <c r="F22" s="11"/>
    </row>
    <row r="23" spans="1:6">
      <c r="A23" s="9"/>
      <c r="B23" s="9"/>
      <c r="C23" s="6"/>
      <c r="D23" s="7"/>
      <c r="E23" s="42"/>
      <c r="F23" s="11"/>
    </row>
    <row r="24" spans="1:6">
      <c r="A24" s="9"/>
      <c r="B24" s="9"/>
      <c r="C24" s="6"/>
      <c r="D24" s="7"/>
      <c r="E24" s="42"/>
      <c r="F24" s="11"/>
    </row>
    <row r="25" spans="1:6">
      <c r="A25" s="9"/>
      <c r="B25" s="9"/>
      <c r="C25" s="6"/>
      <c r="D25" s="7"/>
      <c r="E25" s="42"/>
      <c r="F25" s="11"/>
    </row>
    <row r="26" spans="1:6">
      <c r="A26" s="9"/>
      <c r="B26" s="9"/>
      <c r="C26" s="6"/>
      <c r="D26" s="7"/>
      <c r="E26" s="42"/>
      <c r="F26" s="11"/>
    </row>
    <row r="27" spans="1:6">
      <c r="A27" s="9"/>
      <c r="B27" s="9"/>
      <c r="C27" s="6"/>
      <c r="D27" s="7"/>
      <c r="E27" s="42"/>
      <c r="F27" s="11"/>
    </row>
    <row r="28" spans="1:6">
      <c r="A28" s="9"/>
      <c r="B28" s="9"/>
      <c r="C28" s="6"/>
      <c r="D28" s="7"/>
      <c r="E28" s="42"/>
      <c r="F28" s="11"/>
    </row>
    <row r="29" spans="1:6">
      <c r="A29" s="9"/>
      <c r="B29" s="9"/>
      <c r="C29" s="6"/>
      <c r="D29" s="7"/>
      <c r="E29" s="42"/>
      <c r="F29" s="11"/>
    </row>
    <row r="30" spans="1:6">
      <c r="A30" s="9"/>
      <c r="B30" s="9"/>
      <c r="C30" s="6"/>
      <c r="D30" s="7"/>
      <c r="E30" s="42"/>
      <c r="F30" s="11"/>
    </row>
    <row r="31" spans="1:6">
      <c r="A31" s="9"/>
      <c r="B31" s="9"/>
      <c r="C31" s="6"/>
      <c r="D31" s="7"/>
      <c r="E31" s="42"/>
      <c r="F31" s="11"/>
    </row>
    <row r="32" spans="1:6">
      <c r="A32" s="9"/>
      <c r="B32" s="9"/>
      <c r="C32" s="6"/>
      <c r="D32" s="7"/>
      <c r="E32" s="42"/>
      <c r="F32" s="11"/>
    </row>
    <row r="33" spans="1:6">
      <c r="A33" s="9"/>
      <c r="B33" s="9"/>
      <c r="C33" s="6"/>
      <c r="D33" s="7"/>
      <c r="E33" s="42"/>
      <c r="F33" s="11"/>
    </row>
    <row r="34" spans="1:6">
      <c r="A34" s="9"/>
      <c r="B34" s="9"/>
      <c r="C34" s="6"/>
      <c r="D34" s="7"/>
      <c r="E34" s="42"/>
      <c r="F34" s="11"/>
    </row>
    <row r="35" spans="1:6">
      <c r="A35" s="9"/>
      <c r="B35" s="9"/>
      <c r="C35" s="6"/>
      <c r="D35" s="7"/>
      <c r="E35" s="42"/>
      <c r="F35" s="11"/>
    </row>
    <row r="36" spans="1:6">
      <c r="A36" s="9"/>
      <c r="B36" s="9"/>
      <c r="C36" s="6"/>
      <c r="D36" s="7"/>
      <c r="E36" s="42"/>
      <c r="F36" s="11"/>
    </row>
    <row r="37" spans="1:6">
      <c r="A37" s="9"/>
      <c r="B37" s="9"/>
      <c r="C37" s="6"/>
      <c r="D37" s="7"/>
      <c r="E37" s="42"/>
      <c r="F37" s="11"/>
    </row>
    <row r="38" spans="1:6">
      <c r="A38" s="9"/>
      <c r="B38" s="9"/>
      <c r="C38" s="6"/>
      <c r="D38" s="7"/>
      <c r="E38" s="42"/>
      <c r="F38" s="11"/>
    </row>
    <row r="39" spans="1:6">
      <c r="A39" s="9"/>
      <c r="B39" s="9"/>
      <c r="C39" s="6"/>
      <c r="D39" s="7"/>
      <c r="E39" s="42"/>
      <c r="F39" s="11"/>
    </row>
    <row r="40" spans="1:6">
      <c r="A40" s="9"/>
      <c r="B40" s="9"/>
      <c r="C40" s="6"/>
      <c r="D40" s="7"/>
      <c r="E40" s="42"/>
      <c r="F40" s="11"/>
    </row>
    <row r="41" spans="1:6">
      <c r="A41" s="9"/>
      <c r="B41" s="9"/>
      <c r="C41" s="6"/>
      <c r="D41" s="7"/>
      <c r="E41" s="42"/>
      <c r="F41" s="11"/>
    </row>
    <row r="42" spans="1:6">
      <c r="A42" s="9"/>
      <c r="B42" s="9"/>
      <c r="C42" s="6"/>
      <c r="D42" s="7"/>
      <c r="E42" s="42"/>
      <c r="F42" s="11"/>
    </row>
    <row r="43" spans="1:6">
      <c r="A43" s="9"/>
      <c r="B43" s="9"/>
      <c r="C43" s="6"/>
      <c r="D43" s="7"/>
      <c r="E43" s="42"/>
      <c r="F43" s="11"/>
    </row>
    <row r="44" spans="1:6">
      <c r="A44" s="9"/>
      <c r="B44" s="9"/>
      <c r="C44" s="6"/>
      <c r="D44" s="7"/>
      <c r="E44" s="42"/>
      <c r="F44" s="11"/>
    </row>
    <row r="45" spans="1:6">
      <c r="A45" s="9"/>
      <c r="B45" s="9"/>
      <c r="C45" s="6"/>
      <c r="D45" s="7"/>
      <c r="E45" s="42"/>
      <c r="F45" s="11"/>
    </row>
    <row r="46" spans="1:6">
      <c r="A46" s="9"/>
      <c r="B46" s="9"/>
      <c r="C46" s="6"/>
      <c r="D46" s="7"/>
      <c r="E46" s="42"/>
      <c r="F46" s="11"/>
    </row>
    <row r="47" spans="1:6">
      <c r="A47" s="9"/>
      <c r="B47" s="9"/>
      <c r="C47" s="6"/>
      <c r="D47" s="7"/>
      <c r="E47" s="42"/>
      <c r="F47" s="11"/>
    </row>
    <row r="48" spans="1:6">
      <c r="A48" s="9"/>
      <c r="B48" s="9"/>
      <c r="C48" s="6"/>
      <c r="D48" s="7"/>
      <c r="E48" s="42"/>
      <c r="F48" s="11"/>
    </row>
    <row r="49" spans="1:6">
      <c r="A49" s="9"/>
      <c r="B49" s="9"/>
      <c r="C49" s="6"/>
      <c r="D49" s="7"/>
      <c r="E49" s="42"/>
      <c r="F49" s="11"/>
    </row>
    <row r="50" spans="1:6">
      <c r="A50" s="9"/>
      <c r="B50" s="9"/>
      <c r="C50" s="6"/>
      <c r="D50" s="7"/>
      <c r="E50" s="42"/>
      <c r="F50" s="11"/>
    </row>
    <row r="51" spans="1:6">
      <c r="A51" s="9"/>
      <c r="B51" s="9"/>
      <c r="C51" s="6"/>
      <c r="D51" s="7"/>
      <c r="E51" s="42"/>
      <c r="F51" s="11"/>
    </row>
    <row r="52" spans="1:6">
      <c r="A52" s="9"/>
      <c r="B52" s="9"/>
      <c r="C52" s="6"/>
      <c r="D52" s="7"/>
      <c r="E52" s="42"/>
      <c r="F52" s="11"/>
    </row>
    <row r="53" spans="1:6">
      <c r="A53" s="9"/>
      <c r="B53" s="9"/>
      <c r="C53" s="6"/>
      <c r="D53" s="7"/>
      <c r="E53" s="42"/>
      <c r="F53" s="11"/>
    </row>
    <row r="54" spans="1:6">
      <c r="A54" s="9"/>
      <c r="B54" s="9"/>
      <c r="C54" s="6"/>
      <c r="D54" s="7"/>
      <c r="E54" s="42"/>
      <c r="F54" s="11"/>
    </row>
    <row r="55" spans="1:6">
      <c r="A55" s="9"/>
      <c r="B55" s="9"/>
      <c r="C55" s="6"/>
      <c r="D55" s="7"/>
      <c r="E55" s="42"/>
      <c r="F55" s="11"/>
    </row>
    <row r="56" spans="1:6">
      <c r="A56" s="9"/>
      <c r="B56" s="9"/>
      <c r="C56" s="6"/>
      <c r="D56" s="7"/>
      <c r="E56" s="42"/>
      <c r="F56" s="11"/>
    </row>
    <row r="57" spans="1:6">
      <c r="A57" s="9"/>
      <c r="B57" s="9"/>
      <c r="C57" s="6"/>
      <c r="D57" s="7"/>
      <c r="E57" s="42"/>
      <c r="F57" s="11"/>
    </row>
    <row r="58" spans="1:6">
      <c r="A58" s="9"/>
      <c r="B58" s="9"/>
      <c r="C58" s="6"/>
      <c r="D58" s="7"/>
      <c r="E58" s="42"/>
      <c r="F58" s="11"/>
    </row>
    <row r="59" spans="1:6">
      <c r="A59" s="9"/>
      <c r="B59" s="9"/>
      <c r="C59" s="6"/>
      <c r="D59" s="7"/>
      <c r="E59" s="42"/>
      <c r="F59" s="11"/>
    </row>
    <row r="60" spans="1:6">
      <c r="A60" s="9"/>
      <c r="B60" s="9"/>
      <c r="C60" s="6"/>
      <c r="D60" s="7"/>
      <c r="E60" s="42"/>
      <c r="F60" s="11"/>
    </row>
    <row r="61" spans="1:6">
      <c r="A61" s="9"/>
      <c r="B61" s="9"/>
      <c r="C61" s="6"/>
      <c r="D61" s="7"/>
      <c r="E61" s="42"/>
      <c r="F61" s="11"/>
    </row>
    <row r="62" spans="1:6">
      <c r="A62" s="9"/>
      <c r="B62" s="9"/>
      <c r="C62" s="6"/>
      <c r="D62" s="7"/>
      <c r="E62" s="42"/>
      <c r="F62" s="11"/>
    </row>
    <row r="63" spans="1:6">
      <c r="A63" s="9"/>
      <c r="B63" s="9"/>
      <c r="C63" s="6"/>
      <c r="D63" s="7"/>
      <c r="E63" s="42"/>
      <c r="F63" s="11"/>
    </row>
    <row r="64" spans="1:6">
      <c r="A64" s="9"/>
      <c r="B64" s="9"/>
      <c r="C64" s="6"/>
      <c r="D64" s="7"/>
      <c r="E64" s="42"/>
      <c r="F64" s="11"/>
    </row>
    <row r="65" spans="1:6">
      <c r="A65" s="9"/>
      <c r="B65" s="9"/>
      <c r="C65" s="6"/>
      <c r="D65" s="7"/>
      <c r="E65" s="42"/>
      <c r="F65" s="11"/>
    </row>
    <row r="66" spans="1:6">
      <c r="A66" s="9"/>
      <c r="B66" s="9"/>
      <c r="C66" s="6"/>
      <c r="D66" s="7"/>
      <c r="E66" s="42"/>
      <c r="F66" s="11"/>
    </row>
    <row r="67" spans="1:6">
      <c r="A67" s="9"/>
      <c r="B67" s="9"/>
      <c r="C67" s="6"/>
      <c r="D67" s="7"/>
      <c r="E67" s="42"/>
      <c r="F67" s="11"/>
    </row>
    <row r="68" spans="1:6">
      <c r="A68" s="9"/>
      <c r="B68" s="9"/>
      <c r="C68" s="6"/>
      <c r="D68" s="7"/>
      <c r="E68" s="42"/>
      <c r="F68" s="11"/>
    </row>
    <row r="69" spans="1:6">
      <c r="A69" s="9"/>
      <c r="B69" s="9"/>
      <c r="C69" s="6"/>
      <c r="D69" s="7"/>
      <c r="E69" s="42"/>
      <c r="F69" s="11"/>
    </row>
    <row r="70" spans="1:6">
      <c r="A70" s="9"/>
      <c r="B70" s="9"/>
      <c r="C70" s="6"/>
      <c r="D70" s="7"/>
      <c r="E70" s="42"/>
      <c r="F70" s="11"/>
    </row>
    <row r="71" spans="1:6">
      <c r="A71" s="9"/>
      <c r="B71" s="9"/>
      <c r="C71" s="6"/>
      <c r="D71" s="7"/>
      <c r="E71" s="42"/>
      <c r="F71" s="11"/>
    </row>
    <row r="72" spans="1:6">
      <c r="A72" s="9"/>
      <c r="B72" s="9"/>
      <c r="C72" s="6"/>
      <c r="D72" s="7"/>
      <c r="E72" s="42"/>
      <c r="F72" s="11"/>
    </row>
    <row r="73" spans="1:6">
      <c r="A73" s="9"/>
      <c r="B73" s="9"/>
      <c r="C73" s="6"/>
      <c r="D73" s="7"/>
      <c r="E73" s="42"/>
      <c r="F73" s="11"/>
    </row>
    <row r="74" spans="1:6">
      <c r="A74" s="9"/>
      <c r="B74" s="9"/>
      <c r="C74" s="6"/>
      <c r="D74" s="7"/>
      <c r="E74" s="42"/>
      <c r="F74" s="11"/>
    </row>
    <row r="75" spans="1:6">
      <c r="A75" s="9"/>
      <c r="B75" s="9"/>
      <c r="C75" s="6"/>
      <c r="D75" s="7"/>
      <c r="E75" s="42"/>
      <c r="F75" s="11"/>
    </row>
    <row r="76" spans="1:6">
      <c r="A76" s="9"/>
      <c r="B76" s="9"/>
      <c r="C76" s="6"/>
      <c r="D76" s="7"/>
      <c r="E76" s="42"/>
      <c r="F76" s="11"/>
    </row>
    <row r="77" spans="1:6">
      <c r="A77" s="9"/>
      <c r="B77" s="9"/>
      <c r="C77" s="6"/>
      <c r="D77" s="7"/>
      <c r="E77" s="42"/>
      <c r="F77" s="11"/>
    </row>
    <row r="78" spans="1:6">
      <c r="A78" s="9"/>
      <c r="B78" s="9"/>
      <c r="C78" s="6"/>
      <c r="D78" s="7"/>
      <c r="E78" s="42"/>
      <c r="F78" s="11"/>
    </row>
    <row r="79" spans="1:6">
      <c r="A79" s="9"/>
      <c r="B79" s="9"/>
      <c r="C79" s="6"/>
      <c r="D79" s="7"/>
      <c r="E79" s="42"/>
      <c r="F79" s="11"/>
    </row>
    <row r="80" spans="1:6">
      <c r="A80" s="9"/>
      <c r="B80" s="9"/>
      <c r="C80" s="6"/>
      <c r="D80" s="7"/>
      <c r="E80" s="42"/>
      <c r="F80" s="11"/>
    </row>
    <row r="81" spans="1:6">
      <c r="A81" s="9"/>
      <c r="B81" s="9"/>
      <c r="C81" s="6"/>
      <c r="D81" s="7"/>
      <c r="E81" s="42"/>
      <c r="F81" s="11"/>
    </row>
    <row r="82" spans="1:6">
      <c r="A82" s="9"/>
      <c r="B82" s="9"/>
      <c r="C82" s="6"/>
      <c r="D82" s="7"/>
      <c r="E82" s="42"/>
      <c r="F82" s="11"/>
    </row>
    <row r="83" spans="1:6">
      <c r="A83" s="9"/>
      <c r="B83" s="9"/>
      <c r="C83" s="6"/>
      <c r="D83" s="7"/>
      <c r="E83" s="42"/>
      <c r="F83" s="11"/>
    </row>
    <row r="84" spans="1:6">
      <c r="A84" s="9"/>
      <c r="B84" s="9"/>
      <c r="C84" s="6"/>
      <c r="D84" s="7"/>
      <c r="E84" s="42"/>
      <c r="F84" s="11"/>
    </row>
    <row r="85" spans="1:6">
      <c r="A85" s="9"/>
      <c r="B85" s="9"/>
      <c r="C85" s="6"/>
      <c r="D85" s="7"/>
      <c r="E85" s="42"/>
      <c r="F85" s="11"/>
    </row>
    <row r="86" spans="1:6">
      <c r="A86" s="9"/>
      <c r="B86" s="9"/>
      <c r="C86" s="6"/>
      <c r="D86" s="7"/>
      <c r="E86" s="42"/>
      <c r="F86" s="11"/>
    </row>
    <row r="87" spans="1:6">
      <c r="A87" s="9"/>
      <c r="B87" s="9"/>
      <c r="C87" s="6"/>
      <c r="D87" s="7"/>
      <c r="E87" s="42"/>
      <c r="F87" s="11"/>
    </row>
    <row r="88" spans="1:6">
      <c r="A88" s="9"/>
      <c r="B88" s="9"/>
      <c r="C88" s="6"/>
      <c r="D88" s="7"/>
      <c r="E88" s="42"/>
      <c r="F88" s="11"/>
    </row>
    <row r="89" spans="1:6">
      <c r="A89" s="9"/>
      <c r="B89" s="9"/>
      <c r="C89" s="6"/>
      <c r="D89" s="7"/>
      <c r="E89" s="42"/>
      <c r="F89" s="11"/>
    </row>
    <row r="90" spans="1:6">
      <c r="A90" s="9"/>
      <c r="B90" s="9"/>
      <c r="C90" s="6"/>
      <c r="D90" s="7"/>
      <c r="E90" s="42"/>
      <c r="F90" s="11"/>
    </row>
    <row r="91" spans="1:6">
      <c r="A91" s="9"/>
      <c r="B91" s="9"/>
      <c r="C91" s="6"/>
      <c r="D91" s="7"/>
      <c r="E91" s="42"/>
      <c r="F91" s="11"/>
    </row>
    <row r="92" spans="1:6">
      <c r="A92" s="9"/>
      <c r="B92" s="9"/>
      <c r="C92" s="6"/>
      <c r="D92" s="7"/>
      <c r="E92" s="42"/>
      <c r="F92" s="11"/>
    </row>
    <row r="93" spans="1:6">
      <c r="A93" s="9"/>
      <c r="B93" s="9"/>
      <c r="C93" s="6"/>
      <c r="D93" s="7"/>
      <c r="E93" s="42"/>
      <c r="F93" s="11"/>
    </row>
    <row r="94" spans="1:6">
      <c r="A94" s="9"/>
      <c r="B94" s="9"/>
      <c r="C94" s="6"/>
      <c r="D94" s="7"/>
      <c r="E94" s="42"/>
      <c r="F94" s="11"/>
    </row>
    <row r="95" spans="1:6">
      <c r="A95" s="9"/>
      <c r="B95" s="9"/>
      <c r="C95" s="6"/>
      <c r="D95" s="7"/>
      <c r="E95" s="42"/>
      <c r="F95" s="11"/>
    </row>
    <row r="96" spans="1:6">
      <c r="A96" s="9"/>
      <c r="B96" s="9"/>
      <c r="C96" s="6"/>
      <c r="D96" s="7"/>
      <c r="E96" s="42"/>
      <c r="F96" s="11"/>
    </row>
    <row r="97" spans="1:6">
      <c r="A97" s="9"/>
      <c r="B97" s="9"/>
      <c r="C97" s="6"/>
      <c r="D97" s="7"/>
      <c r="E97" s="42"/>
      <c r="F97" s="11"/>
    </row>
    <row r="98" spans="1:6">
      <c r="A98" s="9"/>
      <c r="B98" s="9"/>
      <c r="C98" s="6"/>
      <c r="D98" s="7"/>
      <c r="E98" s="42"/>
      <c r="F98" s="11"/>
    </row>
    <row r="99" spans="1:6">
      <c r="A99" s="9"/>
      <c r="B99" s="9"/>
      <c r="C99" s="6"/>
      <c r="D99" s="7"/>
      <c r="E99" s="42"/>
      <c r="F99" s="11"/>
    </row>
    <row r="100" spans="1:6">
      <c r="A100" s="9"/>
      <c r="B100" s="9"/>
      <c r="C100" s="6"/>
      <c r="D100" s="7"/>
      <c r="E100" s="42"/>
      <c r="F100" s="11"/>
    </row>
    <row r="101" spans="1:6">
      <c r="A101" s="9"/>
      <c r="B101" s="9"/>
      <c r="C101" s="6"/>
      <c r="D101" s="7"/>
      <c r="E101" s="42"/>
      <c r="F101" s="11"/>
    </row>
    <row r="102" spans="1:6">
      <c r="A102" s="9"/>
      <c r="B102" s="9"/>
      <c r="C102" s="6"/>
      <c r="D102" s="7"/>
      <c r="E102" s="42"/>
      <c r="F102" s="11"/>
    </row>
    <row r="103" spans="1:6">
      <c r="A103" s="9"/>
      <c r="B103" s="9"/>
      <c r="C103" s="6"/>
      <c r="D103" s="7"/>
      <c r="E103" s="42"/>
      <c r="F103" s="11"/>
    </row>
    <row r="104" spans="1:6">
      <c r="A104" s="9"/>
      <c r="B104" s="9"/>
      <c r="C104" s="6"/>
      <c r="D104" s="7"/>
      <c r="E104" s="42"/>
      <c r="F104" s="11"/>
    </row>
    <row r="105" spans="1:6">
      <c r="A105" s="9"/>
      <c r="B105" s="9"/>
      <c r="C105" s="6"/>
      <c r="D105" s="7"/>
      <c r="E105" s="42"/>
      <c r="F105" s="11"/>
    </row>
    <row r="106" spans="1:6">
      <c r="A106" s="9"/>
      <c r="B106" s="9"/>
      <c r="C106" s="6"/>
      <c r="D106" s="7"/>
      <c r="E106" s="42"/>
      <c r="F106" s="11"/>
    </row>
    <row r="107" spans="1:6">
      <c r="A107" s="9"/>
      <c r="B107" s="9"/>
      <c r="C107" s="6"/>
      <c r="D107" s="7"/>
      <c r="E107" s="42"/>
      <c r="F107" s="11"/>
    </row>
    <row r="108" spans="1:6">
      <c r="A108" s="9"/>
      <c r="B108" s="9"/>
      <c r="C108" s="6"/>
      <c r="D108" s="7"/>
      <c r="E108" s="42"/>
      <c r="F108" s="11"/>
    </row>
    <row r="109" spans="1:6">
      <c r="A109" s="9"/>
      <c r="B109" s="9"/>
      <c r="C109" s="6"/>
      <c r="D109" s="7"/>
      <c r="E109" s="42"/>
      <c r="F109" s="11"/>
    </row>
    <row r="110" spans="1:6">
      <c r="A110" s="9"/>
      <c r="B110" s="9"/>
      <c r="C110" s="6"/>
      <c r="D110" s="7"/>
      <c r="E110" s="42"/>
      <c r="F110" s="11"/>
    </row>
    <row r="111" spans="1:6">
      <c r="A111" s="9"/>
      <c r="B111" s="9"/>
      <c r="C111" s="6"/>
      <c r="D111" s="7"/>
      <c r="E111" s="42"/>
      <c r="F111" s="11"/>
    </row>
    <row r="112" spans="1:6">
      <c r="A112" s="9"/>
      <c r="B112" s="9"/>
      <c r="C112" s="6"/>
      <c r="D112" s="7"/>
      <c r="E112" s="42"/>
      <c r="F112" s="11"/>
    </row>
    <row r="113" spans="1:6">
      <c r="A113" s="9"/>
      <c r="B113" s="9"/>
      <c r="C113" s="6"/>
      <c r="D113" s="7"/>
      <c r="E113" s="42"/>
      <c r="F113" s="11"/>
    </row>
    <row r="114" spans="1:6">
      <c r="A114" s="9"/>
      <c r="B114" s="9"/>
      <c r="C114" s="6"/>
      <c r="D114" s="7"/>
      <c r="E114" s="42"/>
      <c r="F114" s="11"/>
    </row>
    <row r="115" spans="1:6">
      <c r="A115" s="9"/>
      <c r="B115" s="9"/>
      <c r="C115" s="6"/>
      <c r="D115" s="7"/>
      <c r="E115" s="42"/>
      <c r="F115" s="11"/>
    </row>
    <row r="116" spans="1:6">
      <c r="A116" s="9"/>
      <c r="B116" s="9"/>
      <c r="C116" s="6"/>
      <c r="D116" s="7"/>
      <c r="E116" s="42"/>
      <c r="F116" s="11"/>
    </row>
    <row r="117" spans="1:6">
      <c r="A117" s="9"/>
      <c r="B117" s="9"/>
      <c r="C117" s="6"/>
      <c r="D117" s="7"/>
      <c r="E117" s="42"/>
      <c r="F117" s="11"/>
    </row>
    <row r="118" spans="1:6">
      <c r="A118" s="9"/>
      <c r="B118" s="9"/>
      <c r="C118" s="6"/>
      <c r="D118" s="7"/>
      <c r="E118" s="42"/>
      <c r="F118" s="11"/>
    </row>
    <row r="119" spans="1:6">
      <c r="A119" s="9"/>
      <c r="B119" s="9"/>
      <c r="C119" s="6"/>
      <c r="D119" s="7"/>
      <c r="E119" s="42"/>
      <c r="F119" s="11"/>
    </row>
    <row r="120" spans="1:6">
      <c r="A120" s="9"/>
      <c r="B120" s="9"/>
      <c r="C120" s="6"/>
      <c r="D120" s="7"/>
      <c r="E120" s="42"/>
      <c r="F120" s="11"/>
    </row>
    <row r="121" spans="1:6">
      <c r="A121" s="9"/>
      <c r="B121" s="9"/>
      <c r="C121" s="6"/>
      <c r="D121" s="7"/>
      <c r="E121" s="42"/>
      <c r="F121" s="11"/>
    </row>
    <row r="122" spans="1:6">
      <c r="A122" s="9"/>
      <c r="B122" s="9"/>
      <c r="C122" s="6"/>
      <c r="D122" s="7"/>
      <c r="E122" s="42"/>
      <c r="F122" s="11"/>
    </row>
    <row r="123" spans="1:6">
      <c r="A123" s="9"/>
      <c r="B123" s="9"/>
      <c r="C123" s="6"/>
      <c r="D123" s="7"/>
      <c r="E123" s="42"/>
      <c r="F123" s="11"/>
    </row>
    <row r="124" spans="1:6">
      <c r="A124" s="9"/>
      <c r="B124" s="9"/>
      <c r="C124" s="6"/>
      <c r="D124" s="7"/>
      <c r="E124" s="42"/>
      <c r="F124" s="11"/>
    </row>
    <row r="125" spans="1:6">
      <c r="A125" s="9"/>
      <c r="B125" s="9"/>
      <c r="C125" s="6"/>
      <c r="D125" s="7"/>
      <c r="E125" s="42"/>
      <c r="F125" s="11"/>
    </row>
    <row r="126" spans="1:6">
      <c r="A126" s="9"/>
      <c r="B126" s="9"/>
      <c r="C126" s="6"/>
      <c r="D126" s="7"/>
      <c r="E126" s="42"/>
      <c r="F126" s="11"/>
    </row>
    <row r="127" spans="1:6">
      <c r="A127" s="9"/>
      <c r="B127" s="9"/>
      <c r="C127" s="6"/>
      <c r="D127" s="7"/>
      <c r="E127" s="42"/>
      <c r="F127" s="11"/>
    </row>
    <row r="128" spans="1:6">
      <c r="A128" s="9"/>
      <c r="B128" s="9"/>
      <c r="C128" s="6"/>
      <c r="D128" s="7"/>
      <c r="E128" s="42"/>
      <c r="F128" s="11"/>
    </row>
    <row r="129" spans="1:6">
      <c r="A129" s="9"/>
      <c r="B129" s="9"/>
      <c r="C129" s="6"/>
      <c r="D129" s="7"/>
      <c r="E129" s="42"/>
      <c r="F129" s="11"/>
    </row>
    <row r="130" spans="1:6">
      <c r="A130" s="9"/>
      <c r="B130" s="9"/>
      <c r="C130" s="6"/>
      <c r="D130" s="7"/>
      <c r="E130" s="42"/>
      <c r="F130" s="11"/>
    </row>
    <row r="131" spans="1:6">
      <c r="A131" s="9"/>
      <c r="B131" s="9"/>
      <c r="C131" s="6"/>
      <c r="D131" s="7"/>
      <c r="E131" s="42"/>
      <c r="F131" s="11"/>
    </row>
    <row r="132" spans="1:6">
      <c r="A132" s="9"/>
      <c r="B132" s="9"/>
      <c r="C132" s="6"/>
      <c r="D132" s="7"/>
      <c r="E132" s="42"/>
      <c r="F132" s="11"/>
    </row>
    <row r="133" spans="1:6">
      <c r="A133" s="9"/>
      <c r="B133" s="9"/>
      <c r="C133" s="6"/>
      <c r="D133" s="7"/>
      <c r="E133" s="42"/>
      <c r="F133" s="11"/>
    </row>
    <row r="134" spans="1:6">
      <c r="A134" s="9"/>
      <c r="B134" s="9"/>
      <c r="C134" s="6"/>
      <c r="D134" s="7"/>
      <c r="E134" s="42"/>
      <c r="F134" s="11"/>
    </row>
    <row r="135" spans="1:6">
      <c r="A135" s="9"/>
      <c r="B135" s="9"/>
      <c r="C135" s="6"/>
      <c r="D135" s="7"/>
      <c r="E135" s="42"/>
      <c r="F135" s="11"/>
    </row>
    <row r="136" spans="1:6">
      <c r="A136" s="9"/>
      <c r="B136" s="9"/>
      <c r="C136" s="6"/>
      <c r="D136" s="7"/>
      <c r="E136" s="42"/>
      <c r="F136" s="11"/>
    </row>
    <row r="137" spans="1:6">
      <c r="A137" s="9"/>
      <c r="B137" s="9"/>
      <c r="C137" s="6"/>
      <c r="D137" s="7"/>
      <c r="E137" s="42"/>
      <c r="F137" s="11"/>
    </row>
    <row r="138" spans="1:6">
      <c r="A138" s="9"/>
      <c r="B138" s="9"/>
      <c r="C138" s="6"/>
      <c r="D138" s="7"/>
      <c r="E138" s="42"/>
      <c r="F138" s="11"/>
    </row>
    <row r="139" spans="1:6">
      <c r="A139" s="9"/>
      <c r="B139" s="9"/>
      <c r="C139" s="6"/>
      <c r="D139" s="7"/>
      <c r="E139" s="42"/>
      <c r="F139" s="11"/>
    </row>
    <row r="140" spans="1:6">
      <c r="A140" s="9"/>
      <c r="B140" s="9"/>
      <c r="C140" s="6"/>
      <c r="D140" s="7"/>
      <c r="E140" s="42"/>
      <c r="F140" s="11"/>
    </row>
    <row r="141" spans="1:6">
      <c r="A141" s="9"/>
      <c r="B141" s="9"/>
      <c r="C141" s="6"/>
      <c r="D141" s="7"/>
      <c r="E141" s="42"/>
      <c r="F141" s="11"/>
    </row>
    <row r="142" spans="1:6">
      <c r="A142" s="9"/>
      <c r="B142" s="9"/>
      <c r="C142" s="6"/>
      <c r="D142" s="7"/>
      <c r="E142" s="42"/>
      <c r="F142" s="11"/>
    </row>
    <row r="143" spans="1:6">
      <c r="A143" s="9"/>
      <c r="B143" s="9"/>
      <c r="C143" s="6"/>
      <c r="D143" s="7"/>
      <c r="E143" s="42"/>
      <c r="F143" s="11"/>
    </row>
    <row r="144" spans="1:6">
      <c r="A144" s="9"/>
      <c r="B144" s="9"/>
      <c r="C144" s="6"/>
      <c r="D144" s="7"/>
      <c r="E144" s="42"/>
      <c r="F144" s="11"/>
    </row>
    <row r="145" spans="1:6">
      <c r="A145" s="9"/>
      <c r="B145" s="9"/>
      <c r="C145" s="6"/>
      <c r="D145" s="7"/>
      <c r="E145" s="42"/>
      <c r="F145" s="11"/>
    </row>
    <row r="146" spans="1:6">
      <c r="A146" s="9"/>
      <c r="B146" s="9"/>
      <c r="C146" s="6"/>
      <c r="D146" s="7"/>
      <c r="E146" s="42"/>
      <c r="F146" s="11"/>
    </row>
    <row r="147" spans="1:6">
      <c r="A147" s="9"/>
      <c r="B147" s="9"/>
      <c r="C147" s="6"/>
      <c r="D147" s="7"/>
      <c r="E147" s="42"/>
      <c r="F147" s="11"/>
    </row>
    <row r="148" spans="1:6">
      <c r="A148" s="9"/>
      <c r="B148" s="9"/>
      <c r="C148" s="6"/>
      <c r="D148" s="7"/>
      <c r="E148" s="42"/>
      <c r="F148" s="11"/>
    </row>
    <row r="149" spans="1:6">
      <c r="A149" s="9"/>
      <c r="B149" s="9"/>
      <c r="C149" s="6"/>
      <c r="D149" s="7"/>
      <c r="E149" s="42"/>
      <c r="F149" s="11"/>
    </row>
    <row r="150" spans="1:6">
      <c r="A150" s="9"/>
      <c r="B150" s="9"/>
      <c r="C150" s="6"/>
      <c r="D150" s="7"/>
      <c r="E150" s="42"/>
      <c r="F150" s="11"/>
    </row>
    <row r="151" spans="1:6">
      <c r="A151" s="9"/>
      <c r="B151" s="9"/>
      <c r="C151" s="6"/>
      <c r="D151" s="7"/>
      <c r="E151" s="42"/>
      <c r="F151" s="11"/>
    </row>
    <row r="152" spans="1:6">
      <c r="A152" s="9"/>
      <c r="B152" s="9"/>
      <c r="C152" s="6"/>
      <c r="D152" s="7"/>
      <c r="E152" s="42"/>
      <c r="F152" s="11"/>
    </row>
    <row r="153" spans="1:6">
      <c r="A153" s="9"/>
      <c r="B153" s="9"/>
      <c r="C153" s="6"/>
      <c r="D153" s="7"/>
      <c r="E153" s="42"/>
      <c r="F153" s="11"/>
    </row>
    <row r="154" spans="1:6">
      <c r="A154" s="9"/>
      <c r="B154" s="9"/>
      <c r="C154" s="6"/>
      <c r="D154" s="7"/>
      <c r="E154" s="42"/>
      <c r="F154" s="11"/>
    </row>
    <row r="155" spans="1:6">
      <c r="A155" s="9"/>
      <c r="B155" s="9"/>
      <c r="C155" s="6"/>
      <c r="D155" s="7"/>
      <c r="E155" s="42"/>
      <c r="F155" s="11"/>
    </row>
    <row r="156" spans="1:6">
      <c r="A156" s="9"/>
      <c r="B156" s="9"/>
      <c r="C156" s="6"/>
      <c r="D156" s="7"/>
      <c r="E156" s="42"/>
      <c r="F156" s="11"/>
    </row>
    <row r="157" spans="1:6">
      <c r="A157" s="9"/>
      <c r="B157" s="9"/>
      <c r="C157" s="6"/>
      <c r="D157" s="7"/>
      <c r="E157" s="42"/>
      <c r="F157" s="11"/>
    </row>
    <row r="158" spans="1:6">
      <c r="A158" s="9"/>
      <c r="B158" s="9"/>
      <c r="C158" s="6"/>
      <c r="D158" s="7"/>
      <c r="E158" s="42"/>
      <c r="F158" s="11"/>
    </row>
    <row r="159" spans="1:6">
      <c r="A159" s="9"/>
      <c r="B159" s="9"/>
      <c r="C159" s="6"/>
      <c r="D159" s="7"/>
      <c r="E159" s="42"/>
      <c r="F159" s="11"/>
    </row>
    <row r="160" spans="1:6">
      <c r="A160" s="9"/>
      <c r="B160" s="9"/>
      <c r="C160" s="6"/>
      <c r="D160" s="7"/>
      <c r="E160" s="42"/>
      <c r="F160" s="11"/>
    </row>
    <row r="161" spans="1:6">
      <c r="A161" s="9"/>
      <c r="B161" s="9"/>
      <c r="C161" s="6"/>
      <c r="D161" s="7"/>
      <c r="E161" s="42"/>
      <c r="F161" s="11"/>
    </row>
    <row r="162" spans="1:6">
      <c r="A162" s="9"/>
      <c r="B162" s="9"/>
      <c r="C162" s="6"/>
      <c r="D162" s="7"/>
      <c r="E162" s="42"/>
      <c r="F162" s="11"/>
    </row>
    <row r="163" spans="1:6">
      <c r="A163" s="9"/>
      <c r="B163" s="9"/>
      <c r="C163" s="6"/>
      <c r="D163" s="7"/>
      <c r="E163" s="42"/>
      <c r="F163" s="11"/>
    </row>
    <row r="164" spans="1:6">
      <c r="A164" s="9"/>
      <c r="B164" s="9"/>
      <c r="C164" s="6"/>
      <c r="D164" s="7"/>
      <c r="E164" s="42"/>
      <c r="F164" s="11"/>
    </row>
    <row r="165" spans="1:6">
      <c r="A165" s="9"/>
      <c r="B165" s="9"/>
      <c r="C165" s="6"/>
      <c r="D165" s="7"/>
      <c r="E165" s="42"/>
      <c r="F165" s="11"/>
    </row>
    <row r="166" spans="1:6">
      <c r="A166" s="9"/>
      <c r="B166" s="9"/>
      <c r="C166" s="6"/>
      <c r="D166" s="7"/>
      <c r="E166" s="42"/>
      <c r="F166" s="11"/>
    </row>
    <row r="167" spans="1:6">
      <c r="A167" s="9"/>
      <c r="B167" s="9"/>
      <c r="C167" s="6"/>
      <c r="D167" s="7"/>
      <c r="E167" s="42"/>
      <c r="F167" s="11"/>
    </row>
    <row r="168" spans="1:6">
      <c r="A168" s="9"/>
      <c r="B168" s="9"/>
      <c r="C168" s="6"/>
      <c r="D168" s="7"/>
      <c r="E168" s="42"/>
      <c r="F168" s="11"/>
    </row>
    <row r="169" spans="1:6">
      <c r="A169" s="9"/>
      <c r="B169" s="9"/>
      <c r="C169" s="6"/>
      <c r="D169" s="7"/>
      <c r="E169" s="42"/>
      <c r="F169" s="11"/>
    </row>
    <row r="170" spans="1:6">
      <c r="A170" s="9"/>
      <c r="B170" s="9"/>
      <c r="C170" s="6"/>
      <c r="D170" s="7"/>
      <c r="E170" s="42"/>
      <c r="F170" s="11"/>
    </row>
    <row r="171" spans="1:6">
      <c r="A171" s="9"/>
      <c r="B171" s="9"/>
      <c r="C171" s="6"/>
      <c r="D171" s="7"/>
      <c r="E171" s="42"/>
      <c r="F171" s="11"/>
    </row>
    <row r="172" spans="1:6">
      <c r="A172" s="9"/>
      <c r="B172" s="9"/>
      <c r="C172" s="6"/>
      <c r="D172" s="7"/>
      <c r="E172" s="42"/>
      <c r="F172" s="11"/>
    </row>
    <row r="173" spans="1:6">
      <c r="A173" s="9"/>
      <c r="B173" s="9"/>
      <c r="C173" s="6"/>
      <c r="D173" s="7"/>
      <c r="E173" s="42"/>
      <c r="F173" s="11"/>
    </row>
    <row r="174" spans="1:6">
      <c r="A174" s="9"/>
      <c r="B174" s="9"/>
      <c r="C174" s="6"/>
      <c r="D174" s="7"/>
      <c r="E174" s="42"/>
      <c r="F174" s="11"/>
    </row>
    <row r="175" spans="1:6">
      <c r="A175" s="9"/>
      <c r="B175" s="9"/>
      <c r="C175" s="6"/>
      <c r="D175" s="7"/>
      <c r="E175" s="42"/>
      <c r="F175" s="11"/>
    </row>
    <row r="176" spans="1:6">
      <c r="A176" s="9"/>
      <c r="B176" s="9"/>
      <c r="C176" s="6"/>
      <c r="D176" s="7"/>
      <c r="E176" s="42"/>
      <c r="F176" s="11"/>
    </row>
    <row r="177" spans="1:6">
      <c r="A177" s="9"/>
      <c r="B177" s="9"/>
      <c r="C177" s="6"/>
      <c r="D177" s="7"/>
      <c r="E177" s="42"/>
      <c r="F177" s="11"/>
    </row>
    <row r="178" spans="1:6">
      <c r="A178" s="9"/>
      <c r="B178" s="9"/>
      <c r="C178" s="6"/>
      <c r="D178" s="7"/>
      <c r="E178" s="42"/>
      <c r="F178" s="11"/>
    </row>
    <row r="179" spans="1:6">
      <c r="A179" s="9"/>
      <c r="B179" s="9"/>
      <c r="C179" s="6"/>
      <c r="D179" s="7"/>
      <c r="E179" s="42"/>
      <c r="F179" s="11"/>
    </row>
    <row r="180" spans="1:6">
      <c r="A180" s="9"/>
      <c r="B180" s="9"/>
      <c r="C180" s="6"/>
      <c r="D180" s="7"/>
      <c r="E180" s="42"/>
      <c r="F180" s="11"/>
    </row>
    <row r="181" spans="1:6">
      <c r="A181" s="9"/>
      <c r="B181" s="9"/>
      <c r="C181" s="6"/>
      <c r="D181" s="7"/>
      <c r="E181" s="42"/>
      <c r="F181" s="11"/>
    </row>
    <row r="182" spans="1:6">
      <c r="A182" s="9"/>
      <c r="B182" s="9"/>
      <c r="C182" s="6"/>
      <c r="D182" s="7"/>
      <c r="E182" s="42"/>
      <c r="F182" s="11"/>
    </row>
    <row r="183" spans="1:6">
      <c r="A183" s="9"/>
      <c r="B183" s="9"/>
      <c r="C183" s="6"/>
      <c r="D183" s="7"/>
      <c r="E183" s="42"/>
      <c r="F183" s="11"/>
    </row>
    <row r="184" spans="1:6">
      <c r="A184" s="9"/>
      <c r="B184" s="9"/>
      <c r="C184" s="6"/>
      <c r="D184" s="7"/>
      <c r="E184" s="42"/>
      <c r="F184" s="11"/>
    </row>
    <row r="185" spans="1:6">
      <c r="A185" s="9"/>
      <c r="B185" s="9"/>
      <c r="C185" s="6"/>
      <c r="D185" s="7"/>
      <c r="E185" s="42"/>
      <c r="F185" s="11"/>
    </row>
    <row r="186" spans="1:6">
      <c r="A186" s="9"/>
      <c r="B186" s="9"/>
      <c r="C186" s="6"/>
      <c r="D186" s="7"/>
      <c r="E186" s="42"/>
      <c r="F186" s="11"/>
    </row>
    <row r="187" spans="1:6">
      <c r="A187" s="9"/>
      <c r="B187" s="9"/>
      <c r="C187" s="6"/>
      <c r="D187" s="7"/>
      <c r="E187" s="42"/>
      <c r="F187" s="11"/>
    </row>
    <row r="188" spans="1:6">
      <c r="A188" s="9"/>
      <c r="B188" s="9"/>
      <c r="C188" s="6"/>
      <c r="D188" s="7"/>
      <c r="E188" s="42"/>
      <c r="F188" s="11"/>
    </row>
    <row r="189" spans="1:6">
      <c r="A189" s="9"/>
      <c r="B189" s="9"/>
      <c r="C189" s="6"/>
      <c r="D189" s="7"/>
      <c r="E189" s="42"/>
      <c r="F189" s="11"/>
    </row>
    <row r="190" spans="1:6">
      <c r="A190" s="9"/>
      <c r="B190" s="9"/>
      <c r="C190" s="6"/>
      <c r="D190" s="7"/>
      <c r="E190" s="42"/>
      <c r="F190" s="11"/>
    </row>
    <row r="191" spans="1:6">
      <c r="A191" s="9"/>
      <c r="B191" s="9"/>
      <c r="C191" s="6"/>
      <c r="D191" s="7"/>
      <c r="E191" s="42"/>
      <c r="F191" s="11"/>
    </row>
    <row r="192" spans="1:6">
      <c r="A192" s="9"/>
      <c r="B192" s="9"/>
      <c r="C192" s="6"/>
      <c r="D192" s="7"/>
      <c r="E192" s="42"/>
      <c r="F192" s="11"/>
    </row>
    <row r="193" spans="1:6">
      <c r="A193" s="9"/>
      <c r="B193" s="9"/>
      <c r="C193" s="6"/>
      <c r="D193" s="7"/>
      <c r="E193" s="42"/>
      <c r="F193" s="11"/>
    </row>
    <row r="194" spans="1:6">
      <c r="A194" s="9"/>
      <c r="B194" s="9"/>
      <c r="C194" s="6"/>
      <c r="D194" s="7"/>
      <c r="E194" s="42"/>
      <c r="F194" s="11"/>
    </row>
    <row r="195" spans="1:6">
      <c r="A195" s="9"/>
      <c r="B195" s="9"/>
      <c r="C195" s="6"/>
      <c r="D195" s="7"/>
      <c r="E195" s="42"/>
      <c r="F195" s="11"/>
    </row>
    <row r="196" spans="1:6">
      <c r="A196" s="9"/>
      <c r="B196" s="9"/>
      <c r="C196" s="6"/>
      <c r="D196" s="7"/>
      <c r="E196" s="42"/>
      <c r="F196" s="11"/>
    </row>
    <row r="197" spans="1:6">
      <c r="A197" s="9"/>
      <c r="B197" s="9"/>
      <c r="C197" s="6"/>
      <c r="D197" s="7"/>
      <c r="E197" s="42"/>
      <c r="F197" s="11"/>
    </row>
    <row r="198" spans="1:6">
      <c r="A198" s="9"/>
      <c r="B198" s="9"/>
      <c r="C198" s="6"/>
      <c r="D198" s="7"/>
      <c r="E198" s="42"/>
      <c r="F198" s="11"/>
    </row>
    <row r="199" spans="1:6">
      <c r="A199" s="9"/>
      <c r="B199" s="9"/>
      <c r="C199" s="6"/>
      <c r="D199" s="7"/>
      <c r="E199" s="42"/>
      <c r="F199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TimeLog</vt:lpstr>
      <vt:lpstr>Report</vt:lpstr>
      <vt:lpstr>Personal</vt:lpstr>
      <vt:lpstr>Database</vt:lpstr>
      <vt:lpstr>Temp</vt:lpstr>
      <vt:lpstr>Sub_Report</vt:lpstr>
      <vt:lpstr>AddTime</vt:lpstr>
      <vt:lpstr>Output</vt:lpstr>
      <vt:lpstr>Sub_Report!Criteria</vt:lpstr>
      <vt:lpstr>Output!Extract</vt:lpstr>
      <vt:lpstr>Sub_Report!Extract</vt:lpstr>
      <vt:lpstr>Report!Print_Area</vt:lpstr>
    </vt:vector>
  </TitlesOfParts>
  <Company>Teerawatsurin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Corporate Edition</cp:lastModifiedBy>
  <cp:lastPrinted>2013-02-06T07:21:41Z</cp:lastPrinted>
  <dcterms:created xsi:type="dcterms:W3CDTF">2012-03-29T06:43:22Z</dcterms:created>
  <dcterms:modified xsi:type="dcterms:W3CDTF">2013-02-18T04:41:33Z</dcterms:modified>
</cp:coreProperties>
</file>