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30" yWindow="600" windowWidth="11250" windowHeight="7320" tabRatio="961" firstSheet="1" activeTab="1"/>
  </bookViews>
  <sheets>
    <sheet name="YN_2013" sheetId="18" state="hidden" r:id="rId1"/>
    <sheet name="DATA" sheetId="20" r:id="rId2"/>
    <sheet name="Sheet1" sheetId="43" r:id="rId3"/>
  </sheets>
  <definedNames>
    <definedName name="_xlnm._FilterDatabase" localSheetId="1" hidden="1">DATA!$B$4:$G$13</definedName>
    <definedName name="Month">Sheet1!$B$2:$B$14</definedName>
    <definedName name="STPA1">DATA!$B$5:$B$13</definedName>
    <definedName name="STPA2">DATA!$C$5:$C$13</definedName>
    <definedName name="STPA3">DATA!$E$5:$E$13</definedName>
    <definedName name="STPA4">DATA!$G$5:$G$13</definedName>
    <definedName name="TTPA1">OFFSET(STPA1,0,MATCH(DATA!$D$2,DATA!A$4:$T$4,0)-1)</definedName>
    <definedName name="TTPA2">OFFSET(STPA2,0,MATCH(DATA!$D$2,DATA!A$4:L$4,0)-1)</definedName>
    <definedName name="TTPA3">OFFSET(STPA3,0,MATCH(DATA!$D$2,DATA!A$4:L$4,0)-1)</definedName>
    <definedName name="TTPA4">OFFSET(STPA4,0,MATCH(DATA!$D$2,DATA!A$4:L$4,0)-1)</definedName>
  </definedNames>
  <calcPr calcId="145621" iterate="1"/>
</workbook>
</file>

<file path=xl/calcChain.xml><?xml version="1.0" encoding="utf-8"?>
<calcChain xmlns="http://schemas.openxmlformats.org/spreadsheetml/2006/main">
  <c r="T25" i="18" l="1"/>
  <c r="U15" i="18"/>
  <c r="V14" i="18"/>
  <c r="U14" i="18"/>
  <c r="T14" i="18"/>
  <c r="T13" i="18"/>
  <c r="AA16" i="18"/>
  <c r="AA15" i="18"/>
  <c r="AA14" i="18"/>
  <c r="AA12" i="18"/>
  <c r="AA3" i="18"/>
  <c r="AA17" i="18" s="1"/>
  <c r="T26" i="18"/>
  <c r="AA25" i="18"/>
  <c r="AA18" i="18"/>
  <c r="K7" i="18"/>
  <c r="L7" i="18" s="1"/>
  <c r="K4" i="18"/>
  <c r="L4" i="18" s="1"/>
  <c r="L21" i="18"/>
  <c r="P21" i="18"/>
  <c r="W21" i="18"/>
  <c r="AC25" i="18"/>
  <c r="AC26" i="18" s="1"/>
  <c r="V24" i="18"/>
  <c r="V26" i="18"/>
  <c r="V16" i="18"/>
  <c r="V17" i="18" s="1"/>
  <c r="U17" i="18"/>
  <c r="AC3" i="18"/>
  <c r="U24" i="18"/>
  <c r="U26" i="18" s="1"/>
  <c r="S21" i="18"/>
  <c r="AC12" i="18"/>
  <c r="AC17" i="18"/>
  <c r="AB26" i="18"/>
  <c r="H26" i="18"/>
  <c r="G26" i="18"/>
  <c r="I25" i="18"/>
  <c r="I26" i="18" s="1"/>
  <c r="F25" i="18"/>
  <c r="F26" i="18"/>
  <c r="E25" i="18"/>
  <c r="I18" i="18"/>
  <c r="J18" i="18"/>
  <c r="E18" i="18"/>
  <c r="AB16" i="18"/>
  <c r="AB17" i="18" s="1"/>
  <c r="I15" i="18"/>
  <c r="J15" i="18"/>
  <c r="AE15" i="18"/>
  <c r="AE17" i="18" s="1"/>
  <c r="I14" i="18"/>
  <c r="J14" i="18"/>
  <c r="I12" i="18"/>
  <c r="I16" i="18" s="1"/>
  <c r="H12" i="18"/>
  <c r="H16" i="18"/>
  <c r="G12" i="18"/>
  <c r="J12" i="18" s="1"/>
  <c r="G16" i="18"/>
  <c r="F12" i="18"/>
  <c r="E12" i="18"/>
  <c r="I3" i="18"/>
  <c r="F3" i="18"/>
  <c r="J3" i="18" s="1"/>
  <c r="E3" i="18"/>
  <c r="F16" i="18"/>
  <c r="AC16" i="18"/>
  <c r="AA26" i="18"/>
  <c r="J25" i="18"/>
  <c r="J26" i="18" s="1"/>
  <c r="K12" i="18"/>
  <c r="L12" i="18" s="1"/>
  <c r="K3" i="18"/>
  <c r="L3" i="18" s="1"/>
  <c r="K14" i="18"/>
  <c r="L14" i="18" s="1"/>
  <c r="K5" i="18"/>
  <c r="L5" i="18" s="1"/>
  <c r="K15" i="18"/>
  <c r="L15" i="18" s="1"/>
  <c r="K6" i="18"/>
  <c r="L6" i="18" s="1"/>
  <c r="K13" i="18"/>
  <c r="L13" i="18"/>
  <c r="S13" i="18" s="1"/>
  <c r="W13" i="18" s="1"/>
  <c r="K9" i="18"/>
  <c r="L9" i="18" s="1"/>
  <c r="K10" i="18"/>
  <c r="L10" i="18" s="1"/>
  <c r="P10" i="18" s="1"/>
  <c r="W10" i="18" s="1"/>
  <c r="K8" i="18"/>
  <c r="L8" i="18" s="1"/>
  <c r="K23" i="18"/>
  <c r="L23" i="18" s="1"/>
  <c r="S23" i="18" s="1"/>
  <c r="K19" i="18"/>
  <c r="L19" i="18" s="1"/>
  <c r="S19" i="18" s="1"/>
  <c r="K25" i="18"/>
  <c r="L25" i="18" s="1"/>
  <c r="K22" i="18"/>
  <c r="L22" i="18" s="1"/>
  <c r="K20" i="18"/>
  <c r="L20" i="18" s="1"/>
  <c r="K27" i="18"/>
  <c r="K17" i="18"/>
  <c r="P13" i="18" l="1"/>
  <c r="K26" i="18"/>
  <c r="K28" i="18" s="1"/>
  <c r="S9" i="18"/>
  <c r="P9" i="18"/>
  <c r="W9" i="18" s="1"/>
  <c r="P8" i="18"/>
  <c r="W8" i="18" s="1"/>
  <c r="S8" i="18"/>
  <c r="P19" i="18"/>
  <c r="W19" i="18" s="1"/>
  <c r="P6" i="18"/>
  <c r="W6" i="18" s="1"/>
  <c r="S6" i="18"/>
  <c r="P3" i="18"/>
  <c r="W3" i="18" s="1"/>
  <c r="S3" i="18"/>
  <c r="S22" i="18"/>
  <c r="P22" i="18"/>
  <c r="W22" i="18" s="1"/>
  <c r="S15" i="18"/>
  <c r="Z15" i="18" s="1"/>
  <c r="P15" i="18"/>
  <c r="W15" i="18" s="1"/>
  <c r="AD15" i="18" s="1"/>
  <c r="P4" i="18"/>
  <c r="W4" i="18" s="1"/>
  <c r="S4" i="18"/>
  <c r="S20" i="18"/>
  <c r="P20" i="18"/>
  <c r="W20" i="18" s="1"/>
  <c r="S25" i="18"/>
  <c r="Z25" i="18" s="1"/>
  <c r="P25" i="18"/>
  <c r="W25" i="18" s="1"/>
  <c r="AD25" i="18" s="1"/>
  <c r="S11" i="18"/>
  <c r="Z3" i="18" s="1"/>
  <c r="S14" i="18"/>
  <c r="Z14" i="18" s="1"/>
  <c r="Z16" i="18" s="1"/>
  <c r="P14" i="18"/>
  <c r="W14" i="18" s="1"/>
  <c r="AD14" i="18" s="1"/>
  <c r="S24" i="18"/>
  <c r="S5" i="18"/>
  <c r="P5" i="18"/>
  <c r="W5" i="18" s="1"/>
  <c r="P12" i="18"/>
  <c r="W12" i="18" s="1"/>
  <c r="S12" i="18"/>
  <c r="S16" i="18" s="1"/>
  <c r="J16" i="18"/>
  <c r="S7" i="18"/>
  <c r="P7" i="18"/>
  <c r="W7" i="18" s="1"/>
  <c r="P23" i="18"/>
  <c r="W23" i="18" s="1"/>
  <c r="S10" i="18"/>
  <c r="K11" i="18"/>
  <c r="L11" i="18" s="1"/>
  <c r="P11" i="18" s="1"/>
  <c r="AE25" i="18"/>
  <c r="AE26" i="18" s="1"/>
  <c r="W24" i="18" l="1"/>
  <c r="W26" i="18" s="1"/>
  <c r="AD26" i="18" s="1"/>
  <c r="W11" i="18"/>
  <c r="AD3" i="18" s="1"/>
  <c r="Z17" i="18"/>
  <c r="W16" i="18"/>
  <c r="AD12" i="18"/>
  <c r="AD16" i="18" s="1"/>
  <c r="AD17" i="18" s="1"/>
  <c r="K16" i="18"/>
  <c r="S26" i="18"/>
  <c r="Z18" i="18"/>
  <c r="P26" i="18"/>
  <c r="P27" i="18"/>
  <c r="S17" i="18"/>
  <c r="W17" i="18" l="1"/>
  <c r="AD18" i="18"/>
  <c r="Z26" i="18"/>
</calcChain>
</file>

<file path=xl/comments1.xml><?xml version="1.0" encoding="utf-8"?>
<comments xmlns="http://schemas.openxmlformats.org/spreadsheetml/2006/main">
  <authors>
    <author>User</author>
    <author>Manaporn</author>
  </authors>
  <commentList>
    <comment ref="O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ADJ EC Q1-2012=7,305,139.49  Acc 21952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Adj รายได้ q1/2012 =403,625
</t>
        </r>
      </text>
    </comment>
    <comment ref="R22" authorId="1">
      <text>
        <r>
          <rPr>
            <b/>
            <sz val="9"/>
            <color indexed="81"/>
            <rFont val="Tahoma"/>
            <charset val="222"/>
          </rPr>
          <t>Manaporn:</t>
        </r>
        <r>
          <rPr>
            <sz val="9"/>
            <color indexed="81"/>
            <rFont val="Tahoma"/>
            <charset val="222"/>
          </rPr>
          <t xml:space="preserve">
Q4 Ry ซื้อ Bitu clai จาก colasr =2,022,220.19 </t>
        </r>
      </text>
    </comment>
  </commentList>
</comments>
</file>

<file path=xl/sharedStrings.xml><?xml version="1.0" encoding="utf-8"?>
<sst xmlns="http://schemas.openxmlformats.org/spreadsheetml/2006/main" count="267" uniqueCount="146">
  <si>
    <t xml:space="preserve">Thanomwongse Service </t>
  </si>
  <si>
    <t xml:space="preserve">Sales - AC and Oil </t>
  </si>
  <si>
    <t xml:space="preserve">Market price/ contract price </t>
  </si>
  <si>
    <t xml:space="preserve">Thai Crushing Plant </t>
  </si>
  <si>
    <t xml:space="preserve">Sales - Oil </t>
  </si>
  <si>
    <t xml:space="preserve">Thai Slurry Seal </t>
  </si>
  <si>
    <t xml:space="preserve">Tipco Foods (Thailand) PCL </t>
  </si>
  <si>
    <t xml:space="preserve">Tipco F&amp;B Co., Ltd. </t>
  </si>
  <si>
    <t xml:space="preserve">Sales - AC </t>
  </si>
  <si>
    <t xml:space="preserve">Contract price </t>
  </si>
  <si>
    <t xml:space="preserve">Ekachai Container Terminal </t>
  </si>
  <si>
    <t xml:space="preserve">Custom clearance services </t>
  </si>
  <si>
    <t xml:space="preserve">Office lease </t>
  </si>
  <si>
    <t xml:space="preserve">Service- Transportation&amp; Customs clearance </t>
  </si>
  <si>
    <t xml:space="preserve">Technical assistance fee expenses </t>
  </si>
  <si>
    <t>2009 Q3</t>
  </si>
  <si>
    <t>2009 Q1</t>
  </si>
  <si>
    <t>2009 Q2</t>
  </si>
  <si>
    <t>2009 Q1-Q3</t>
  </si>
  <si>
    <t xml:space="preserve">Tipco Biotec Co., Ltd. </t>
  </si>
  <si>
    <t>Other service</t>
  </si>
  <si>
    <t>Q1 2011</t>
  </si>
  <si>
    <t>Q2 2011</t>
  </si>
  <si>
    <t>Q3 2011</t>
  </si>
  <si>
    <t>YTD 2011</t>
  </si>
  <si>
    <t>Market price</t>
  </si>
  <si>
    <t>Sales and Services Provided to</t>
  </si>
  <si>
    <t>Technical Assistance Fee Expenses Paid to</t>
  </si>
  <si>
    <t>Rental and Service Expenses Paid to</t>
  </si>
  <si>
    <t>subtotal</t>
  </si>
  <si>
    <t>Service Income Provided to</t>
  </si>
  <si>
    <t>Vessel management services</t>
  </si>
  <si>
    <t>Grand Total Expenses</t>
  </si>
  <si>
    <t>Colas S.A.</t>
  </si>
  <si>
    <t>Colas S.A. (Colas S.A. Sami Bitumen Technology and Highway Resources)</t>
  </si>
  <si>
    <t>Colas S.A. (Highway Resources)</t>
  </si>
  <si>
    <t>Freight charge</t>
  </si>
  <si>
    <t>Colas S.A. (AD Shipping and Retalink)</t>
  </si>
  <si>
    <t>Q4 2011</t>
  </si>
  <si>
    <t>Other service -Internet, Equipment</t>
  </si>
  <si>
    <t>Q1 2012</t>
  </si>
  <si>
    <t>Q2 2012</t>
  </si>
  <si>
    <t>Q3 2012</t>
  </si>
  <si>
    <t>YTD 2012</t>
  </si>
  <si>
    <t>Jan-March 2012</t>
  </si>
  <si>
    <t>Jan-Dec 2012</t>
  </si>
  <si>
    <t>2012 Q1</t>
  </si>
  <si>
    <t>-</t>
  </si>
  <si>
    <t>2012 Q2</t>
  </si>
  <si>
    <t xml:space="preserve">Ukit: THB Mill </t>
  </si>
  <si>
    <t xml:space="preserve">Related Compakies, Details akd Amoukt </t>
  </si>
  <si>
    <t xml:space="preserve">Pricikg Policy </t>
  </si>
  <si>
    <t>Apr-June 2012</t>
  </si>
  <si>
    <t>2012 Q1-Q4</t>
  </si>
  <si>
    <t>Grand Total Revenue</t>
  </si>
  <si>
    <t>July-Sep 2012</t>
  </si>
  <si>
    <t>2012 Q3</t>
  </si>
  <si>
    <t>Q4 2012</t>
  </si>
  <si>
    <t>2012 Q4</t>
  </si>
  <si>
    <t xml:space="preserve">Shipping costs and Purchase FG (Bitu clair)paid to Highway Resources </t>
  </si>
  <si>
    <t xml:space="preserve">Other service </t>
  </si>
  <si>
    <t>Oct-Dec 2012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</si>
  <si>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</si>
  <si>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</si>
  <si>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</si>
  <si>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</si>
  <si>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</si>
  <si>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</si>
  <si>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</si>
  <si>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</si>
  <si>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</si>
  <si>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Description</t>
  </si>
  <si>
    <t/>
  </si>
  <si>
    <t>090097</t>
  </si>
  <si>
    <t>.</t>
  </si>
  <si>
    <t>YTDJAN</t>
  </si>
  <si>
    <t>YTDFEB</t>
  </si>
  <si>
    <t>YTDMAR</t>
  </si>
  <si>
    <t>YTDAPR</t>
  </si>
  <si>
    <t>YTDMAY</t>
  </si>
  <si>
    <t>YTDJUN</t>
  </si>
  <si>
    <t>YTDJUL</t>
  </si>
  <si>
    <t>YTDAUG</t>
  </si>
  <si>
    <t>YTDSEP</t>
  </si>
  <si>
    <t>YTDOCT</t>
  </si>
  <si>
    <t>YTDNOV</t>
  </si>
  <si>
    <t>YTDDEC</t>
  </si>
  <si>
    <t>CODE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</si>
  <si>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</si>
  <si>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</si>
  <si>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</si>
  <si>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</si>
  <si>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</si>
  <si>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</si>
  <si>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</si>
  <si>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</si>
  <si>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</si>
  <si>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DT1</t>
  </si>
  <si>
    <t>AMOUNT1</t>
  </si>
  <si>
    <t>AMONT2</t>
  </si>
  <si>
    <t>111</t>
  </si>
  <si>
    <t>222</t>
  </si>
  <si>
    <t>333</t>
  </si>
  <si>
    <t>444</t>
  </si>
  <si>
    <t>555</t>
  </si>
  <si>
    <t>666</t>
  </si>
  <si>
    <t>777</t>
  </si>
  <si>
    <t>888</t>
  </si>
  <si>
    <t>999</t>
  </si>
  <si>
    <t>AD</t>
  </si>
  <si>
    <t>ดิฉันรบกวนสอบถามการเขียน code vba สำหรับการ copy ข้อมูลดังนี้คะ</t>
  </si>
  <si>
    <t>ดิฉันต้องการ copy paste value ข้อมูลจาก</t>
  </si>
  <si>
    <t>โดยมีเงื่อนไขอยู่ที่ D2 คือ ถ้าที่ D2 = YTDJAN ให้</t>
  </si>
  <si>
    <t>แต่ถ้าที่ D2 = YTDFEB ให้</t>
  </si>
  <si>
    <t>โดยดิฉันได้เขียน code ดังนี้คะ</t>
  </si>
  <si>
    <t>Private Sub CommandButton1_Click()</t>
  </si>
  <si>
    <t xml:space="preserve">    Application.Goto reference:="STPA1"</t>
  </si>
  <si>
    <t xml:space="preserve">    Selection.Copy</t>
  </si>
  <si>
    <t xml:space="preserve">    Application.Goto reference:="TTPA1"</t>
  </si>
  <si>
    <t xml:space="preserve">    Selection.PasteSpecial Paste:=xlPasteValues</t>
  </si>
  <si>
    <t xml:space="preserve">  </t>
  </si>
  <si>
    <t xml:space="preserve">    Application.Goto reference:="STPA2"</t>
  </si>
  <si>
    <t xml:space="preserve">    Application.Goto reference:="TTPA2"</t>
  </si>
  <si>
    <t xml:space="preserve">    </t>
  </si>
  <si>
    <t xml:space="preserve">    Application.Goto reference:="STPA3"</t>
  </si>
  <si>
    <t xml:space="preserve">    Application.Goto reference:="TTPA3"</t>
  </si>
  <si>
    <t xml:space="preserve">    Application.Goto reference:="STPA4"</t>
  </si>
  <si>
    <t xml:space="preserve">    Application.Goto reference:="TTPA4"</t>
  </si>
  <si>
    <t xml:space="preserve">    Application.CutCopyMode = False</t>
  </si>
  <si>
    <t xml:space="preserve">    ActiveSheet.Range("D2").Select</t>
  </si>
  <si>
    <t>End Sub</t>
  </si>
  <si>
    <t>1. B5:B13 ไปไว้ที่ I5:T13</t>
  </si>
  <si>
    <t>2. C5:C13 ไปไว้ที่ U5:AF13</t>
  </si>
  <si>
    <t>3. E5:E13 ไปไว้ที่ AG5:AR13</t>
  </si>
  <si>
    <t>4. G5:G13 ไปไว้ที่ AS5:BD13</t>
  </si>
  <si>
    <t>1. Copy ข้อมูลจาก B5:B13 ไปไว้ที่ I5:I13</t>
  </si>
  <si>
    <t>2. Copy ข้อมูลจาก C5:C13 ไปไว้ที่ U5:U13</t>
  </si>
  <si>
    <t>3. Copy ข้อมูลจาก E5:E13 ไปไว้ที่ AG5:AG13</t>
  </si>
  <si>
    <t>4. Copy ข้อมูลจาก G5:G13 ไปไว้ที่ AS5:AS13</t>
  </si>
  <si>
    <t>1. Copy ข้อมูลจาก B5:B13 ไปไว้ที่ J5:J13</t>
  </si>
  <si>
    <t>2. Copy ข้อมูลจาก C5:C13 ไปไว้ที่ V5:V13</t>
  </si>
  <si>
    <t>3. Copy ข้อมูลจาก E5:E13 ไปไว้ที่ AH5:AH13</t>
  </si>
  <si>
    <t>4. Copy ข้อมูลจาก G5:G13 ไปไว้ที่ AT5:AT13</t>
  </si>
  <si>
    <t>เมื่อดิฉันลองเลือกที่ D2 = YTDJAN ได้ผลลัพธ์ ดังนี้คะ</t>
  </si>
  <si>
    <t xml:space="preserve">ข้อมูลจาก G5:G13 ไปอยู่ที่ I5:I13 ซึ่งผลลัพธ์ที่ต้องการคือ ให้ </t>
  </si>
  <si>
    <t>รบกวนท่านผุ้รู้ช่วยแนะนำด้วยคะ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</si>
</sst>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0.0"/>
    <numFmt numFmtId="167" formatCode="#,##0.00;[Red]\(#,##0.00\)"/>
    <numFmt numFmtId="168" formatCode="_-* #,##0.0_-;\-* #,##0.0_-;_-* &quot;-&quot;??_-;_-@_-"/>
    <numFmt numFmtId="169" formatCode="_-* #,##0_-;\-* #,##0_-;_-* &quot;-&quot;??_-;_-@_-"/>
    <numFmt numFmtId="170" formatCode="#,##0.0,,"/>
    <numFmt numFmtId="171" formatCode="#,##0.00;[Red]#,##0.00"/>
    <numFmt numFmtId="172" formatCode="#,##0,,"/>
    <numFmt numFmtId="173" formatCode="#,##0.0_ ;[Red]\-#,##0.0\ "/>
    <numFmt numFmtId="174" formatCode="[$-409]mmm;@"/>
  </numFmts>
  <fonts count="25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8"/>
      <name val="Tahoma"/>
      <family val="2"/>
      <charset val="222"/>
    </font>
    <font>
      <sz val="9"/>
      <color indexed="8"/>
      <name val="Tahoma"/>
      <family val="2"/>
      <charset val="222"/>
    </font>
    <font>
      <sz val="8"/>
      <color indexed="8"/>
      <name val="Tahoma"/>
      <family val="2"/>
      <charset val="222"/>
    </font>
    <font>
      <b/>
      <sz val="8"/>
      <color indexed="8"/>
      <name val="Tahoma"/>
      <family val="2"/>
      <charset val="22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"/>
      <name val="Tahoma"/>
      <family val="2"/>
    </font>
    <font>
      <sz val="8"/>
      <color indexed="22"/>
      <name val="Tahoma"/>
      <family val="2"/>
      <charset val="222"/>
    </font>
    <font>
      <sz val="9"/>
      <color indexed="81"/>
      <name val="Tahoma"/>
      <charset val="222"/>
    </font>
    <font>
      <b/>
      <sz val="9"/>
      <color indexed="81"/>
      <name val="Tahoma"/>
      <charset val="222"/>
    </font>
    <font>
      <b/>
      <sz val="9"/>
      <color indexed="8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0"/>
      <color indexed="18"/>
      <name val="Arial"/>
      <family val="2"/>
    </font>
    <font>
      <sz val="11"/>
      <color theme="1"/>
      <name val="Tahoma"/>
      <family val="2"/>
      <charset val="222"/>
    </font>
    <font>
      <sz val="8"/>
      <color theme="0" tint="-0.249977111117893"/>
      <name val="Tahoma"/>
      <family val="2"/>
      <charset val="222"/>
    </font>
    <font>
      <sz val="8"/>
      <color theme="0" tint="-4.9989318521683403E-2"/>
      <name val="Tahoma"/>
      <family val="2"/>
      <charset val="222"/>
    </font>
    <font>
      <b/>
      <sz val="10"/>
      <color indexed="9"/>
      <name val="Arial"/>
      <family val="2"/>
    </font>
    <font>
      <sz val="10"/>
      <color theme="0"/>
      <name val="Arial Black"/>
      <family val="2"/>
    </font>
    <font>
      <sz val="10"/>
      <color rgb="FF111491"/>
      <name val="Arial Black"/>
      <family val="2"/>
    </font>
    <font>
      <sz val="10"/>
      <color rgb="FF0070C0"/>
      <name val="Arial Black"/>
      <family val="2"/>
    </font>
    <font>
      <b/>
      <sz val="10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thin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/>
      <bottom style="thin">
        <color indexed="64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/>
    <xf numFmtId="165" fontId="1" fillId="0" borderId="0" applyFont="0" applyFill="0" applyBorder="0" applyAlignment="0" applyProtection="0"/>
  </cellStyleXfs>
  <cellXfs count="241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left" vertical="center" wrapText="1" readingOrder="1"/>
    </xf>
    <xf numFmtId="0" fontId="4" fillId="4" borderId="0" xfId="0" applyFont="1" applyFill="1"/>
    <xf numFmtId="0" fontId="5" fillId="4" borderId="1" xfId="0" applyFont="1" applyFill="1" applyBorder="1" applyAlignment="1">
      <alignment horizontal="center" vertical="center" wrapText="1" readingOrder="1"/>
    </xf>
    <xf numFmtId="0" fontId="4" fillId="3" borderId="0" xfId="0" applyFont="1" applyFill="1"/>
    <xf numFmtId="165" fontId="4" fillId="0" borderId="0" xfId="1" applyFont="1"/>
    <xf numFmtId="0" fontId="4" fillId="0" borderId="0" xfId="0" applyFont="1" applyFill="1"/>
    <xf numFmtId="168" fontId="3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 readingOrder="1"/>
    </xf>
    <xf numFmtId="168" fontId="3" fillId="0" borderId="1" xfId="1" applyNumberFormat="1" applyFont="1" applyFill="1" applyBorder="1" applyAlignment="1">
      <alignment vertical="center" wrapText="1" readingOrder="1"/>
    </xf>
    <xf numFmtId="168" fontId="4" fillId="0" borderId="0" xfId="1" applyNumberFormat="1" applyFont="1"/>
    <xf numFmtId="0" fontId="3" fillId="2" borderId="3" xfId="0" applyFont="1" applyFill="1" applyBorder="1" applyAlignment="1">
      <alignment horizontal="left" vertical="center" wrapText="1" readingOrder="1"/>
    </xf>
    <xf numFmtId="0" fontId="4" fillId="2" borderId="3" xfId="0" applyFont="1" applyFill="1" applyBorder="1" applyAlignment="1">
      <alignment horizontal="left" vertical="center" wrapText="1" readingOrder="1"/>
    </xf>
    <xf numFmtId="168" fontId="3" fillId="2" borderId="3" xfId="1" applyNumberFormat="1" applyFont="1" applyFill="1" applyBorder="1" applyAlignment="1">
      <alignment vertical="center" wrapText="1" readingOrder="1"/>
    </xf>
    <xf numFmtId="168" fontId="3" fillId="2" borderId="3" xfId="1" applyNumberFormat="1" applyFont="1" applyFill="1" applyBorder="1" applyAlignment="1">
      <alignment vertical="center" wrapText="1"/>
    </xf>
    <xf numFmtId="168" fontId="3" fillId="4" borderId="4" xfId="1" applyNumberFormat="1" applyFont="1" applyFill="1" applyBorder="1" applyAlignment="1">
      <alignment horizontal="center" vertical="center" readingOrder="1"/>
    </xf>
    <xf numFmtId="0" fontId="4" fillId="0" borderId="5" xfId="0" applyFont="1" applyFill="1" applyBorder="1" applyAlignment="1">
      <alignment horizontal="left" vertical="center" wrapText="1" readingOrder="1"/>
    </xf>
    <xf numFmtId="0" fontId="8" fillId="0" borderId="0" xfId="0" applyFont="1"/>
    <xf numFmtId="168" fontId="8" fillId="0" borderId="6" xfId="0" applyNumberFormat="1" applyFont="1" applyBorder="1"/>
    <xf numFmtId="0" fontId="4" fillId="0" borderId="4" xfId="0" applyFont="1" applyFill="1" applyBorder="1" applyAlignment="1">
      <alignment horizontal="center" vertical="center" wrapText="1" readingOrder="1"/>
    </xf>
    <xf numFmtId="168" fontId="8" fillId="0" borderId="0" xfId="0" applyNumberFormat="1" applyFont="1" applyBorder="1"/>
    <xf numFmtId="0" fontId="4" fillId="0" borderId="1" xfId="0" applyFont="1" applyFill="1" applyBorder="1" applyAlignment="1">
      <alignment horizontal="left" vertical="center" wrapText="1" readingOrder="1"/>
    </xf>
    <xf numFmtId="0" fontId="4" fillId="0" borderId="5" xfId="0" applyFont="1" applyFill="1" applyBorder="1" applyAlignment="1">
      <alignment vertical="center" wrapText="1" readingOrder="1"/>
    </xf>
    <xf numFmtId="0" fontId="4" fillId="2" borderId="4" xfId="0" applyFont="1" applyFill="1" applyBorder="1" applyAlignment="1">
      <alignment horizontal="center" vertical="center" wrapText="1" readingOrder="1"/>
    </xf>
    <xf numFmtId="165" fontId="4" fillId="0" borderId="5" xfId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 readingOrder="1"/>
    </xf>
    <xf numFmtId="165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 readingOrder="1"/>
    </xf>
    <xf numFmtId="165" fontId="4" fillId="2" borderId="4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 readingOrder="1"/>
    </xf>
    <xf numFmtId="168" fontId="8" fillId="0" borderId="7" xfId="0" applyNumberFormat="1" applyFont="1" applyBorder="1"/>
    <xf numFmtId="168" fontId="3" fillId="4" borderId="8" xfId="1" applyNumberFormat="1" applyFont="1" applyFill="1" applyBorder="1" applyAlignment="1">
      <alignment horizontal="center" vertical="center" readingOrder="1"/>
    </xf>
    <xf numFmtId="168" fontId="3" fillId="4" borderId="8" xfId="1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 wrapText="1" readingOrder="1"/>
    </xf>
    <xf numFmtId="0" fontId="4" fillId="2" borderId="0" xfId="0" applyFont="1" applyFill="1" applyBorder="1" applyAlignment="1">
      <alignment horizontal="center" vertical="center" wrapText="1" readingOrder="1"/>
    </xf>
    <xf numFmtId="168" fontId="3" fillId="4" borderId="0" xfId="1" applyNumberFormat="1" applyFont="1" applyFill="1" applyBorder="1" applyAlignment="1">
      <alignment horizontal="center" vertical="center" readingOrder="1"/>
    </xf>
    <xf numFmtId="168" fontId="3" fillId="4" borderId="0" xfId="1" applyNumberFormat="1" applyFont="1" applyFill="1" applyBorder="1" applyAlignment="1">
      <alignment vertical="center" wrapText="1"/>
    </xf>
    <xf numFmtId="0" fontId="3" fillId="5" borderId="3" xfId="0" applyFont="1" applyFill="1" applyBorder="1" applyAlignment="1">
      <alignment horizontal="left" vertical="center" wrapText="1" readingOrder="1"/>
    </xf>
    <xf numFmtId="168" fontId="3" fillId="4" borderId="9" xfId="1" applyNumberFormat="1" applyFont="1" applyFill="1" applyBorder="1" applyAlignment="1">
      <alignment horizontal="center" vertical="center" readingOrder="1"/>
    </xf>
    <xf numFmtId="168" fontId="3" fillId="4" borderId="9" xfId="1" applyNumberFormat="1" applyFont="1" applyFill="1" applyBorder="1" applyAlignment="1">
      <alignment vertical="center" wrapText="1"/>
    </xf>
    <xf numFmtId="165" fontId="9" fillId="3" borderId="0" xfId="1" applyFont="1" applyFill="1"/>
    <xf numFmtId="0" fontId="9" fillId="3" borderId="0" xfId="0" applyFont="1" applyFill="1"/>
    <xf numFmtId="168" fontId="9" fillId="3" borderId="0" xfId="0" applyNumberFormat="1" applyFont="1" applyFill="1"/>
    <xf numFmtId="165" fontId="9" fillId="3" borderId="0" xfId="0" applyNumberFormat="1" applyFont="1" applyFill="1"/>
    <xf numFmtId="165" fontId="4" fillId="3" borderId="5" xfId="1" applyFont="1" applyFill="1" applyBorder="1" applyAlignment="1">
      <alignment horizontal="center" vertical="center" wrapText="1"/>
    </xf>
    <xf numFmtId="165" fontId="3" fillId="4" borderId="8" xfId="1" applyNumberFormat="1" applyFont="1" applyFill="1" applyBorder="1" applyAlignment="1">
      <alignment vertical="center" wrapText="1"/>
    </xf>
    <xf numFmtId="169" fontId="3" fillId="4" borderId="8" xfId="1" applyNumberFormat="1" applyFont="1" applyFill="1" applyBorder="1" applyAlignment="1">
      <alignment vertical="center" wrapText="1"/>
    </xf>
    <xf numFmtId="169" fontId="3" fillId="4" borderId="0" xfId="1" applyNumberFormat="1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 readingOrder="1"/>
    </xf>
    <xf numFmtId="0" fontId="4" fillId="6" borderId="0" xfId="0" applyFont="1" applyFill="1"/>
    <xf numFmtId="0" fontId="5" fillId="6" borderId="1" xfId="0" applyFont="1" applyFill="1" applyBorder="1" applyAlignment="1">
      <alignment horizontal="center" vertical="center" wrapText="1" readingOrder="1"/>
    </xf>
    <xf numFmtId="170" fontId="4" fillId="3" borderId="5" xfId="1" applyNumberFormat="1" applyFont="1" applyFill="1" applyBorder="1" applyAlignment="1">
      <alignment horizontal="center" vertical="center" wrapText="1"/>
    </xf>
    <xf numFmtId="170" fontId="4" fillId="0" borderId="0" xfId="0" applyNumberFormat="1" applyFont="1"/>
    <xf numFmtId="170" fontId="4" fillId="0" borderId="5" xfId="1" applyNumberFormat="1" applyFont="1" applyFill="1" applyBorder="1" applyAlignment="1">
      <alignment horizontal="center" vertical="center" wrapText="1"/>
    </xf>
    <xf numFmtId="170" fontId="4" fillId="0" borderId="0" xfId="1" applyNumberFormat="1" applyFont="1" applyFill="1" applyBorder="1" applyAlignment="1">
      <alignment horizontal="center" vertical="center" wrapText="1"/>
    </xf>
    <xf numFmtId="170" fontId="4" fillId="2" borderId="4" xfId="1" applyNumberFormat="1" applyFont="1" applyFill="1" applyBorder="1" applyAlignment="1">
      <alignment horizontal="center" vertical="center" wrapText="1"/>
    </xf>
    <xf numFmtId="170" fontId="4" fillId="0" borderId="0" xfId="1" applyNumberFormat="1" applyFont="1"/>
    <xf numFmtId="170" fontId="4" fillId="6" borderId="0" xfId="0" applyNumberFormat="1" applyFont="1" applyFill="1"/>
    <xf numFmtId="40" fontId="4" fillId="0" borderId="0" xfId="0" applyNumberFormat="1" applyFont="1"/>
    <xf numFmtId="169" fontId="3" fillId="4" borderId="10" xfId="1" applyNumberFormat="1" applyFont="1" applyFill="1" applyBorder="1" applyAlignment="1">
      <alignment vertical="center" wrapText="1"/>
    </xf>
    <xf numFmtId="165" fontId="4" fillId="2" borderId="11" xfId="1" applyFont="1" applyFill="1" applyBorder="1" applyAlignment="1">
      <alignment horizontal="center" vertical="center" wrapText="1"/>
    </xf>
    <xf numFmtId="165" fontId="4" fillId="2" borderId="3" xfId="1" applyFont="1" applyFill="1" applyBorder="1" applyAlignment="1">
      <alignment horizontal="right" vertical="center" wrapText="1" readingOrder="1"/>
    </xf>
    <xf numFmtId="170" fontId="4" fillId="0" borderId="5" xfId="1" applyNumberFormat="1" applyFont="1" applyFill="1" applyBorder="1" applyAlignment="1">
      <alignment horizontal="center" vertical="center" wrapText="1" readingOrder="1"/>
    </xf>
    <xf numFmtId="40" fontId="3" fillId="2" borderId="8" xfId="1" applyNumberFormat="1" applyFont="1" applyFill="1" applyBorder="1" applyAlignment="1">
      <alignment horizontal="center" vertical="center" wrapText="1"/>
    </xf>
    <xf numFmtId="40" fontId="3" fillId="2" borderId="9" xfId="1" applyNumberFormat="1" applyFont="1" applyFill="1" applyBorder="1" applyAlignment="1">
      <alignment horizontal="center" vertical="center" wrapText="1"/>
    </xf>
    <xf numFmtId="40" fontId="3" fillId="2" borderId="0" xfId="1" applyNumberFormat="1" applyFont="1" applyFill="1" applyBorder="1" applyAlignment="1">
      <alignment horizontal="center" vertical="center" wrapText="1"/>
    </xf>
    <xf numFmtId="170" fontId="4" fillId="2" borderId="4" xfId="0" applyNumberFormat="1" applyFont="1" applyFill="1" applyBorder="1" applyAlignment="1">
      <alignment horizontal="center" vertical="center" wrapText="1" readingOrder="1"/>
    </xf>
    <xf numFmtId="165" fontId="9" fillId="0" borderId="0" xfId="0" applyNumberFormat="1" applyFont="1"/>
    <xf numFmtId="0" fontId="8" fillId="0" borderId="0" xfId="0" applyFont="1" applyFill="1" applyBorder="1" applyAlignment="1">
      <alignment horizontal="left" vertical="center" wrapText="1" readingOrder="1"/>
    </xf>
    <xf numFmtId="170" fontId="8" fillId="0" borderId="0" xfId="0" applyNumberFormat="1" applyFont="1" applyFill="1" applyBorder="1" applyAlignment="1">
      <alignment horizontal="center" vertical="center" wrapText="1" readingOrder="1"/>
    </xf>
    <xf numFmtId="170" fontId="8" fillId="0" borderId="0" xfId="0" applyNumberFormat="1" applyFont="1" applyAlignment="1">
      <alignment horizontal="center"/>
    </xf>
    <xf numFmtId="170" fontId="8" fillId="0" borderId="0" xfId="1" applyNumberFormat="1" applyFont="1" applyAlignment="1">
      <alignment horizontal="center"/>
    </xf>
    <xf numFmtId="165" fontId="9" fillId="0" borderId="0" xfId="1" applyFont="1"/>
    <xf numFmtId="0" fontId="4" fillId="0" borderId="12" xfId="0" applyFont="1" applyFill="1" applyBorder="1" applyAlignment="1">
      <alignment horizontal="center" vertical="center" wrapText="1" readingOrder="1"/>
    </xf>
    <xf numFmtId="0" fontId="4" fillId="0" borderId="0" xfId="0" quotePrefix="1" applyFont="1" applyAlignment="1">
      <alignment horizontal="center"/>
    </xf>
    <xf numFmtId="165" fontId="4" fillId="7" borderId="5" xfId="1" applyFont="1" applyFill="1" applyBorder="1" applyAlignment="1">
      <alignment horizontal="center" vertical="center" wrapText="1"/>
    </xf>
    <xf numFmtId="0" fontId="0" fillId="0" borderId="0" xfId="0"/>
    <xf numFmtId="165" fontId="4" fillId="0" borderId="0" xfId="2" applyFont="1"/>
    <xf numFmtId="165" fontId="4" fillId="0" borderId="5" xfId="2" applyFont="1" applyFill="1" applyBorder="1" applyAlignment="1">
      <alignment horizontal="center" vertical="center" wrapText="1"/>
    </xf>
    <xf numFmtId="165" fontId="4" fillId="0" borderId="0" xfId="2" applyFont="1" applyFill="1" applyBorder="1" applyAlignment="1">
      <alignment horizontal="center" vertical="center" wrapText="1"/>
    </xf>
    <xf numFmtId="165" fontId="4" fillId="3" borderId="5" xfId="2" applyFont="1" applyFill="1" applyBorder="1" applyAlignment="1">
      <alignment horizontal="center" vertical="center" wrapText="1"/>
    </xf>
    <xf numFmtId="165" fontId="4" fillId="2" borderId="11" xfId="2" applyFont="1" applyFill="1" applyBorder="1" applyAlignment="1">
      <alignment horizontal="center" vertical="center" wrapText="1"/>
    </xf>
    <xf numFmtId="165" fontId="4" fillId="2" borderId="3" xfId="2" applyFont="1" applyFill="1" applyBorder="1" applyAlignment="1">
      <alignment horizontal="right" vertical="center" wrapText="1" readingOrder="1"/>
    </xf>
    <xf numFmtId="167" fontId="4" fillId="3" borderId="5" xfId="1" applyNumberFormat="1" applyFont="1" applyFill="1" applyBorder="1" applyAlignment="1">
      <alignment horizontal="center" vertical="center" wrapText="1"/>
    </xf>
    <xf numFmtId="167" fontId="4" fillId="3" borderId="5" xfId="2" applyNumberFormat="1" applyFont="1" applyFill="1" applyBorder="1" applyAlignment="1">
      <alignment horizontal="center" vertical="center" wrapText="1"/>
    </xf>
    <xf numFmtId="167" fontId="4" fillId="0" borderId="5" xfId="1" applyNumberFormat="1" applyFont="1" applyFill="1" applyBorder="1" applyAlignment="1">
      <alignment horizontal="center" vertical="center" wrapText="1"/>
    </xf>
    <xf numFmtId="167" fontId="4" fillId="0" borderId="5" xfId="2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 readingOrder="1"/>
    </xf>
    <xf numFmtId="172" fontId="3" fillId="6" borderId="8" xfId="1" applyNumberFormat="1" applyFont="1" applyFill="1" applyBorder="1" applyAlignment="1">
      <alignment vertical="center" wrapText="1"/>
    </xf>
    <xf numFmtId="172" fontId="8" fillId="6" borderId="7" xfId="0" applyNumberFormat="1" applyFont="1" applyFill="1" applyBorder="1" applyAlignment="1">
      <alignment horizontal="center"/>
    </xf>
    <xf numFmtId="171" fontId="8" fillId="6" borderId="6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 wrapText="1" readingOrder="1"/>
    </xf>
    <xf numFmtId="168" fontId="3" fillId="0" borderId="5" xfId="1" applyNumberFormat="1" applyFont="1" applyFill="1" applyBorder="1" applyAlignment="1">
      <alignment vertical="center" wrapText="1" readingOrder="1"/>
    </xf>
    <xf numFmtId="168" fontId="3" fillId="0" borderId="5" xfId="1" applyNumberFormat="1" applyFont="1" applyFill="1" applyBorder="1" applyAlignment="1">
      <alignment vertical="center" wrapText="1"/>
    </xf>
    <xf numFmtId="165" fontId="8" fillId="0" borderId="0" xfId="1" applyFont="1" applyAlignment="1">
      <alignment horizontal="center"/>
    </xf>
    <xf numFmtId="166" fontId="4" fillId="3" borderId="5" xfId="1" applyNumberFormat="1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165" fontId="3" fillId="6" borderId="8" xfId="1" applyFont="1" applyFill="1" applyBorder="1" applyAlignment="1">
      <alignment horizontal="center" vertical="center" wrapText="1"/>
    </xf>
    <xf numFmtId="165" fontId="4" fillId="2" borderId="11" xfId="1" applyFont="1" applyFill="1" applyBorder="1" applyAlignment="1">
      <alignment horizontal="right" vertical="center" wrapText="1" readingOrder="1"/>
    </xf>
    <xf numFmtId="165" fontId="18" fillId="0" borderId="0" xfId="1" applyFont="1" applyAlignment="1">
      <alignment horizontal="center"/>
    </xf>
    <xf numFmtId="2" fontId="4" fillId="3" borderId="5" xfId="1" applyNumberFormat="1" applyFont="1" applyFill="1" applyBorder="1" applyAlignment="1">
      <alignment horizontal="center" vertical="center" wrapText="1"/>
    </xf>
    <xf numFmtId="2" fontId="4" fillId="3" borderId="4" xfId="1" applyNumberFormat="1" applyFont="1" applyFill="1" applyBorder="1" applyAlignment="1">
      <alignment horizontal="center" vertical="center" wrapText="1"/>
    </xf>
    <xf numFmtId="2" fontId="4" fillId="0" borderId="4" xfId="1" applyNumberFormat="1" applyFont="1" applyFill="1" applyBorder="1" applyAlignment="1">
      <alignment horizontal="center" vertical="center" wrapText="1" readingOrder="1"/>
    </xf>
    <xf numFmtId="2" fontId="8" fillId="0" borderId="4" xfId="1" applyNumberFormat="1" applyFont="1" applyFill="1" applyBorder="1" applyAlignment="1">
      <alignment horizontal="center" vertical="center" wrapText="1" readingOrder="1"/>
    </xf>
    <xf numFmtId="2" fontId="4" fillId="2" borderId="4" xfId="0" applyNumberFormat="1" applyFont="1" applyFill="1" applyBorder="1" applyAlignment="1">
      <alignment horizontal="center" vertical="center" wrapText="1" readingOrder="1"/>
    </xf>
    <xf numFmtId="2" fontId="8" fillId="0" borderId="0" xfId="1" applyNumberFormat="1" applyFont="1" applyAlignment="1">
      <alignment horizontal="center"/>
    </xf>
    <xf numFmtId="2" fontId="4" fillId="0" borderId="4" xfId="1" applyNumberFormat="1" applyFont="1" applyFill="1" applyBorder="1" applyAlignment="1">
      <alignment horizontal="center" vertical="center" wrapText="1"/>
    </xf>
    <xf numFmtId="2" fontId="4" fillId="0" borderId="0" xfId="1" applyNumberFormat="1" applyFont="1" applyFill="1" applyBorder="1" applyAlignment="1">
      <alignment horizontal="center" vertical="center" wrapText="1"/>
    </xf>
    <xf numFmtId="2" fontId="4" fillId="2" borderId="4" xfId="1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4" fillId="0" borderId="0" xfId="0" applyNumberFormat="1" applyFont="1"/>
    <xf numFmtId="165" fontId="4" fillId="8" borderId="0" xfId="2" applyFont="1" applyFill="1" applyBorder="1" applyAlignment="1">
      <alignment horizontal="center" vertical="center" wrapText="1"/>
    </xf>
    <xf numFmtId="165" fontId="4" fillId="9" borderId="5" xfId="1" applyFont="1" applyFill="1" applyBorder="1" applyAlignment="1">
      <alignment horizontal="center" vertical="center" wrapText="1"/>
    </xf>
    <xf numFmtId="165" fontId="4" fillId="9" borderId="3" xfId="1" applyFont="1" applyFill="1" applyBorder="1" applyAlignment="1">
      <alignment horizontal="right" vertical="center" wrapText="1" readingOrder="1"/>
    </xf>
    <xf numFmtId="1" fontId="8" fillId="0" borderId="0" xfId="0" applyNumberFormat="1" applyFont="1" applyFill="1" applyBorder="1" applyAlignment="1">
      <alignment horizontal="center" vertical="center" wrapText="1" readingOrder="1"/>
    </xf>
    <xf numFmtId="1" fontId="8" fillId="0" borderId="0" xfId="0" applyNumberFormat="1" applyFont="1" applyAlignment="1">
      <alignment horizontal="center"/>
    </xf>
    <xf numFmtId="2" fontId="3" fillId="6" borderId="8" xfId="1" applyNumberFormat="1" applyFont="1" applyFill="1" applyBorder="1" applyAlignment="1">
      <alignment horizontal="center" vertical="center" readingOrder="1"/>
    </xf>
    <xf numFmtId="1" fontId="8" fillId="6" borderId="7" xfId="0" applyNumberFormat="1" applyFont="1" applyFill="1" applyBorder="1"/>
    <xf numFmtId="2" fontId="3" fillId="6" borderId="4" xfId="1" applyNumberFormat="1" applyFont="1" applyFill="1" applyBorder="1" applyAlignment="1">
      <alignment horizontal="center" vertical="center" readingOrder="1"/>
    </xf>
    <xf numFmtId="2" fontId="8" fillId="6" borderId="6" xfId="0" applyNumberFormat="1" applyFont="1" applyFill="1" applyBorder="1" applyAlignment="1">
      <alignment horizontal="center"/>
    </xf>
    <xf numFmtId="2" fontId="4" fillId="6" borderId="0" xfId="0" applyNumberFormat="1" applyFont="1" applyFill="1"/>
    <xf numFmtId="172" fontId="3" fillId="6" borderId="8" xfId="1" applyNumberFormat="1" applyFont="1" applyFill="1" applyBorder="1" applyAlignment="1">
      <alignment horizontal="center" vertical="center" wrapText="1"/>
    </xf>
    <xf numFmtId="1" fontId="3" fillId="6" borderId="8" xfId="1" applyNumberFormat="1" applyFont="1" applyFill="1" applyBorder="1" applyAlignment="1">
      <alignment horizontal="right" vertical="center" readingOrder="1"/>
    </xf>
    <xf numFmtId="1" fontId="8" fillId="6" borderId="7" xfId="0" applyNumberFormat="1" applyFont="1" applyFill="1" applyBorder="1" applyAlignment="1">
      <alignment horizontal="center"/>
    </xf>
    <xf numFmtId="2" fontId="12" fillId="6" borderId="8" xfId="1" applyNumberFormat="1" applyFont="1" applyFill="1" applyBorder="1" applyAlignment="1">
      <alignment horizontal="center" vertical="center" readingOrder="1"/>
    </xf>
    <xf numFmtId="165" fontId="12" fillId="6" borderId="8" xfId="1" applyFont="1" applyFill="1" applyBorder="1" applyAlignment="1">
      <alignment horizontal="center" vertical="center" wrapText="1"/>
    </xf>
    <xf numFmtId="172" fontId="12" fillId="6" borderId="8" xfId="1" applyNumberFormat="1" applyFont="1" applyFill="1" applyBorder="1" applyAlignment="1">
      <alignment vertical="center" wrapText="1"/>
    </xf>
    <xf numFmtId="1" fontId="12" fillId="6" borderId="8" xfId="1" applyNumberFormat="1" applyFont="1" applyFill="1" applyBorder="1" applyAlignment="1">
      <alignment horizontal="right" vertical="center" readingOrder="1"/>
    </xf>
    <xf numFmtId="1" fontId="3" fillId="6" borderId="8" xfId="1" applyNumberFormat="1" applyFont="1" applyFill="1" applyBorder="1" applyAlignment="1">
      <alignment vertical="center" wrapText="1"/>
    </xf>
    <xf numFmtId="1" fontId="8" fillId="6" borderId="6" xfId="0" applyNumberFormat="1" applyFont="1" applyFill="1" applyBorder="1" applyAlignment="1">
      <alignment horizontal="center"/>
    </xf>
    <xf numFmtId="172" fontId="12" fillId="6" borderId="8" xfId="1" applyNumberFormat="1" applyFont="1" applyFill="1" applyBorder="1" applyAlignment="1">
      <alignment horizontal="center"/>
    </xf>
    <xf numFmtId="166" fontId="4" fillId="2" borderId="4" xfId="0" applyNumberFormat="1" applyFont="1" applyFill="1" applyBorder="1" applyAlignment="1">
      <alignment horizontal="center" vertical="center" wrapText="1" readingOrder="1"/>
    </xf>
    <xf numFmtId="166" fontId="8" fillId="0" borderId="0" xfId="0" applyNumberFormat="1" applyFont="1" applyAlignment="1">
      <alignment horizontal="center"/>
    </xf>
    <xf numFmtId="166" fontId="4" fillId="0" borderId="5" xfId="1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3" fillId="6" borderId="8" xfId="1" applyNumberFormat="1" applyFont="1" applyFill="1" applyBorder="1" applyAlignment="1">
      <alignment horizontal="center" vertical="center" readingOrder="1"/>
    </xf>
    <xf numFmtId="166" fontId="12" fillId="6" borderId="8" xfId="1" applyNumberFormat="1" applyFont="1" applyFill="1" applyBorder="1" applyAlignment="1">
      <alignment horizontal="center" vertical="center" readingOrder="1"/>
    </xf>
    <xf numFmtId="166" fontId="3" fillId="6" borderId="4" xfId="1" applyNumberFormat="1" applyFont="1" applyFill="1" applyBorder="1" applyAlignment="1">
      <alignment horizontal="center" vertical="center" readingOrder="1"/>
    </xf>
    <xf numFmtId="166" fontId="8" fillId="6" borderId="6" xfId="0" applyNumberFormat="1" applyFont="1" applyFill="1" applyBorder="1"/>
    <xf numFmtId="166" fontId="4" fillId="3" borderId="4" xfId="1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horizontal="center" vertical="center" wrapText="1" readingOrder="1"/>
    </xf>
    <xf numFmtId="166" fontId="4" fillId="0" borderId="4" xfId="1" applyNumberFormat="1" applyFont="1" applyFill="1" applyBorder="1" applyAlignment="1">
      <alignment horizontal="center" vertical="center" wrapText="1"/>
    </xf>
    <xf numFmtId="166" fontId="4" fillId="3" borderId="0" xfId="1" applyNumberFormat="1" applyFont="1" applyFill="1" applyBorder="1" applyAlignment="1">
      <alignment horizontal="center" vertical="center" wrapText="1"/>
    </xf>
    <xf numFmtId="168" fontId="8" fillId="0" borderId="4" xfId="1" applyNumberFormat="1" applyFont="1" applyFill="1" applyBorder="1" applyAlignment="1">
      <alignment horizontal="center" vertical="center" wrapText="1" readingOrder="1"/>
    </xf>
    <xf numFmtId="169" fontId="8" fillId="0" borderId="0" xfId="1" applyNumberFormat="1" applyFont="1" applyFill="1" applyBorder="1" applyAlignment="1">
      <alignment horizontal="center" vertical="center" wrapText="1" readingOrder="1"/>
    </xf>
    <xf numFmtId="173" fontId="8" fillId="0" borderId="0" xfId="1" applyNumberFormat="1" applyFont="1" applyAlignment="1">
      <alignment horizontal="center"/>
    </xf>
    <xf numFmtId="165" fontId="3" fillId="6" borderId="8" xfId="1" applyFont="1" applyFill="1" applyBorder="1" applyAlignment="1">
      <alignment vertical="center" wrapText="1"/>
    </xf>
    <xf numFmtId="165" fontId="3" fillId="6" borderId="8" xfId="1" applyFont="1" applyFill="1" applyBorder="1" applyAlignment="1">
      <alignment horizontal="right" vertical="center" readingOrder="1"/>
    </xf>
    <xf numFmtId="38" fontId="8" fillId="0" borderId="7" xfId="0" applyNumberFormat="1" applyFont="1" applyBorder="1" applyAlignment="1">
      <alignment horizontal="center"/>
    </xf>
    <xf numFmtId="165" fontId="19" fillId="0" borderId="0" xfId="0" applyNumberFormat="1" applyFont="1"/>
    <xf numFmtId="167" fontId="4" fillId="9" borderId="0" xfId="1" applyNumberFormat="1" applyFont="1" applyFill="1" applyBorder="1" applyAlignment="1">
      <alignment horizontal="center" vertical="center" wrapText="1"/>
    </xf>
    <xf numFmtId="167" fontId="4" fillId="9" borderId="5" xfId="1" applyNumberFormat="1" applyFont="1" applyFill="1" applyBorder="1" applyAlignment="1">
      <alignment horizontal="center" vertical="center" wrapText="1"/>
    </xf>
    <xf numFmtId="39" fontId="15" fillId="0" borderId="0" xfId="0" applyNumberFormat="1" applyFont="1" applyFill="1" applyAlignment="1">
      <alignment vertical="center"/>
    </xf>
    <xf numFmtId="39" fontId="13" fillId="0" borderId="0" xfId="0" applyNumberFormat="1" applyFont="1" applyFill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167" fontId="13" fillId="0" borderId="0" xfId="0" applyNumberFormat="1" applyFont="1" applyFill="1" applyAlignment="1">
      <alignment horizontal="center" vertical="center"/>
    </xf>
    <xf numFmtId="39" fontId="13" fillId="0" borderId="0" xfId="0" applyNumberFormat="1" applyFont="1" applyFill="1" applyAlignment="1">
      <alignment horizontal="center" vertical="center"/>
    </xf>
    <xf numFmtId="2" fontId="3" fillId="6" borderId="14" xfId="1" applyNumberFormat="1" applyFont="1" applyFill="1" applyBorder="1" applyAlignment="1">
      <alignment horizontal="center" vertical="center" wrapText="1" readingOrder="1"/>
    </xf>
    <xf numFmtId="2" fontId="3" fillId="6" borderId="11" xfId="1" applyNumberFormat="1" applyFont="1" applyFill="1" applyBorder="1" applyAlignment="1">
      <alignment horizontal="center" vertical="center" wrapText="1" readingOrder="1"/>
    </xf>
    <xf numFmtId="2" fontId="3" fillId="6" borderId="12" xfId="1" applyNumberFormat="1" applyFont="1" applyFill="1" applyBorder="1" applyAlignment="1">
      <alignment horizontal="center" vertical="center" wrapText="1" readingOrder="1"/>
    </xf>
    <xf numFmtId="166" fontId="3" fillId="6" borderId="14" xfId="1" applyNumberFormat="1" applyFont="1" applyFill="1" applyBorder="1" applyAlignment="1">
      <alignment horizontal="center" vertical="center" wrapText="1" readingOrder="1"/>
    </xf>
    <xf numFmtId="166" fontId="3" fillId="6" borderId="11" xfId="1" applyNumberFormat="1" applyFont="1" applyFill="1" applyBorder="1" applyAlignment="1">
      <alignment horizontal="center" vertical="center" wrapText="1" readingOrder="1"/>
    </xf>
    <xf numFmtId="166" fontId="3" fillId="6" borderId="12" xfId="1" applyNumberFormat="1" applyFont="1" applyFill="1" applyBorder="1" applyAlignment="1">
      <alignment horizontal="center" vertical="center" wrapText="1" readingOrder="1"/>
    </xf>
    <xf numFmtId="1" fontId="3" fillId="6" borderId="14" xfId="1" applyNumberFormat="1" applyFont="1" applyFill="1" applyBorder="1" applyAlignment="1">
      <alignment horizontal="center" vertical="center" wrapText="1" readingOrder="1"/>
    </xf>
    <xf numFmtId="1" fontId="3" fillId="6" borderId="11" xfId="1" applyNumberFormat="1" applyFont="1" applyFill="1" applyBorder="1" applyAlignment="1">
      <alignment horizontal="center" vertical="center" wrapText="1" readingOrder="1"/>
    </xf>
    <xf numFmtId="1" fontId="3" fillId="6" borderId="12" xfId="1" applyNumberFormat="1" applyFont="1" applyFill="1" applyBorder="1" applyAlignment="1">
      <alignment horizontal="center" vertical="center" wrapText="1" readingOrder="1"/>
    </xf>
    <xf numFmtId="172" fontId="3" fillId="6" borderId="5" xfId="1" applyNumberFormat="1" applyFont="1" applyFill="1" applyBorder="1" applyAlignment="1">
      <alignment horizontal="center" vertical="center" wrapText="1" readingOrder="1"/>
    </xf>
    <xf numFmtId="172" fontId="3" fillId="6" borderId="4" xfId="1" applyNumberFormat="1" applyFont="1" applyFill="1" applyBorder="1" applyAlignment="1">
      <alignment horizontal="center" vertical="center" wrapText="1" readingOrder="1"/>
    </xf>
    <xf numFmtId="172" fontId="3" fillId="6" borderId="15" xfId="1" applyNumberFormat="1" applyFont="1" applyFill="1" applyBorder="1" applyAlignment="1">
      <alignment horizontal="center" vertical="center" wrapText="1" readingOrder="1"/>
    </xf>
    <xf numFmtId="40" fontId="3" fillId="3" borderId="5" xfId="1" applyNumberFormat="1" applyFont="1" applyFill="1" applyBorder="1" applyAlignment="1">
      <alignment horizontal="center" vertical="center" wrapText="1"/>
    </xf>
    <xf numFmtId="40" fontId="3" fillId="3" borderId="4" xfId="1" applyNumberFormat="1" applyFont="1" applyFill="1" applyBorder="1" applyAlignment="1">
      <alignment horizontal="center" vertical="center" wrapText="1"/>
    </xf>
    <xf numFmtId="40" fontId="3" fillId="3" borderId="15" xfId="1" applyNumberFormat="1" applyFont="1" applyFill="1" applyBorder="1" applyAlignment="1">
      <alignment horizontal="center" vertical="center" wrapText="1"/>
    </xf>
    <xf numFmtId="167" fontId="3" fillId="0" borderId="14" xfId="1" applyNumberFormat="1" applyFont="1" applyFill="1" applyBorder="1" applyAlignment="1">
      <alignment horizontal="center" vertical="center" wrapText="1" readingOrder="1"/>
    </xf>
    <xf numFmtId="167" fontId="3" fillId="0" borderId="11" xfId="1" applyNumberFormat="1" applyFont="1" applyFill="1" applyBorder="1" applyAlignment="1">
      <alignment horizontal="center" vertical="center" wrapText="1" readingOrder="1"/>
    </xf>
    <xf numFmtId="167" fontId="3" fillId="0" borderId="12" xfId="1" applyNumberFormat="1" applyFont="1" applyFill="1" applyBorder="1" applyAlignment="1">
      <alignment horizontal="center" vertical="center" wrapText="1" readingOrder="1"/>
    </xf>
    <xf numFmtId="0" fontId="8" fillId="0" borderId="1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 vertical="center" wrapText="1" readingOrder="1"/>
    </xf>
    <xf numFmtId="0" fontId="3" fillId="0" borderId="4" xfId="0" applyFont="1" applyFill="1" applyBorder="1" applyAlignment="1">
      <alignment horizontal="left" vertical="center" wrapText="1" readingOrder="1"/>
    </xf>
    <xf numFmtId="0" fontId="3" fillId="0" borderId="15" xfId="0" applyFont="1" applyFill="1" applyBorder="1" applyAlignment="1">
      <alignment horizontal="left" vertical="center" wrapText="1" readingOrder="1"/>
    </xf>
    <xf numFmtId="168" fontId="3" fillId="0" borderId="5" xfId="1" applyNumberFormat="1" applyFont="1" applyFill="1" applyBorder="1" applyAlignment="1">
      <alignment horizontal="center" vertical="center" wrapText="1"/>
    </xf>
    <xf numFmtId="168" fontId="3" fillId="0" borderId="4" xfId="1" applyNumberFormat="1" applyFont="1" applyFill="1" applyBorder="1" applyAlignment="1">
      <alignment horizontal="center" vertical="center" wrapText="1"/>
    </xf>
    <xf numFmtId="168" fontId="3" fillId="0" borderId="15" xfId="1" applyNumberFormat="1" applyFont="1" applyFill="1" applyBorder="1" applyAlignment="1">
      <alignment horizontal="center" vertical="center" wrapText="1"/>
    </xf>
    <xf numFmtId="168" fontId="3" fillId="0" borderId="14" xfId="1" applyNumberFormat="1" applyFont="1" applyFill="1" applyBorder="1" applyAlignment="1">
      <alignment horizontal="center" vertical="center" wrapText="1" readingOrder="1"/>
    </xf>
    <xf numFmtId="168" fontId="3" fillId="0" borderId="11" xfId="1" applyNumberFormat="1" applyFont="1" applyFill="1" applyBorder="1" applyAlignment="1">
      <alignment horizontal="center" vertical="center" wrapText="1" readingOrder="1"/>
    </xf>
    <xf numFmtId="168" fontId="3" fillId="0" borderId="12" xfId="1" applyNumberFormat="1" applyFont="1" applyFill="1" applyBorder="1" applyAlignment="1">
      <alignment horizontal="center" vertical="center" wrapText="1" readingOrder="1"/>
    </xf>
    <xf numFmtId="169" fontId="3" fillId="0" borderId="14" xfId="1" applyNumberFormat="1" applyFont="1" applyFill="1" applyBorder="1" applyAlignment="1">
      <alignment horizontal="center" vertical="center" wrapText="1" readingOrder="1"/>
    </xf>
    <xf numFmtId="169" fontId="3" fillId="0" borderId="11" xfId="1" applyNumberFormat="1" applyFont="1" applyFill="1" applyBorder="1" applyAlignment="1">
      <alignment horizontal="center" vertical="center" wrapText="1" readingOrder="1"/>
    </xf>
    <xf numFmtId="169" fontId="3" fillId="0" borderId="12" xfId="1" applyNumberFormat="1" applyFont="1" applyFill="1" applyBorder="1" applyAlignment="1">
      <alignment horizontal="center" vertical="center" wrapText="1" readingOrder="1"/>
    </xf>
    <xf numFmtId="0" fontId="4" fillId="0" borderId="5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4" fillId="0" borderId="12" xfId="0" applyFont="1" applyFill="1" applyBorder="1" applyAlignment="1">
      <alignment horizontal="center" vertical="center" wrapText="1" readingOrder="1"/>
    </xf>
    <xf numFmtId="169" fontId="3" fillId="6" borderId="5" xfId="1" applyNumberFormat="1" applyFont="1" applyFill="1" applyBorder="1" applyAlignment="1">
      <alignment horizontal="center" vertical="center" wrapText="1" readingOrder="1"/>
    </xf>
    <xf numFmtId="169" fontId="3" fillId="6" borderId="4" xfId="1" applyNumberFormat="1" applyFont="1" applyFill="1" applyBorder="1" applyAlignment="1">
      <alignment horizontal="center" vertical="center" wrapText="1" readingOrder="1"/>
    </xf>
    <xf numFmtId="169" fontId="3" fillId="6" borderId="15" xfId="1" applyNumberFormat="1" applyFont="1" applyFill="1" applyBorder="1" applyAlignment="1">
      <alignment horizontal="center" vertical="center" wrapText="1" readingOrder="1"/>
    </xf>
    <xf numFmtId="1" fontId="3" fillId="6" borderId="5" xfId="1" applyNumberFormat="1" applyFont="1" applyFill="1" applyBorder="1" applyAlignment="1">
      <alignment horizontal="center" vertical="center" wrapText="1" readingOrder="1"/>
    </xf>
    <xf numFmtId="1" fontId="3" fillId="6" borderId="4" xfId="1" applyNumberFormat="1" applyFont="1" applyFill="1" applyBorder="1" applyAlignment="1">
      <alignment horizontal="center" vertical="center" wrapText="1" readingOrder="1"/>
    </xf>
    <xf numFmtId="1" fontId="3" fillId="6" borderId="15" xfId="1" applyNumberFormat="1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0" fillId="0" borderId="16" xfId="0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left" vertical="center" wrapText="1" readingOrder="1"/>
    </xf>
    <xf numFmtId="0" fontId="3" fillId="3" borderId="4" xfId="0" applyFont="1" applyFill="1" applyBorder="1" applyAlignment="1">
      <alignment horizontal="left" vertical="center" wrapText="1" readingOrder="1"/>
    </xf>
    <xf numFmtId="0" fontId="3" fillId="3" borderId="15" xfId="0" applyFont="1" applyFill="1" applyBorder="1" applyAlignment="1">
      <alignment horizontal="left" vertical="center" wrapText="1" readingOrder="1"/>
    </xf>
    <xf numFmtId="168" fontId="3" fillId="3" borderId="5" xfId="1" applyNumberFormat="1" applyFont="1" applyFill="1" applyBorder="1" applyAlignment="1">
      <alignment horizontal="center" vertical="center" wrapText="1" readingOrder="1"/>
    </xf>
    <xf numFmtId="168" fontId="3" fillId="3" borderId="4" xfId="1" applyNumberFormat="1" applyFont="1" applyFill="1" applyBorder="1" applyAlignment="1">
      <alignment horizontal="center" vertical="center" wrapText="1" readingOrder="1"/>
    </xf>
    <xf numFmtId="168" fontId="3" fillId="3" borderId="15" xfId="1" applyNumberFormat="1" applyFont="1" applyFill="1" applyBorder="1" applyAlignment="1">
      <alignment horizontal="center" vertical="center" wrapText="1" readingOrder="1"/>
    </xf>
    <xf numFmtId="168" fontId="3" fillId="4" borderId="5" xfId="1" applyNumberFormat="1" applyFont="1" applyFill="1" applyBorder="1" applyAlignment="1">
      <alignment horizontal="center" vertical="center" wrapText="1" readingOrder="1"/>
    </xf>
    <xf numFmtId="168" fontId="3" fillId="4" borderId="4" xfId="1" applyNumberFormat="1" applyFont="1" applyFill="1" applyBorder="1" applyAlignment="1">
      <alignment horizontal="center" vertical="center" wrapText="1" readingOrder="1"/>
    </xf>
    <xf numFmtId="168" fontId="3" fillId="4" borderId="15" xfId="1" applyNumberFormat="1" applyFont="1" applyFill="1" applyBorder="1" applyAlignment="1">
      <alignment horizontal="center" vertical="center" wrapText="1" readingOrder="1"/>
    </xf>
    <xf numFmtId="169" fontId="3" fillId="4" borderId="5" xfId="1" applyNumberFormat="1" applyFont="1" applyFill="1" applyBorder="1" applyAlignment="1">
      <alignment horizontal="center" vertical="center" wrapText="1" readingOrder="1"/>
    </xf>
    <xf numFmtId="169" fontId="3" fillId="4" borderId="4" xfId="1" applyNumberFormat="1" applyFont="1" applyFill="1" applyBorder="1" applyAlignment="1">
      <alignment horizontal="center" vertical="center" wrapText="1" readingOrder="1"/>
    </xf>
    <xf numFmtId="169" fontId="3" fillId="4" borderId="15" xfId="1" applyNumberFormat="1" applyFont="1" applyFill="1" applyBorder="1" applyAlignment="1">
      <alignment horizontal="center" vertical="center" wrapText="1" readingOrder="1"/>
    </xf>
    <xf numFmtId="0" fontId="13" fillId="16" borderId="0" xfId="0" applyNumberFormat="1" applyFont="1" applyFill="1" applyAlignment="1">
      <alignment vertical="center"/>
    </xf>
    <xf numFmtId="0" fontId="13" fillId="16" borderId="0" xfId="0" applyNumberFormat="1" applyFont="1" applyFill="1" applyAlignment="1">
      <alignment horizontal="center" vertical="center"/>
    </xf>
    <xf numFmtId="40" fontId="13" fillId="16" borderId="0" xfId="0" applyNumberFormat="1" applyFont="1" applyFill="1" applyBorder="1" applyAlignment="1">
      <alignment vertical="center"/>
    </xf>
    <xf numFmtId="40" fontId="14" fillId="16" borderId="0" xfId="4" applyNumberFormat="1" applyFont="1" applyFill="1" applyAlignment="1">
      <alignment vertical="center"/>
    </xf>
    <xf numFmtId="174" fontId="20" fillId="11" borderId="18" xfId="0" applyNumberFormat="1" applyFont="1" applyFill="1" applyBorder="1" applyAlignment="1">
      <alignment horizontal="center" vertical="center"/>
    </xf>
    <xf numFmtId="174" fontId="20" fillId="14" borderId="18" xfId="0" applyNumberFormat="1" applyFont="1" applyFill="1" applyBorder="1" applyAlignment="1">
      <alignment horizontal="center" vertical="center"/>
    </xf>
    <xf numFmtId="174" fontId="20" fillId="10" borderId="18" xfId="0" applyNumberFormat="1" applyFont="1" applyFill="1" applyBorder="1" applyAlignment="1">
      <alignment horizontal="center" vertical="center"/>
    </xf>
    <xf numFmtId="174" fontId="20" fillId="15" borderId="18" xfId="0" applyNumberFormat="1" applyFont="1" applyFill="1" applyBorder="1" applyAlignment="1">
      <alignment horizontal="center" vertical="center"/>
    </xf>
    <xf numFmtId="39" fontId="13" fillId="12" borderId="0" xfId="0" applyNumberFormat="1" applyFont="1" applyFill="1" applyAlignment="1">
      <alignment horizontal="center" vertical="center"/>
    </xf>
    <xf numFmtId="40" fontId="13" fillId="12" borderId="0" xfId="0" applyNumberFormat="1" applyFont="1" applyFill="1" applyBorder="1" applyAlignment="1">
      <alignment horizontal="center" vertical="center"/>
    </xf>
    <xf numFmtId="39" fontId="13" fillId="12" borderId="0" xfId="0" applyNumberFormat="1" applyFont="1" applyFill="1" applyBorder="1" applyAlignment="1">
      <alignment horizontal="center" vertical="center"/>
    </xf>
    <xf numFmtId="40" fontId="13" fillId="12" borderId="0" xfId="0" applyNumberFormat="1" applyFont="1" applyFill="1" applyAlignment="1">
      <alignment horizontal="right" vertical="center"/>
    </xf>
    <xf numFmtId="40" fontId="13" fillId="12" borderId="0" xfId="0" applyNumberFormat="1" applyFont="1" applyFill="1" applyBorder="1" applyAlignment="1">
      <alignment horizontal="right" vertical="center"/>
    </xf>
    <xf numFmtId="39" fontId="21" fillId="17" borderId="0" xfId="0" applyNumberFormat="1" applyFont="1" applyFill="1" applyAlignment="1">
      <alignment horizontal="center" vertical="center"/>
    </xf>
    <xf numFmtId="167" fontId="22" fillId="0" borderId="0" xfId="0" quotePrefix="1" applyNumberFormat="1" applyFont="1" applyFill="1" applyAlignment="1">
      <alignment horizontal="center" vertical="center"/>
    </xf>
    <xf numFmtId="39" fontId="23" fillId="0" borderId="0" xfId="0" applyNumberFormat="1" applyFont="1" applyFill="1" applyAlignment="1">
      <alignment horizontal="center" vertical="center"/>
    </xf>
    <xf numFmtId="1" fontId="24" fillId="13" borderId="0" xfId="0" quotePrefix="1" applyNumberFormat="1" applyFont="1" applyFill="1" applyBorder="1" applyAlignment="1">
      <alignment horizontal="center" vertical="center"/>
    </xf>
    <xf numFmtId="40" fontId="13" fillId="12" borderId="0" xfId="0" quotePrefix="1" applyNumberFormat="1" applyFont="1" applyFill="1" applyBorder="1" applyAlignment="1" applyProtection="1">
      <alignment horizontal="right" vertical="center"/>
    </xf>
    <xf numFmtId="40" fontId="13" fillId="12" borderId="0" xfId="0" quotePrefix="1" applyNumberFormat="1" applyFont="1" applyFill="1" applyBorder="1" applyAlignment="1" applyProtection="1">
      <alignment horizontal="center" vertical="center"/>
    </xf>
    <xf numFmtId="39" fontId="13" fillId="18" borderId="0" xfId="0" applyNumberFormat="1" applyFont="1" applyFill="1" applyAlignment="1">
      <alignment vertical="center"/>
    </xf>
    <xf numFmtId="40" fontId="20" fillId="19" borderId="19" xfId="4" applyNumberFormat="1" applyFont="1" applyFill="1" applyBorder="1" applyAlignment="1">
      <alignment horizontal="center" vertical="center" wrapText="1"/>
    </xf>
    <xf numFmtId="174" fontId="20" fillId="19" borderId="18" xfId="0" applyNumberFormat="1" applyFont="1" applyFill="1" applyBorder="1" applyAlignment="1">
      <alignment horizontal="center" vertical="center"/>
    </xf>
    <xf numFmtId="38" fontId="13" fillId="12" borderId="0" xfId="0" quotePrefix="1" applyNumberFormat="1" applyFont="1" applyFill="1" applyBorder="1" applyAlignment="1" applyProtection="1">
      <alignment horizontal="center" vertical="center"/>
    </xf>
    <xf numFmtId="49" fontId="13" fillId="16" borderId="0" xfId="0" applyNumberFormat="1" applyFont="1" applyFill="1" applyAlignment="1">
      <alignment vertical="center"/>
    </xf>
    <xf numFmtId="39" fontId="15" fillId="0" borderId="0" xfId="0" quotePrefix="1" applyNumberFormat="1" applyFont="1" applyFill="1" applyAlignment="1">
      <alignment horizontal="left" vertical="center"/>
    </xf>
  </cellXfs>
  <cellStyles count="6">
    <cellStyle name="Comma" xfId="1" builtinId="3"/>
    <cellStyle name="Comma 2" xfId="2"/>
    <cellStyle name="Comma 9" xfId="5"/>
    <cellStyle name="Currency 2" xfId="3"/>
    <cellStyle name="Normal" xfId="0" builtinId="0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226352</xdr:colOff>
          <xdr:row>0</xdr:row>
          <xdr:rowOff>76306</xdr:rowOff>
        </xdr:from>
        <xdr:to>
          <xdr:col>6</xdr:col>
          <xdr:colOff>130896</xdr:colOff>
          <xdr:row>2</xdr:row>
          <xdr:rowOff>74915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53"/>
    <pageSetUpPr fitToPage="1"/>
  </sheetPr>
  <dimension ref="A1:AF35"/>
  <sheetViews>
    <sheetView zoomScaleNormal="100" zoomScaleSheetLayoutView="75" workbookViewId="0">
      <pane xSplit="1" ySplit="2" topLeftCell="L3" activePane="bottomRight" state="frozen"/>
      <selection activeCell="J24" sqref="J24"/>
      <selection pane="topRight" activeCell="J24" sqref="J24"/>
      <selection pane="bottomLeft" activeCell="J24" sqref="J24"/>
      <selection pane="bottomRight" activeCell="O5" sqref="O5"/>
    </sheetView>
  </sheetViews>
  <sheetFormatPr defaultColWidth="9" defaultRowHeight="15" outlineLevelCol="1"/>
  <cols>
    <col min="1" max="1" width="13.42578125" style="1" customWidth="1"/>
    <col min="2" max="4" width="6.7109375" style="1" hidden="1" customWidth="1" outlineLevel="1"/>
    <col min="5" max="5" width="8.140625" style="1" hidden="1" customWidth="1" outlineLevel="1"/>
    <col min="6" max="6" width="6.5703125" style="1" bestFit="1" customWidth="1" collapsed="1"/>
    <col min="7" max="7" width="6.5703125" style="1" bestFit="1" customWidth="1"/>
    <col min="8" max="8" width="6.5703125" style="1" customWidth="1"/>
    <col min="9" max="9" width="7.140625" style="1" bestFit="1" customWidth="1"/>
    <col min="10" max="10" width="9" style="1"/>
    <col min="11" max="13" width="15.140625" style="1" customWidth="1" outlineLevel="1"/>
    <col min="14" max="14" width="13.7109375" style="1" customWidth="1" outlineLevel="1"/>
    <col min="15" max="16" width="15.140625" style="1" customWidth="1" outlineLevel="1"/>
    <col min="17" max="17" width="17.5703125" style="1" customWidth="1"/>
    <col min="18" max="18" width="17" style="1" customWidth="1"/>
    <col min="19" max="21" width="8.85546875" style="80" customWidth="1"/>
    <col min="22" max="23" width="13.140625" style="1" customWidth="1" outlineLevel="1"/>
    <col min="24" max="24" width="21.42578125" style="1" customWidth="1"/>
    <col min="25" max="25" width="8.140625" style="1" customWidth="1"/>
    <col min="26" max="26" width="10.42578125" style="53" bestFit="1" customWidth="1"/>
    <col min="27" max="28" width="6.5703125" style="53" customWidth="1"/>
    <col min="29" max="29" width="7.140625" style="53" customWidth="1"/>
    <col min="30" max="30" width="7.42578125" style="53" customWidth="1"/>
    <col min="31" max="31" width="11.140625" style="1" bestFit="1" customWidth="1"/>
    <col min="32" max="32" width="10.140625" style="1" bestFit="1" customWidth="1"/>
    <col min="33" max="16384" width="9" style="1"/>
  </cols>
  <sheetData>
    <row r="1" spans="1:32" ht="26.25" customHeight="1" thickBot="1">
      <c r="F1" s="6"/>
      <c r="G1" s="6"/>
      <c r="H1" s="6"/>
      <c r="I1" s="6"/>
      <c r="J1" s="6"/>
      <c r="K1" s="78" t="s">
        <v>45</v>
      </c>
      <c r="L1" s="78" t="s">
        <v>61</v>
      </c>
      <c r="M1" s="78" t="s">
        <v>55</v>
      </c>
      <c r="N1" s="78" t="s">
        <v>52</v>
      </c>
      <c r="O1" s="78" t="s">
        <v>44</v>
      </c>
      <c r="P1" s="78" t="s">
        <v>45</v>
      </c>
      <c r="V1" s="103">
        <v>1000000</v>
      </c>
      <c r="W1" s="3"/>
      <c r="AF1" s="76">
        <v>1000000</v>
      </c>
    </row>
    <row r="2" spans="1:32" ht="27.75" customHeight="1" thickBot="1">
      <c r="A2" s="2" t="s">
        <v>49</v>
      </c>
      <c r="B2" s="2" t="s">
        <v>16</v>
      </c>
      <c r="C2" s="2" t="s">
        <v>17</v>
      </c>
      <c r="D2" s="2" t="s">
        <v>15</v>
      </c>
      <c r="E2" s="2" t="s">
        <v>18</v>
      </c>
      <c r="F2" s="7" t="s">
        <v>21</v>
      </c>
      <c r="G2" s="7" t="s">
        <v>22</v>
      </c>
      <c r="H2" s="7" t="s">
        <v>23</v>
      </c>
      <c r="I2" s="7" t="s">
        <v>38</v>
      </c>
      <c r="J2" s="7" t="s">
        <v>24</v>
      </c>
      <c r="K2" s="4"/>
      <c r="L2" s="4"/>
      <c r="M2" s="4"/>
      <c r="N2" s="4"/>
      <c r="O2" s="4"/>
      <c r="P2" s="4"/>
      <c r="Q2" s="202" t="s">
        <v>50</v>
      </c>
      <c r="R2" s="203"/>
      <c r="S2" s="52" t="s">
        <v>58</v>
      </c>
      <c r="T2" s="52" t="s">
        <v>56</v>
      </c>
      <c r="U2" s="52" t="s">
        <v>48</v>
      </c>
      <c r="V2" s="52" t="s">
        <v>46</v>
      </c>
      <c r="W2" s="52" t="s">
        <v>53</v>
      </c>
      <c r="X2" s="2" t="s">
        <v>51</v>
      </c>
      <c r="Y2" s="2"/>
      <c r="Z2" s="54" t="s">
        <v>57</v>
      </c>
      <c r="AA2" s="54" t="s">
        <v>42</v>
      </c>
      <c r="AB2" s="54" t="s">
        <v>41</v>
      </c>
      <c r="AC2" s="54" t="s">
        <v>40</v>
      </c>
      <c r="AD2" s="54" t="s">
        <v>43</v>
      </c>
      <c r="AE2" s="2" t="s">
        <v>24</v>
      </c>
    </row>
    <row r="3" spans="1:32" ht="19.5" customHeight="1" thickBot="1">
      <c r="A3" s="204" t="s">
        <v>26</v>
      </c>
      <c r="B3" s="207">
        <v>240.4</v>
      </c>
      <c r="C3" s="207">
        <v>549.70000000000005</v>
      </c>
      <c r="D3" s="207">
        <v>242.5</v>
      </c>
      <c r="E3" s="207">
        <f>+B3+C3+D3</f>
        <v>1032.5999999999999</v>
      </c>
      <c r="F3" s="210">
        <f>406.5+0.1</f>
        <v>406.6</v>
      </c>
      <c r="G3" s="210">
        <v>490.8</v>
      </c>
      <c r="H3" s="210">
        <v>535.1</v>
      </c>
      <c r="I3" s="210">
        <f>SUM(D3:D10)</f>
        <v>242.5</v>
      </c>
      <c r="J3" s="213">
        <f>+F3+G3+H3+I3</f>
        <v>1675</v>
      </c>
      <c r="K3" s="79" t="e">
        <f>#REF!</f>
        <v>#REF!</v>
      </c>
      <c r="L3" s="79" t="e">
        <f t="shared" ref="L3:L10" si="0">+K3-M3-N3-O3</f>
        <v>#REF!</v>
      </c>
      <c r="M3" s="79">
        <v>83056671.939999983</v>
      </c>
      <c r="N3" s="79">
        <v>52873036.579999998</v>
      </c>
      <c r="O3" s="84">
        <v>105949383.7</v>
      </c>
      <c r="P3" s="48" t="e">
        <f>+L3+N3+O3+M3</f>
        <v>#REF!</v>
      </c>
      <c r="Q3" s="25" t="s">
        <v>0</v>
      </c>
      <c r="R3" s="25" t="s">
        <v>1</v>
      </c>
      <c r="S3" s="99" t="e">
        <f t="shared" ref="S3:S10" si="1">+L3/$V$1</f>
        <v>#REF!</v>
      </c>
      <c r="T3" s="99">
        <v>83.056671939999987</v>
      </c>
      <c r="U3" s="104">
        <v>52.9</v>
      </c>
      <c r="V3" s="104">
        <v>105.9493837</v>
      </c>
      <c r="W3" s="55" t="e">
        <f t="shared" ref="W3:W10" si="2">+P3</f>
        <v>#REF!</v>
      </c>
      <c r="X3" s="193" t="s">
        <v>2</v>
      </c>
      <c r="Y3" s="29"/>
      <c r="Z3" s="196" t="e">
        <f>+S11</f>
        <v>#REF!</v>
      </c>
      <c r="AA3" s="199">
        <f>+T11</f>
        <v>1177.8929339300007</v>
      </c>
      <c r="AB3" s="199">
        <v>945.4</v>
      </c>
      <c r="AC3" s="199">
        <f>SUM(V3:V10)-1</f>
        <v>1526.0683193500001</v>
      </c>
      <c r="AD3" s="171" t="e">
        <f>W11</f>
        <v>#REF!</v>
      </c>
      <c r="AE3" s="174">
        <v>1432.5</v>
      </c>
    </row>
    <row r="4" spans="1:32" ht="19.5" customHeight="1" thickBot="1">
      <c r="A4" s="205"/>
      <c r="B4" s="208"/>
      <c r="C4" s="208"/>
      <c r="D4" s="208"/>
      <c r="E4" s="208"/>
      <c r="F4" s="211"/>
      <c r="G4" s="211"/>
      <c r="H4" s="211"/>
      <c r="I4" s="211"/>
      <c r="J4" s="214"/>
      <c r="K4" s="79" t="e">
        <f>#REF!</f>
        <v>#REF!</v>
      </c>
      <c r="L4" s="79" t="e">
        <f t="shared" si="0"/>
        <v>#REF!</v>
      </c>
      <c r="M4" s="79">
        <v>0</v>
      </c>
      <c r="N4" s="79">
        <v>0</v>
      </c>
      <c r="O4" s="84">
        <v>0</v>
      </c>
      <c r="P4" s="48" t="e">
        <f t="shared" ref="P4:P11" si="3">+L4+N4+O4+M4</f>
        <v>#REF!</v>
      </c>
      <c r="Q4" s="25" t="s">
        <v>3</v>
      </c>
      <c r="R4" s="25"/>
      <c r="S4" s="99" t="e">
        <f t="shared" si="1"/>
        <v>#REF!</v>
      </c>
      <c r="T4" s="143">
        <v>0</v>
      </c>
      <c r="U4" s="105">
        <v>0</v>
      </c>
      <c r="V4" s="104">
        <v>0</v>
      </c>
      <c r="W4" s="55" t="e">
        <f t="shared" si="2"/>
        <v>#REF!</v>
      </c>
      <c r="X4" s="194"/>
      <c r="Y4" s="23"/>
      <c r="Z4" s="197"/>
      <c r="AA4" s="200"/>
      <c r="AB4" s="200"/>
      <c r="AC4" s="200"/>
      <c r="AD4" s="172"/>
      <c r="AE4" s="175"/>
    </row>
    <row r="5" spans="1:32" ht="19.5" customHeight="1" thickBot="1">
      <c r="A5" s="205"/>
      <c r="B5" s="208"/>
      <c r="C5" s="208"/>
      <c r="D5" s="208"/>
      <c r="E5" s="208"/>
      <c r="F5" s="211"/>
      <c r="G5" s="211"/>
      <c r="H5" s="211"/>
      <c r="I5" s="211"/>
      <c r="J5" s="214"/>
      <c r="K5" s="79" t="e">
        <f>#REF!</f>
        <v>#REF!</v>
      </c>
      <c r="L5" s="79" t="e">
        <f t="shared" si="0"/>
        <v>#REF!</v>
      </c>
      <c r="M5" s="79">
        <v>86529253.579999998</v>
      </c>
      <c r="N5" s="79">
        <v>79902759.799999997</v>
      </c>
      <c r="O5" s="84">
        <v>51938823.859999999</v>
      </c>
      <c r="P5" s="48" t="e">
        <f>+L5+N5+O5+M5</f>
        <v>#REF!</v>
      </c>
      <c r="Q5" s="25" t="s">
        <v>5</v>
      </c>
      <c r="R5" s="25" t="s">
        <v>1</v>
      </c>
      <c r="S5" s="99" t="e">
        <f t="shared" si="1"/>
        <v>#REF!</v>
      </c>
      <c r="T5" s="143">
        <v>86.529253580000002</v>
      </c>
      <c r="U5" s="105">
        <v>79.902759799999998</v>
      </c>
      <c r="V5" s="104">
        <v>51.938823859999999</v>
      </c>
      <c r="W5" s="55" t="e">
        <f t="shared" si="2"/>
        <v>#REF!</v>
      </c>
      <c r="X5" s="194"/>
      <c r="Y5" s="23"/>
      <c r="Z5" s="197"/>
      <c r="AA5" s="200"/>
      <c r="AB5" s="200"/>
      <c r="AC5" s="200"/>
      <c r="AD5" s="172"/>
      <c r="AE5" s="175"/>
    </row>
    <row r="6" spans="1:32" ht="19.5" customHeight="1" thickBot="1">
      <c r="A6" s="205"/>
      <c r="B6" s="208"/>
      <c r="C6" s="208"/>
      <c r="D6" s="208"/>
      <c r="E6" s="208"/>
      <c r="F6" s="211"/>
      <c r="G6" s="211"/>
      <c r="H6" s="211"/>
      <c r="I6" s="211"/>
      <c r="J6" s="214"/>
      <c r="K6" s="79" t="e">
        <f>#REF!</f>
        <v>#REF!</v>
      </c>
      <c r="L6" s="79" t="e">
        <f t="shared" si="0"/>
        <v>#REF!</v>
      </c>
      <c r="M6" s="79">
        <v>2960580</v>
      </c>
      <c r="N6" s="79">
        <v>3114450</v>
      </c>
      <c r="O6" s="84">
        <v>3982500</v>
      </c>
      <c r="P6" s="48" t="e">
        <f>+L6+N6+O6+M6</f>
        <v>#REF!</v>
      </c>
      <c r="Q6" s="25" t="s">
        <v>6</v>
      </c>
      <c r="R6" s="25" t="s">
        <v>4</v>
      </c>
      <c r="S6" s="99" t="e">
        <f t="shared" si="1"/>
        <v>#REF!</v>
      </c>
      <c r="T6" s="143">
        <v>2.9605800000000002</v>
      </c>
      <c r="U6" s="105">
        <v>3.1</v>
      </c>
      <c r="V6" s="104">
        <v>3.9824999999999999</v>
      </c>
      <c r="W6" s="55" t="e">
        <f t="shared" si="2"/>
        <v>#REF!</v>
      </c>
      <c r="X6" s="194"/>
      <c r="Y6" s="23"/>
      <c r="Z6" s="197"/>
      <c r="AA6" s="200"/>
      <c r="AB6" s="200"/>
      <c r="AC6" s="200"/>
      <c r="AD6" s="172"/>
      <c r="AE6" s="175"/>
    </row>
    <row r="7" spans="1:32" ht="19.5" customHeight="1" thickBot="1">
      <c r="A7" s="205"/>
      <c r="B7" s="208"/>
      <c r="C7" s="208"/>
      <c r="D7" s="208"/>
      <c r="E7" s="208"/>
      <c r="F7" s="211"/>
      <c r="G7" s="211"/>
      <c r="H7" s="211"/>
      <c r="I7" s="211"/>
      <c r="J7" s="214"/>
      <c r="K7" s="79" t="e">
        <f>#REF!</f>
        <v>#REF!</v>
      </c>
      <c r="L7" s="79" t="e">
        <f t="shared" si="0"/>
        <v>#REF!</v>
      </c>
      <c r="M7" s="79">
        <v>355550</v>
      </c>
      <c r="N7" s="79">
        <v>360000</v>
      </c>
      <c r="O7" s="84">
        <v>358500</v>
      </c>
      <c r="P7" s="48" t="e">
        <f t="shared" si="3"/>
        <v>#REF!</v>
      </c>
      <c r="Q7" s="25" t="s">
        <v>7</v>
      </c>
      <c r="R7" s="25" t="s">
        <v>8</v>
      </c>
      <c r="S7" s="99" t="e">
        <f t="shared" si="1"/>
        <v>#REF!</v>
      </c>
      <c r="T7" s="143">
        <v>0.35554999999999998</v>
      </c>
      <c r="U7" s="105">
        <v>0.4</v>
      </c>
      <c r="V7" s="104">
        <v>0.35849999999999999</v>
      </c>
      <c r="W7" s="55" t="e">
        <f t="shared" si="2"/>
        <v>#REF!</v>
      </c>
      <c r="X7" s="194"/>
      <c r="Y7" s="23"/>
      <c r="Z7" s="197"/>
      <c r="AA7" s="200"/>
      <c r="AB7" s="200"/>
      <c r="AC7" s="200"/>
      <c r="AD7" s="172"/>
      <c r="AE7" s="175"/>
    </row>
    <row r="8" spans="1:32" ht="19.5" customHeight="1" thickBot="1">
      <c r="A8" s="205"/>
      <c r="B8" s="208"/>
      <c r="C8" s="208"/>
      <c r="D8" s="208"/>
      <c r="E8" s="208"/>
      <c r="F8" s="211"/>
      <c r="G8" s="211"/>
      <c r="H8" s="211"/>
      <c r="I8" s="211"/>
      <c r="J8" s="214"/>
      <c r="K8" s="79" t="e">
        <f>#REF!</f>
        <v>#REF!</v>
      </c>
      <c r="L8" s="79" t="e">
        <f t="shared" si="0"/>
        <v>#REF!</v>
      </c>
      <c r="M8" s="79">
        <v>141000</v>
      </c>
      <c r="N8" s="79">
        <v>148800</v>
      </c>
      <c r="O8" s="84">
        <v>152400</v>
      </c>
      <c r="P8" s="48" t="e">
        <f t="shared" si="3"/>
        <v>#REF!</v>
      </c>
      <c r="Q8" s="25" t="s">
        <v>19</v>
      </c>
      <c r="R8" s="25" t="s">
        <v>4</v>
      </c>
      <c r="S8" s="99" t="e">
        <f t="shared" si="1"/>
        <v>#REF!</v>
      </c>
      <c r="T8" s="143">
        <v>0.14099999999999999</v>
      </c>
      <c r="U8" s="105">
        <v>0.1</v>
      </c>
      <c r="V8" s="104">
        <v>0.15240000000000001</v>
      </c>
      <c r="W8" s="55" t="e">
        <f t="shared" si="2"/>
        <v>#REF!</v>
      </c>
      <c r="X8" s="194"/>
      <c r="Y8" s="23"/>
      <c r="Z8" s="197"/>
      <c r="AA8" s="200"/>
      <c r="AB8" s="200"/>
      <c r="AC8" s="200"/>
      <c r="AD8" s="172"/>
      <c r="AE8" s="175"/>
    </row>
    <row r="9" spans="1:32" ht="45.75" customHeight="1" thickBot="1">
      <c r="A9" s="205"/>
      <c r="B9" s="208"/>
      <c r="C9" s="208"/>
      <c r="D9" s="208"/>
      <c r="E9" s="208"/>
      <c r="F9" s="211"/>
      <c r="G9" s="211"/>
      <c r="H9" s="211"/>
      <c r="I9" s="211"/>
      <c r="J9" s="214"/>
      <c r="K9" s="79" t="e">
        <f>#REF!+#REF!+#REF!+#REF!</f>
        <v>#REF!</v>
      </c>
      <c r="L9" s="79" t="e">
        <f t="shared" si="0"/>
        <v>#REF!</v>
      </c>
      <c r="M9" s="79">
        <v>1003567308.8600006</v>
      </c>
      <c r="N9" s="79">
        <v>806363805.74999952</v>
      </c>
      <c r="O9" s="84">
        <v>1361478718.9000001</v>
      </c>
      <c r="P9" s="48" t="e">
        <f t="shared" si="3"/>
        <v>#REF!</v>
      </c>
      <c r="Q9" s="26" t="s">
        <v>34</v>
      </c>
      <c r="R9" s="25" t="s">
        <v>8</v>
      </c>
      <c r="S9" s="99" t="e">
        <f t="shared" si="1"/>
        <v>#REF!</v>
      </c>
      <c r="T9" s="143">
        <v>1003.5673088600006</v>
      </c>
      <c r="U9" s="105">
        <v>806.4</v>
      </c>
      <c r="V9" s="104">
        <v>1361.4787189000001</v>
      </c>
      <c r="W9" s="55" t="e">
        <f t="shared" si="2"/>
        <v>#REF!</v>
      </c>
      <c r="X9" s="194"/>
      <c r="Y9" s="23"/>
      <c r="Z9" s="197"/>
      <c r="AA9" s="200"/>
      <c r="AB9" s="200"/>
      <c r="AC9" s="200"/>
      <c r="AD9" s="172"/>
      <c r="AE9" s="175"/>
    </row>
    <row r="10" spans="1:32" ht="28.5" customHeight="1" thickBot="1">
      <c r="A10" s="205"/>
      <c r="B10" s="208"/>
      <c r="C10" s="208"/>
      <c r="D10" s="208"/>
      <c r="E10" s="208"/>
      <c r="F10" s="211"/>
      <c r="G10" s="211"/>
      <c r="H10" s="211"/>
      <c r="I10" s="211"/>
      <c r="J10" s="214"/>
      <c r="K10" s="79" t="e">
        <f>+#REF!+#REF!+#REF!</f>
        <v>#REF!</v>
      </c>
      <c r="L10" s="79" t="e">
        <f t="shared" si="0"/>
        <v>#REF!</v>
      </c>
      <c r="M10" s="79">
        <v>1282569.5499999993</v>
      </c>
      <c r="N10" s="116">
        <v>1323826.0500000003</v>
      </c>
      <c r="O10" s="86">
        <v>3207992.89</v>
      </c>
      <c r="P10" s="65" t="e">
        <f t="shared" si="3"/>
        <v>#REF!</v>
      </c>
      <c r="Q10" s="26" t="s">
        <v>35</v>
      </c>
      <c r="R10" s="26" t="s">
        <v>36</v>
      </c>
      <c r="S10" s="99" t="e">
        <f t="shared" si="1"/>
        <v>#REF!</v>
      </c>
      <c r="T10" s="143">
        <v>1.2825695499999994</v>
      </c>
      <c r="U10" s="106">
        <v>2.6</v>
      </c>
      <c r="V10" s="104">
        <v>3.2079928900000003</v>
      </c>
      <c r="W10" s="66" t="e">
        <f t="shared" si="2"/>
        <v>#REF!</v>
      </c>
      <c r="X10" s="194"/>
      <c r="Y10" s="23"/>
      <c r="Z10" s="197"/>
      <c r="AA10" s="200"/>
      <c r="AB10" s="200"/>
      <c r="AC10" s="200"/>
      <c r="AD10" s="172"/>
      <c r="AE10" s="175"/>
    </row>
    <row r="11" spans="1:32" ht="19.5" customHeight="1" thickBot="1">
      <c r="A11" s="206"/>
      <c r="B11" s="209"/>
      <c r="C11" s="209"/>
      <c r="D11" s="209"/>
      <c r="E11" s="209"/>
      <c r="F11" s="212"/>
      <c r="G11" s="212"/>
      <c r="H11" s="212"/>
      <c r="I11" s="212"/>
      <c r="J11" s="215"/>
      <c r="K11" s="79" t="e">
        <f>SUM(K3:K10)</f>
        <v>#REF!</v>
      </c>
      <c r="L11" s="79" t="e">
        <f>+K11-N11-O11</f>
        <v>#REF!</v>
      </c>
      <c r="M11" s="79">
        <v>0</v>
      </c>
      <c r="N11" s="79">
        <v>0</v>
      </c>
      <c r="O11" s="86">
        <v>0</v>
      </c>
      <c r="P11" s="65" t="e">
        <f t="shared" si="3"/>
        <v>#REF!</v>
      </c>
      <c r="Q11" s="31"/>
      <c r="R11" s="72" t="s">
        <v>29</v>
      </c>
      <c r="S11" s="118" t="e">
        <f>SUM(S3:S10)</f>
        <v>#REF!</v>
      </c>
      <c r="T11" s="148">
        <v>1177.8929339300007</v>
      </c>
      <c r="U11" s="107">
        <v>945.4</v>
      </c>
      <c r="V11" s="147">
        <v>1527.0683193500001</v>
      </c>
      <c r="W11" s="73" t="e">
        <f>SUM(W3:W10)</f>
        <v>#REF!</v>
      </c>
      <c r="X11" s="195"/>
      <c r="Y11" s="77"/>
      <c r="Z11" s="198"/>
      <c r="AA11" s="201"/>
      <c r="AB11" s="201"/>
      <c r="AC11" s="201"/>
      <c r="AD11" s="173"/>
      <c r="AE11" s="176"/>
    </row>
    <row r="12" spans="1:32" ht="32.25" customHeight="1" thickBot="1">
      <c r="A12" s="15" t="s">
        <v>30</v>
      </c>
      <c r="B12" s="17">
        <v>0.5</v>
      </c>
      <c r="C12" s="17">
        <v>0.5</v>
      </c>
      <c r="D12" s="18">
        <v>0.8</v>
      </c>
      <c r="E12" s="18">
        <f>+B12+C12+D12</f>
        <v>1.8</v>
      </c>
      <c r="F12" s="35">
        <f>0.86+0.64-F14</f>
        <v>0.9</v>
      </c>
      <c r="G12" s="35">
        <f>2.1-G14</f>
        <v>1.5</v>
      </c>
      <c r="H12" s="36">
        <f>1.8-H14</f>
        <v>1.2000000000000002</v>
      </c>
      <c r="I12" s="36">
        <f>+D12</f>
        <v>0.8</v>
      </c>
      <c r="J12" s="63">
        <f>F12+G12+H12+I12</f>
        <v>4.4000000000000004</v>
      </c>
      <c r="K12" s="65" t="e">
        <f>+#REF!</f>
        <v>#REF!</v>
      </c>
      <c r="L12" s="65" t="e">
        <f>K12-M12-N12-O12</f>
        <v>#REF!</v>
      </c>
      <c r="M12" s="65">
        <v>456563.64000000013</v>
      </c>
      <c r="N12" s="117">
        <v>0</v>
      </c>
      <c r="O12" s="86">
        <v>0</v>
      </c>
      <c r="P12" s="65" t="e">
        <f>+L12+N12+O12+M12</f>
        <v>#REF!</v>
      </c>
      <c r="Q12" s="16" t="s">
        <v>37</v>
      </c>
      <c r="R12" s="16" t="s">
        <v>31</v>
      </c>
      <c r="S12" s="135" t="e">
        <f>+L12/$V$1</f>
        <v>#REF!</v>
      </c>
      <c r="T12" s="135">
        <v>0.4565636400000001</v>
      </c>
      <c r="U12" s="108">
        <v>0</v>
      </c>
      <c r="V12" s="108">
        <v>0</v>
      </c>
      <c r="W12" s="70" t="e">
        <f>+P12</f>
        <v>#REF!</v>
      </c>
      <c r="X12" s="27" t="s">
        <v>9</v>
      </c>
      <c r="Y12" s="27"/>
      <c r="Z12" s="120"/>
      <c r="AA12" s="139">
        <f>+T12</f>
        <v>0.4565636400000001</v>
      </c>
      <c r="AB12" s="101">
        <v>0</v>
      </c>
      <c r="AC12" s="150">
        <f t="shared" ref="AC12:AD15" si="4">V12</f>
        <v>0</v>
      </c>
      <c r="AD12" s="150" t="e">
        <f t="shared" si="4"/>
        <v>#REF!</v>
      </c>
      <c r="AE12" s="67">
        <v>5.4</v>
      </c>
    </row>
    <row r="13" spans="1:32" ht="32.25" customHeight="1" thickBot="1">
      <c r="A13" s="15"/>
      <c r="B13" s="17"/>
      <c r="C13" s="17"/>
      <c r="D13" s="18"/>
      <c r="E13" s="18"/>
      <c r="F13" s="42"/>
      <c r="G13" s="42"/>
      <c r="H13" s="43"/>
      <c r="I13" s="43"/>
      <c r="J13" s="63"/>
      <c r="K13" s="65" t="e">
        <f>#REF!</f>
        <v>#REF!</v>
      </c>
      <c r="L13" s="65" t="e">
        <f>K13-M13-N13-O13</f>
        <v>#REF!</v>
      </c>
      <c r="M13" s="65"/>
      <c r="N13" s="117"/>
      <c r="O13" s="86"/>
      <c r="P13" s="65" t="e">
        <f>+L13+N13+O13+M13</f>
        <v>#REF!</v>
      </c>
      <c r="Q13" s="16" t="s">
        <v>6</v>
      </c>
      <c r="R13" s="16" t="s">
        <v>60</v>
      </c>
      <c r="S13" s="135" t="e">
        <f>+L13/$V$1</f>
        <v>#REF!</v>
      </c>
      <c r="T13" s="135">
        <f>+M13</f>
        <v>0</v>
      </c>
      <c r="U13" s="108">
        <v>0</v>
      </c>
      <c r="V13" s="108">
        <v>0</v>
      </c>
      <c r="W13" s="70" t="e">
        <f>+S13+T13+U13+V13</f>
        <v>#REF!</v>
      </c>
      <c r="X13" s="27" t="s">
        <v>9</v>
      </c>
      <c r="Y13" s="38"/>
      <c r="Z13" s="120"/>
      <c r="AA13" s="139"/>
      <c r="AB13" s="101"/>
      <c r="AC13" s="150"/>
      <c r="AD13" s="150"/>
      <c r="AE13" s="68"/>
    </row>
    <row r="14" spans="1:32" ht="32.25" customHeight="1" thickBot="1">
      <c r="A14" s="41"/>
      <c r="B14" s="17"/>
      <c r="C14" s="17"/>
      <c r="D14" s="18"/>
      <c r="E14" s="18"/>
      <c r="F14" s="42">
        <v>0.6</v>
      </c>
      <c r="G14" s="42">
        <v>0.6</v>
      </c>
      <c r="H14" s="43">
        <v>0.6</v>
      </c>
      <c r="I14" s="43">
        <f>+D14</f>
        <v>0</v>
      </c>
      <c r="J14" s="63">
        <f>F14+G14+H14+I14</f>
        <v>1.7999999999999998</v>
      </c>
      <c r="K14" s="65" t="e">
        <f>#REF!</f>
        <v>#REF!</v>
      </c>
      <c r="L14" s="65" t="e">
        <f>K14-M14-N14-O14</f>
        <v>#REF!</v>
      </c>
      <c r="M14" s="65">
        <v>689730.99999999988</v>
      </c>
      <c r="N14" s="117">
        <v>430875.1</v>
      </c>
      <c r="O14" s="86">
        <v>403624.9</v>
      </c>
      <c r="P14" s="65" t="e">
        <f>+L14+N14+O14+M14</f>
        <v>#REF!</v>
      </c>
      <c r="Q14" s="16" t="s">
        <v>0</v>
      </c>
      <c r="R14" s="16" t="s">
        <v>39</v>
      </c>
      <c r="S14" s="135" t="e">
        <f>+L14/$V$1</f>
        <v>#REF!</v>
      </c>
      <c r="T14" s="135">
        <f>+M14/V1</f>
        <v>0.68973099999999987</v>
      </c>
      <c r="U14" s="108">
        <f>+N14/V1</f>
        <v>0.43087509999999996</v>
      </c>
      <c r="V14" s="108">
        <f>+O14/V1</f>
        <v>0.40362490000000001</v>
      </c>
      <c r="W14" s="70" t="e">
        <f>+P14</f>
        <v>#REF!</v>
      </c>
      <c r="X14" s="27" t="s">
        <v>9</v>
      </c>
      <c r="Y14" s="38"/>
      <c r="Z14" s="139" t="e">
        <f>+S14</f>
        <v>#REF!</v>
      </c>
      <c r="AA14" s="139">
        <f>+T14</f>
        <v>0.68973099999999987</v>
      </c>
      <c r="AB14" s="101">
        <v>0</v>
      </c>
      <c r="AC14" s="126">
        <v>1</v>
      </c>
      <c r="AD14" s="92" t="e">
        <f t="shared" si="4"/>
        <v>#REF!</v>
      </c>
      <c r="AE14" s="68">
        <v>2.1</v>
      </c>
    </row>
    <row r="15" spans="1:32" ht="32.25" customHeight="1" thickBot="1">
      <c r="A15" s="41"/>
      <c r="B15" s="17"/>
      <c r="C15" s="17"/>
      <c r="D15" s="18"/>
      <c r="E15" s="18"/>
      <c r="F15" s="39">
        <v>0</v>
      </c>
      <c r="G15" s="39">
        <v>0</v>
      </c>
      <c r="H15" s="40">
        <v>0</v>
      </c>
      <c r="I15" s="40">
        <f>+D15</f>
        <v>0</v>
      </c>
      <c r="J15" s="51">
        <f>+F15+G15+H15+I15</f>
        <v>0</v>
      </c>
      <c r="K15" s="64" t="e">
        <f>#REF!</f>
        <v>#REF!</v>
      </c>
      <c r="L15" s="65" t="e">
        <f>K15-M15-N15-O15</f>
        <v>#REF!</v>
      </c>
      <c r="M15" s="102">
        <v>1233216.7500000002</v>
      </c>
      <c r="N15" s="64">
        <v>613320.64999999991</v>
      </c>
      <c r="O15" s="85">
        <v>125922.44</v>
      </c>
      <c r="P15" s="65" t="e">
        <f>+L15+N15+O15+M15</f>
        <v>#REF!</v>
      </c>
      <c r="Q15" s="16" t="s">
        <v>5</v>
      </c>
      <c r="R15" s="37" t="s">
        <v>39</v>
      </c>
      <c r="S15" s="135" t="e">
        <f>+L15/V1</f>
        <v>#REF!</v>
      </c>
      <c r="T15" s="144">
        <v>1.2332167500000002</v>
      </c>
      <c r="U15" s="108">
        <f>+N15/V1</f>
        <v>0.61332064999999991</v>
      </c>
      <c r="V15" s="108">
        <v>0.12592244</v>
      </c>
      <c r="W15" s="70" t="e">
        <f>+P15</f>
        <v>#REF!</v>
      </c>
      <c r="X15" s="27" t="s">
        <v>9</v>
      </c>
      <c r="Y15" s="38"/>
      <c r="Z15" s="139" t="e">
        <f>+S15</f>
        <v>#REF!</v>
      </c>
      <c r="AA15" s="139">
        <f>+T15</f>
        <v>1.2332167500000002</v>
      </c>
      <c r="AB15" s="101">
        <v>0</v>
      </c>
      <c r="AC15" s="151">
        <v>0</v>
      </c>
      <c r="AD15" s="92" t="e">
        <f t="shared" si="4"/>
        <v>#REF!</v>
      </c>
      <c r="AE15" s="69">
        <f>+J15</f>
        <v>0</v>
      </c>
    </row>
    <row r="16" spans="1:32" ht="24.75" customHeight="1" thickBot="1">
      <c r="A16" s="12"/>
      <c r="B16" s="13"/>
      <c r="C16" s="13"/>
      <c r="D16" s="11"/>
      <c r="E16" s="11"/>
      <c r="F16" s="34">
        <f>F12+F3+F14+F15</f>
        <v>408.1</v>
      </c>
      <c r="G16" s="34">
        <f>G12+G3+G14+G15</f>
        <v>492.90000000000003</v>
      </c>
      <c r="H16" s="34">
        <f>H12+H3+H14+H15</f>
        <v>536.90000000000009</v>
      </c>
      <c r="I16" s="34">
        <f>I12+I3+I14+I15</f>
        <v>243.3</v>
      </c>
      <c r="J16" s="34">
        <f>J12+J3+J14+J15</f>
        <v>1681.2</v>
      </c>
      <c r="K16" s="153" t="e">
        <f>SUM(K11:K15)-K17</f>
        <v>#REF!</v>
      </c>
      <c r="O16" s="80"/>
      <c r="Q16" s="10"/>
      <c r="R16" s="21" t="s">
        <v>29</v>
      </c>
      <c r="S16" s="136" t="e">
        <f>SUM(S12:S15)</f>
        <v>#REF!</v>
      </c>
      <c r="T16" s="136">
        <v>2.3795113900000002</v>
      </c>
      <c r="U16" s="109">
        <v>4.1957499999998871E-3</v>
      </c>
      <c r="V16" s="119">
        <f>SUM(V12:V15)</f>
        <v>0.52954734000000003</v>
      </c>
      <c r="W16" s="74" t="e">
        <f>SUM(W12:W15)</f>
        <v>#REF!</v>
      </c>
      <c r="X16" s="24"/>
      <c r="Y16" s="24"/>
      <c r="Z16" s="128" t="e">
        <f>SUM(Z12:Z15)</f>
        <v>#REF!</v>
      </c>
      <c r="AA16" s="140">
        <f>+T16</f>
        <v>2.3795113900000002</v>
      </c>
      <c r="AB16" s="129">
        <f>SUM(AB12:AB15)</f>
        <v>0</v>
      </c>
      <c r="AC16" s="131">
        <f>SUM(AC12:AC15)</f>
        <v>1</v>
      </c>
      <c r="AD16" s="130" t="e">
        <f>SUM(AD12:AD15)</f>
        <v>#REF!</v>
      </c>
    </row>
    <row r="17" spans="1:31" ht="24.75" customHeight="1" thickBot="1">
      <c r="A17" s="95"/>
      <c r="B17" s="96"/>
      <c r="C17" s="96"/>
      <c r="D17" s="97"/>
      <c r="E17" s="97"/>
      <c r="F17" s="24"/>
      <c r="G17" s="24"/>
      <c r="H17" s="24"/>
      <c r="I17" s="24"/>
      <c r="J17" s="24"/>
      <c r="K17" s="153" t="e">
        <f>+#REF!+#REF!</f>
        <v>#REF!</v>
      </c>
      <c r="O17" s="80">
        <v>0</v>
      </c>
      <c r="Q17" s="180" t="s">
        <v>54</v>
      </c>
      <c r="R17" s="180"/>
      <c r="S17" s="136" t="e">
        <f>S16+S11</f>
        <v>#REF!</v>
      </c>
      <c r="T17" s="136">
        <v>1180.2724453200008</v>
      </c>
      <c r="U17" s="109">
        <f>+U11+U16</f>
        <v>945.40419574999999</v>
      </c>
      <c r="V17" s="98">
        <f>+V16+V11</f>
        <v>1527.59786669</v>
      </c>
      <c r="W17" s="74" t="e">
        <f>W16+W11</f>
        <v>#REF!</v>
      </c>
      <c r="X17" s="24"/>
      <c r="Y17" s="24"/>
      <c r="Z17" s="127" t="e">
        <f>Z3+Z16</f>
        <v>#REF!</v>
      </c>
      <c r="AA17" s="127">
        <f>AA3+AA16</f>
        <v>1180.2724453200008</v>
      </c>
      <c r="AB17" s="127">
        <f>AB3+AB16</f>
        <v>945.4</v>
      </c>
      <c r="AC17" s="121">
        <f>AC12+AC3+AC14+AC15</f>
        <v>1527.0683193500001</v>
      </c>
      <c r="AD17" s="93" t="e">
        <f>AD3+AD16</f>
        <v>#REF!</v>
      </c>
      <c r="AE17" s="152">
        <f>AE12+AE3+AE14+AE15</f>
        <v>1440</v>
      </c>
    </row>
    <row r="18" spans="1:31" ht="27.75" customHeight="1" thickBot="1">
      <c r="A18" s="181" t="s">
        <v>28</v>
      </c>
      <c r="B18" s="184">
        <v>6.1</v>
      </c>
      <c r="C18" s="184">
        <v>6.5</v>
      </c>
      <c r="D18" s="184">
        <v>8.4</v>
      </c>
      <c r="E18" s="184">
        <f>+B18+C18+D18</f>
        <v>21</v>
      </c>
      <c r="F18" s="187">
        <v>17.97</v>
      </c>
      <c r="G18" s="187">
        <v>8.1</v>
      </c>
      <c r="H18" s="187">
        <v>10.6</v>
      </c>
      <c r="I18" s="187">
        <f>+D20+D21+D19+D22+D23</f>
        <v>0</v>
      </c>
      <c r="J18" s="190">
        <f>F18+G18+H18+I18</f>
        <v>36.67</v>
      </c>
      <c r="K18" s="28"/>
      <c r="P18" s="28">
        <v>0</v>
      </c>
      <c r="Q18" s="25" t="s">
        <v>10</v>
      </c>
      <c r="R18" s="25" t="s">
        <v>11</v>
      </c>
      <c r="S18" s="137" t="s">
        <v>47</v>
      </c>
      <c r="T18" s="145" t="s">
        <v>47</v>
      </c>
      <c r="U18" s="110">
        <v>0</v>
      </c>
      <c r="V18" s="110">
        <v>0</v>
      </c>
      <c r="W18" s="57" t="s">
        <v>47</v>
      </c>
      <c r="X18" s="23" t="s">
        <v>25</v>
      </c>
      <c r="Y18" s="91"/>
      <c r="Z18" s="162" t="e">
        <f>+S24</f>
        <v>#REF!</v>
      </c>
      <c r="AA18" s="165">
        <f>+T24</f>
        <v>8.3817212699999963</v>
      </c>
      <c r="AB18" s="168">
        <v>8.4</v>
      </c>
      <c r="AC18" s="168">
        <v>8.4</v>
      </c>
      <c r="AD18" s="168" t="e">
        <f>SUM(Z18:AC24)</f>
        <v>#REF!</v>
      </c>
      <c r="AE18" s="177">
        <v>62.8</v>
      </c>
    </row>
    <row r="19" spans="1:31" ht="34.5" customHeight="1" thickBot="1">
      <c r="A19" s="182"/>
      <c r="B19" s="185"/>
      <c r="C19" s="185"/>
      <c r="D19" s="185"/>
      <c r="E19" s="185"/>
      <c r="F19" s="188"/>
      <c r="G19" s="188"/>
      <c r="H19" s="188"/>
      <c r="I19" s="188"/>
      <c r="J19" s="191"/>
      <c r="K19" s="116" t="e">
        <f>#REF!+#REF!+#REF!+#REF!</f>
        <v>#REF!</v>
      </c>
      <c r="L19" s="28" t="e">
        <f>+K19-M19-N19-O19</f>
        <v>#REF!</v>
      </c>
      <c r="M19" s="28">
        <v>1049257.3100000005</v>
      </c>
      <c r="N19" s="28">
        <v>95141.080000000773</v>
      </c>
      <c r="O19" s="82">
        <v>1155035.6199999992</v>
      </c>
      <c r="P19" s="48" t="e">
        <f>+O19+N19+L19+M19</f>
        <v>#REF!</v>
      </c>
      <c r="Q19" s="25" t="s">
        <v>10</v>
      </c>
      <c r="R19" s="25" t="s">
        <v>13</v>
      </c>
      <c r="S19" s="99" t="e">
        <f>+L19/$V$1</f>
        <v>#REF!</v>
      </c>
      <c r="T19" s="99">
        <v>1.0492573100000004</v>
      </c>
      <c r="U19" s="104">
        <v>0.1</v>
      </c>
      <c r="V19" s="104">
        <v>1.1599999999999999</v>
      </c>
      <c r="W19" s="55" t="e">
        <f>+P19</f>
        <v>#REF!</v>
      </c>
      <c r="X19" s="29" t="s">
        <v>9</v>
      </c>
      <c r="Y19" s="91"/>
      <c r="Z19" s="163"/>
      <c r="AA19" s="166"/>
      <c r="AB19" s="169"/>
      <c r="AC19" s="169"/>
      <c r="AD19" s="169"/>
      <c r="AE19" s="178"/>
    </row>
    <row r="20" spans="1:31" ht="27.75" customHeight="1" thickBot="1">
      <c r="A20" s="182"/>
      <c r="B20" s="185"/>
      <c r="C20" s="185"/>
      <c r="D20" s="185"/>
      <c r="E20" s="185"/>
      <c r="F20" s="188"/>
      <c r="G20" s="188"/>
      <c r="H20" s="188"/>
      <c r="I20" s="188"/>
      <c r="J20" s="191"/>
      <c r="K20" s="116" t="e">
        <f>+#REF!+#REF!+#REF!</f>
        <v>#REF!</v>
      </c>
      <c r="L20" s="28" t="e">
        <f>+K20-M20-N20-O20</f>
        <v>#REF!</v>
      </c>
      <c r="M20" s="28">
        <v>7181717.7299999958</v>
      </c>
      <c r="N20" s="87">
        <v>7467961.6199999982</v>
      </c>
      <c r="O20" s="88">
        <v>6668305.4300000006</v>
      </c>
      <c r="P20" s="48" t="e">
        <f>+O20+N20+L20+M20</f>
        <v>#REF!</v>
      </c>
      <c r="Q20" s="25" t="s">
        <v>0</v>
      </c>
      <c r="R20" s="25" t="s">
        <v>12</v>
      </c>
      <c r="S20" s="99" t="e">
        <f>+L20/$V$1</f>
        <v>#REF!</v>
      </c>
      <c r="T20" s="99">
        <v>7.1817177299999955</v>
      </c>
      <c r="U20" s="104">
        <v>7.4</v>
      </c>
      <c r="V20" s="104">
        <v>6.67</v>
      </c>
      <c r="W20" s="55" t="e">
        <f>+P20</f>
        <v>#REF!</v>
      </c>
      <c r="X20" s="29" t="s">
        <v>9</v>
      </c>
      <c r="Y20" s="91"/>
      <c r="Z20" s="163"/>
      <c r="AA20" s="166"/>
      <c r="AB20" s="169"/>
      <c r="AC20" s="169"/>
      <c r="AD20" s="169"/>
      <c r="AE20" s="178"/>
    </row>
    <row r="21" spans="1:31" ht="27.75" customHeight="1" thickBot="1">
      <c r="A21" s="182"/>
      <c r="B21" s="185"/>
      <c r="C21" s="185"/>
      <c r="D21" s="185"/>
      <c r="E21" s="185"/>
      <c r="F21" s="188"/>
      <c r="G21" s="188"/>
      <c r="H21" s="188"/>
      <c r="I21" s="188"/>
      <c r="J21" s="191"/>
      <c r="K21" s="87">
        <v>0</v>
      </c>
      <c r="L21" s="28">
        <f>+K21-M21-N21-O21</f>
        <v>0</v>
      </c>
      <c r="M21" s="28">
        <v>0</v>
      </c>
      <c r="N21" s="87">
        <v>0</v>
      </c>
      <c r="O21" s="88">
        <v>0</v>
      </c>
      <c r="P21" s="48">
        <f>+O21+N21+L21+M21</f>
        <v>0</v>
      </c>
      <c r="Q21" s="25" t="s">
        <v>0</v>
      </c>
      <c r="R21" s="25" t="s">
        <v>20</v>
      </c>
      <c r="S21" s="99">
        <f>+L21/$V$1</f>
        <v>0</v>
      </c>
      <c r="T21" s="99">
        <v>0</v>
      </c>
      <c r="U21" s="104">
        <v>0</v>
      </c>
      <c r="V21" s="104">
        <v>0</v>
      </c>
      <c r="W21" s="48">
        <f>+P21</f>
        <v>0</v>
      </c>
      <c r="X21" s="29" t="s">
        <v>9</v>
      </c>
      <c r="Y21" s="91"/>
      <c r="Z21" s="163"/>
      <c r="AA21" s="166"/>
      <c r="AB21" s="169"/>
      <c r="AC21" s="169"/>
      <c r="AD21" s="169"/>
      <c r="AE21" s="178"/>
    </row>
    <row r="22" spans="1:31" ht="41.25" customHeight="1" thickBot="1">
      <c r="A22" s="182"/>
      <c r="B22" s="185"/>
      <c r="C22" s="185"/>
      <c r="D22" s="185"/>
      <c r="E22" s="185"/>
      <c r="F22" s="188"/>
      <c r="G22" s="188"/>
      <c r="H22" s="188"/>
      <c r="I22" s="188"/>
      <c r="J22" s="191"/>
      <c r="K22" s="155" t="e">
        <f>+#REF!+#REF!+#REF!</f>
        <v>#REF!</v>
      </c>
      <c r="L22" s="28" t="e">
        <f>+K22-M22-N22-O22</f>
        <v>#REF!</v>
      </c>
      <c r="M22" s="28">
        <v>15715.970000000088</v>
      </c>
      <c r="N22" s="89">
        <v>914015.14999999991</v>
      </c>
      <c r="O22" s="90">
        <v>0</v>
      </c>
      <c r="P22" s="48" t="e">
        <f>+O22+N22+L22+M22</f>
        <v>#REF!</v>
      </c>
      <c r="Q22" s="20" t="s">
        <v>33</v>
      </c>
      <c r="R22" s="20" t="s">
        <v>59</v>
      </c>
      <c r="S22" s="99" t="e">
        <f>+L22/$V$1</f>
        <v>#REF!</v>
      </c>
      <c r="T22" s="99">
        <v>1.5715970000000089E-2</v>
      </c>
      <c r="U22" s="104">
        <v>0.8</v>
      </c>
      <c r="V22" s="104">
        <v>0.16910820000000001</v>
      </c>
      <c r="W22" s="55" t="e">
        <f>+P22</f>
        <v>#REF!</v>
      </c>
      <c r="X22" s="33" t="s">
        <v>9</v>
      </c>
      <c r="Y22" s="33"/>
      <c r="Z22" s="163"/>
      <c r="AA22" s="166"/>
      <c r="AB22" s="169"/>
      <c r="AC22" s="169"/>
      <c r="AD22" s="169"/>
      <c r="AE22" s="178"/>
    </row>
    <row r="23" spans="1:31" ht="27.75" customHeight="1" thickBot="1">
      <c r="A23" s="182"/>
      <c r="B23" s="185"/>
      <c r="C23" s="185"/>
      <c r="D23" s="185"/>
      <c r="E23" s="185"/>
      <c r="F23" s="188"/>
      <c r="G23" s="188"/>
      <c r="H23" s="188"/>
      <c r="I23" s="188"/>
      <c r="J23" s="191"/>
      <c r="K23" s="154" t="e">
        <f>#REF!+#REF!+#REF!</f>
        <v>#REF!</v>
      </c>
      <c r="L23" s="28" t="e">
        <f>+K23-M23-N23-O23</f>
        <v>#REF!</v>
      </c>
      <c r="M23" s="28">
        <v>135030.26000000007</v>
      </c>
      <c r="N23" s="89">
        <v>50328.209999999992</v>
      </c>
      <c r="O23" s="90">
        <v>169108.2</v>
      </c>
      <c r="P23" s="48" t="e">
        <f>+O23+N23+L23+M23</f>
        <v>#REF!</v>
      </c>
      <c r="Q23" s="31" t="s">
        <v>7</v>
      </c>
      <c r="R23" s="25" t="s">
        <v>20</v>
      </c>
      <c r="S23" s="99" t="e">
        <f>+L23/$V$1</f>
        <v>#REF!</v>
      </c>
      <c r="T23" s="99">
        <v>0.13503026000000007</v>
      </c>
      <c r="U23" s="104">
        <v>0.1</v>
      </c>
      <c r="V23" s="104">
        <v>0</v>
      </c>
      <c r="W23" s="55" t="e">
        <f>+P23</f>
        <v>#REF!</v>
      </c>
      <c r="X23" s="23" t="s">
        <v>25</v>
      </c>
      <c r="Y23" s="91"/>
      <c r="Z23" s="163"/>
      <c r="AA23" s="166"/>
      <c r="AB23" s="169"/>
      <c r="AC23" s="169"/>
      <c r="AD23" s="169"/>
      <c r="AE23" s="178"/>
    </row>
    <row r="24" spans="1:31" ht="27.75" customHeight="1" thickBot="1">
      <c r="A24" s="183"/>
      <c r="B24" s="186"/>
      <c r="C24" s="186"/>
      <c r="D24" s="186"/>
      <c r="E24" s="186"/>
      <c r="F24" s="189"/>
      <c r="G24" s="189"/>
      <c r="H24" s="189"/>
      <c r="I24" s="189"/>
      <c r="J24" s="192"/>
      <c r="K24" s="30"/>
      <c r="L24" s="30"/>
      <c r="M24" s="30"/>
      <c r="N24" s="30"/>
      <c r="O24" s="83"/>
      <c r="P24" s="30"/>
      <c r="Q24" s="31"/>
      <c r="R24" s="25" t="s">
        <v>29</v>
      </c>
      <c r="S24" s="99" t="e">
        <f>SUM(S18:S23)</f>
        <v>#REF!</v>
      </c>
      <c r="T24" s="146">
        <v>8.3817212699999963</v>
      </c>
      <c r="U24" s="111">
        <f>SUM(U18:U23)</f>
        <v>8.4</v>
      </c>
      <c r="V24" s="111">
        <f>SUM(V18:V23)</f>
        <v>7.9991082000000002</v>
      </c>
      <c r="W24" s="58" t="e">
        <f>SUM(W18:W23)</f>
        <v>#REF!</v>
      </c>
      <c r="X24" s="33"/>
      <c r="Y24" s="33"/>
      <c r="Z24" s="164"/>
      <c r="AA24" s="167"/>
      <c r="AB24" s="170"/>
      <c r="AC24" s="170"/>
      <c r="AD24" s="170"/>
      <c r="AE24" s="179"/>
    </row>
    <row r="25" spans="1:31" ht="44.25" customHeight="1" thickBot="1">
      <c r="A25" s="15" t="s">
        <v>27</v>
      </c>
      <c r="B25" s="17">
        <v>8.6999999999999993</v>
      </c>
      <c r="C25" s="17">
        <v>9</v>
      </c>
      <c r="D25" s="18">
        <v>9.1999999999999993</v>
      </c>
      <c r="E25" s="18">
        <f>+B25+C25+D25</f>
        <v>26.9</v>
      </c>
      <c r="F25" s="19">
        <f>8.98+0.05</f>
        <v>9.0300000000000011</v>
      </c>
      <c r="G25" s="19">
        <v>10</v>
      </c>
      <c r="H25" s="49">
        <v>12.8</v>
      </c>
      <c r="I25" s="36">
        <f>+D25</f>
        <v>9.1999999999999993</v>
      </c>
      <c r="J25" s="50">
        <f>F25+G25+H25+I25</f>
        <v>41.03</v>
      </c>
      <c r="K25" s="32" t="e">
        <f>+#REF!</f>
        <v>#REF!</v>
      </c>
      <c r="L25" s="32" t="e">
        <f>+K25-O25-N25-M25</f>
        <v>#REF!</v>
      </c>
      <c r="M25" s="32">
        <v>12488127.149999999</v>
      </c>
      <c r="N25" s="32">
        <v>9269140.9100000001</v>
      </c>
      <c r="O25" s="115">
        <v>9132654.9800000004</v>
      </c>
      <c r="P25" s="32" t="e">
        <f>+O25+N25+L25+M25</f>
        <v>#REF!</v>
      </c>
      <c r="Q25" s="16" t="s">
        <v>33</v>
      </c>
      <c r="R25" s="59" t="s">
        <v>14</v>
      </c>
      <c r="S25" s="100" t="e">
        <f>+L25/V1+0.6</f>
        <v>#REF!</v>
      </c>
      <c r="T25" s="100">
        <f>+M25/V1</f>
        <v>12.488127149999999</v>
      </c>
      <c r="U25" s="112">
        <v>9.3000000000000007</v>
      </c>
      <c r="V25" s="112">
        <v>9.3000000000000007</v>
      </c>
      <c r="W25" s="59" t="e">
        <f>+P25</f>
        <v>#REF!</v>
      </c>
      <c r="X25" s="27" t="s">
        <v>9</v>
      </c>
      <c r="Y25" s="27"/>
      <c r="Z25" s="122" t="e">
        <f>+S25</f>
        <v>#REF!</v>
      </c>
      <c r="AA25" s="141">
        <f>+T25</f>
        <v>12.488127149999999</v>
      </c>
      <c r="AB25" s="132">
        <v>9.3000000000000007</v>
      </c>
      <c r="AC25" s="132">
        <f>9.3</f>
        <v>9.3000000000000007</v>
      </c>
      <c r="AD25" s="125" t="e">
        <f>+W25</f>
        <v>#REF!</v>
      </c>
      <c r="AE25" s="67">
        <f>+F25+G25+H25+I25</f>
        <v>41.03</v>
      </c>
    </row>
    <row r="26" spans="1:31" ht="23.25" customHeight="1" thickBot="1">
      <c r="A26" s="12"/>
      <c r="B26" s="13"/>
      <c r="C26" s="13"/>
      <c r="D26" s="11"/>
      <c r="E26" s="11"/>
      <c r="F26" s="22">
        <f>F25+F18</f>
        <v>27</v>
      </c>
      <c r="G26" s="22">
        <f>G25+G18</f>
        <v>18.100000000000001</v>
      </c>
      <c r="H26" s="34">
        <f>H25+H18</f>
        <v>23.4</v>
      </c>
      <c r="I26" s="34">
        <f>I25+I18</f>
        <v>9.1999999999999993</v>
      </c>
      <c r="J26" s="34">
        <f>J25+J18</f>
        <v>77.7</v>
      </c>
      <c r="K26" s="71" t="e">
        <f>SUM(K18:K25)</f>
        <v>#REF!</v>
      </c>
      <c r="L26" s="71"/>
      <c r="M26" s="71"/>
      <c r="N26" s="71"/>
      <c r="O26" s="71">
        <v>1553200045.6400003</v>
      </c>
      <c r="P26" s="71" t="e">
        <f>SUM(P3:P25)</f>
        <v>#REF!</v>
      </c>
      <c r="Q26" s="10"/>
      <c r="R26" s="21" t="s">
        <v>32</v>
      </c>
      <c r="S26" s="149" t="e">
        <f>+S24+S25</f>
        <v>#REF!</v>
      </c>
      <c r="T26" s="149">
        <f>+T24+T25</f>
        <v>20.869848419999997</v>
      </c>
      <c r="U26" s="149">
        <f>+U24+U25</f>
        <v>17.700000000000003</v>
      </c>
      <c r="V26" s="149">
        <f>+V24+V25</f>
        <v>17.299108199999999</v>
      </c>
      <c r="W26" s="75" t="e">
        <f>+W24+W24</f>
        <v>#REF!</v>
      </c>
      <c r="X26" s="24"/>
      <c r="Y26" s="24"/>
      <c r="Z26" s="123" t="e">
        <f t="shared" ref="Z26:AE26" si="5">Z25+Z18</f>
        <v>#REF!</v>
      </c>
      <c r="AA26" s="142">
        <f t="shared" si="5"/>
        <v>20.869848419999997</v>
      </c>
      <c r="AB26" s="121">
        <f t="shared" si="5"/>
        <v>17.700000000000003</v>
      </c>
      <c r="AC26" s="133">
        <f t="shared" si="5"/>
        <v>17.700000000000003</v>
      </c>
      <c r="AD26" s="134" t="e">
        <f>+W26</f>
        <v>#REF!</v>
      </c>
      <c r="AE26" s="94">
        <f t="shared" si="5"/>
        <v>103.83</v>
      </c>
    </row>
    <row r="27" spans="1:31" ht="11.25" customHeight="1" thickBot="1">
      <c r="B27" s="14"/>
      <c r="C27" s="14"/>
      <c r="D27" s="14"/>
      <c r="E27" s="14"/>
      <c r="F27" s="8"/>
      <c r="K27" s="71" t="e">
        <f>#REF!+#REF!+#REF!+#REF!</f>
        <v>#REF!</v>
      </c>
      <c r="L27" s="71"/>
      <c r="M27" s="71"/>
      <c r="N27" s="71"/>
      <c r="O27" s="71"/>
      <c r="P27" s="71" t="e">
        <f>SUM(P3:P25)</f>
        <v>#REF!</v>
      </c>
      <c r="S27" s="138"/>
      <c r="T27" s="138"/>
      <c r="U27" s="113"/>
      <c r="V27" s="114"/>
      <c r="W27" s="56"/>
      <c r="Z27" s="124"/>
      <c r="AA27" s="124"/>
      <c r="AB27" s="61"/>
      <c r="AC27" s="61"/>
      <c r="AD27" s="61"/>
      <c r="AE27" s="62"/>
    </row>
    <row r="28" spans="1:31" ht="11.25" customHeight="1" thickBot="1">
      <c r="K28" s="9" t="e">
        <f>+K26-K27</f>
        <v>#REF!</v>
      </c>
      <c r="L28" s="9"/>
      <c r="M28" s="9"/>
      <c r="N28" s="9"/>
      <c r="O28" s="81"/>
      <c r="P28" s="9"/>
      <c r="Q28" s="5"/>
      <c r="V28" s="60"/>
      <c r="W28" s="60"/>
      <c r="Z28" s="124"/>
      <c r="AA28" s="124"/>
      <c r="AB28" s="61"/>
      <c r="AC28" s="61"/>
      <c r="AD28" s="61"/>
      <c r="AE28" s="56"/>
    </row>
    <row r="29" spans="1:31" ht="10.5" customHeight="1">
      <c r="K29" s="44"/>
      <c r="L29" s="44"/>
      <c r="M29" s="44"/>
      <c r="N29" s="44"/>
      <c r="O29" s="44"/>
      <c r="P29" s="44"/>
      <c r="Q29" s="45"/>
      <c r="V29" s="44"/>
      <c r="W29" s="44"/>
    </row>
    <row r="30" spans="1:31" ht="10.5" customHeight="1">
      <c r="K30" s="44"/>
      <c r="L30" s="44"/>
      <c r="M30" s="44"/>
      <c r="N30" s="44"/>
      <c r="O30" s="44"/>
      <c r="P30" s="44"/>
      <c r="Q30" s="45"/>
      <c r="V30" s="44"/>
      <c r="W30" s="44"/>
    </row>
    <row r="31" spans="1:31" ht="10.5" customHeight="1">
      <c r="K31" s="44"/>
      <c r="L31" s="44"/>
      <c r="M31" s="44"/>
      <c r="N31" s="44"/>
      <c r="O31" s="44"/>
      <c r="P31" s="44"/>
      <c r="Q31" s="45"/>
      <c r="V31" s="44"/>
      <c r="W31" s="44"/>
    </row>
    <row r="32" spans="1:31">
      <c r="K32" s="46"/>
      <c r="L32" s="46"/>
      <c r="M32" s="46"/>
      <c r="N32" s="46"/>
      <c r="O32" s="46"/>
      <c r="P32" s="47"/>
      <c r="Q32" s="45"/>
      <c r="V32" s="47"/>
      <c r="W32" s="47"/>
    </row>
    <row r="33" spans="11:23">
      <c r="K33" s="45"/>
      <c r="L33" s="45"/>
      <c r="M33" s="45"/>
      <c r="N33" s="45"/>
      <c r="O33" s="45"/>
      <c r="P33" s="47"/>
      <c r="Q33" s="45"/>
      <c r="V33" s="47"/>
      <c r="W33" s="47"/>
    </row>
    <row r="34" spans="11:23">
      <c r="K34" s="46"/>
      <c r="L34" s="46"/>
      <c r="M34" s="46"/>
      <c r="N34" s="46"/>
      <c r="O34" s="46"/>
      <c r="P34" s="47"/>
      <c r="Q34" s="45"/>
      <c r="V34" s="47"/>
      <c r="W34" s="47"/>
    </row>
    <row r="35" spans="11:23">
      <c r="K35" s="45"/>
      <c r="L35" s="45"/>
      <c r="M35" s="45"/>
      <c r="N35" s="45"/>
      <c r="O35" s="45"/>
      <c r="P35" s="45"/>
      <c r="Q35" s="45"/>
      <c r="V35" s="45"/>
      <c r="W35" s="45"/>
    </row>
  </sheetData>
  <mergeCells count="35">
    <mergeCell ref="Q2:R2"/>
    <mergeCell ref="A3:A11"/>
    <mergeCell ref="B3:B11"/>
    <mergeCell ref="C3:C11"/>
    <mergeCell ref="D3:D11"/>
    <mergeCell ref="E3:E11"/>
    <mergeCell ref="F3:F11"/>
    <mergeCell ref="G3:G11"/>
    <mergeCell ref="H3:H11"/>
    <mergeCell ref="I3:I11"/>
    <mergeCell ref="J3:J11"/>
    <mergeCell ref="X3:X11"/>
    <mergeCell ref="Z3:Z11"/>
    <mergeCell ref="AA3:AA11"/>
    <mergeCell ref="AB3:AB11"/>
    <mergeCell ref="AC3:AC11"/>
    <mergeCell ref="Q17:R17"/>
    <mergeCell ref="A18:A24"/>
    <mergeCell ref="B18:B24"/>
    <mergeCell ref="C18:C24"/>
    <mergeCell ref="D18:D24"/>
    <mergeCell ref="E18:E24"/>
    <mergeCell ref="F18:F24"/>
    <mergeCell ref="G18:G24"/>
    <mergeCell ref="H18:H24"/>
    <mergeCell ref="I18:I24"/>
    <mergeCell ref="J18:J24"/>
    <mergeCell ref="Z18:Z24"/>
    <mergeCell ref="AA18:AA24"/>
    <mergeCell ref="AB18:AB24"/>
    <mergeCell ref="AD3:AD11"/>
    <mergeCell ref="AE3:AE11"/>
    <mergeCell ref="AC18:AC24"/>
    <mergeCell ref="AD18:AD24"/>
    <mergeCell ref="AE18:AE24"/>
  </mergeCells>
  <pageMargins left="0.70866141732283472" right="0.70866141732283472" top="0.74803149606299213" bottom="0.74803149606299213" header="0.31496062992125984" footer="0.31496062992125984"/>
  <pageSetup paperSize="8" scale="9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B2:BD66"/>
  <sheetViews>
    <sheetView showGridLines="0" showZeros="0" tabSelected="1" zoomScale="91" zoomScaleNormal="91" workbookViewId="0">
      <pane xSplit="8" ySplit="4" topLeftCell="I5" activePane="bottomRight" state="frozen"/>
      <selection activeCell="A670" sqref="A670:XFD715"/>
      <selection pane="topRight" activeCell="A670" sqref="A670:XFD715"/>
      <selection pane="bottomLeft" activeCell="A670" sqref="A670:XFD715"/>
      <selection pane="bottomRight" activeCell="P12" sqref="P12"/>
    </sheetView>
  </sheetViews>
  <sheetFormatPr defaultColWidth="9" defaultRowHeight="12.75"/>
  <cols>
    <col min="1" max="1" width="2.85546875" style="157" customWidth="1"/>
    <col min="2" max="2" width="4.85546875" style="157" customWidth="1"/>
    <col min="3" max="3" width="9" style="157"/>
    <col min="4" max="4" width="11.28515625" style="157" bestFit="1" customWidth="1"/>
    <col min="5" max="5" width="7.7109375" style="157" bestFit="1" customWidth="1"/>
    <col min="6" max="6" width="10" style="157" bestFit="1" customWidth="1"/>
    <col min="7" max="7" width="8.7109375" style="157" bestFit="1" customWidth="1"/>
    <col min="8" max="8" width="3.28515625" style="157" customWidth="1"/>
    <col min="9" max="10" width="8.140625" style="161" bestFit="1" customWidth="1"/>
    <col min="11" max="11" width="8.7109375" style="161" bestFit="1" customWidth="1"/>
    <col min="12" max="12" width="8.42578125" style="161" bestFit="1" customWidth="1"/>
    <col min="13" max="13" width="8.5703125" style="161" bestFit="1" customWidth="1"/>
    <col min="14" max="14" width="8.140625" style="161" bestFit="1" customWidth="1"/>
    <col min="15" max="15" width="8" style="161" bestFit="1" customWidth="1"/>
    <col min="16" max="16" width="8.5703125" style="161" bestFit="1" customWidth="1"/>
    <col min="17" max="17" width="8.28515625" style="161" bestFit="1" customWidth="1"/>
    <col min="18" max="18" width="8.42578125" style="161" bestFit="1" customWidth="1"/>
    <col min="19" max="19" width="8.5703125" style="161" bestFit="1" customWidth="1"/>
    <col min="20" max="20" width="8.28515625" style="161" bestFit="1" customWidth="1"/>
    <col min="21" max="22" width="8.140625" style="161" bestFit="1" customWidth="1"/>
    <col min="23" max="23" width="8.7109375" style="161" bestFit="1" customWidth="1"/>
    <col min="24" max="24" width="8.42578125" style="161" bestFit="1" customWidth="1"/>
    <col min="25" max="25" width="8.5703125" style="161" bestFit="1" customWidth="1"/>
    <col min="26" max="26" width="8.140625" style="161" bestFit="1" customWidth="1"/>
    <col min="27" max="27" width="8" style="161" bestFit="1" customWidth="1"/>
    <col min="28" max="28" width="8.5703125" style="161" bestFit="1" customWidth="1"/>
    <col min="29" max="29" width="8.28515625" style="161" bestFit="1" customWidth="1"/>
    <col min="30" max="30" width="8.42578125" style="161" bestFit="1" customWidth="1"/>
    <col min="31" max="31" width="8.5703125" style="161" bestFit="1" customWidth="1"/>
    <col min="32" max="32" width="8.28515625" style="161" bestFit="1" customWidth="1"/>
    <col min="33" max="34" width="8.140625" style="161" bestFit="1" customWidth="1"/>
    <col min="35" max="35" width="8.7109375" style="161" bestFit="1" customWidth="1"/>
    <col min="36" max="36" width="8.42578125" style="161" bestFit="1" customWidth="1"/>
    <col min="37" max="37" width="8.5703125" style="161" bestFit="1" customWidth="1"/>
    <col min="38" max="38" width="8.140625" style="161" bestFit="1" customWidth="1"/>
    <col min="39" max="39" width="8" style="161" bestFit="1" customWidth="1"/>
    <col min="40" max="40" width="8.5703125" style="161" bestFit="1" customWidth="1"/>
    <col min="41" max="41" width="8.28515625" style="161" bestFit="1" customWidth="1"/>
    <col min="42" max="42" width="8.42578125" style="161" bestFit="1" customWidth="1"/>
    <col min="43" max="43" width="8.5703125" style="161" bestFit="1" customWidth="1"/>
    <col min="44" max="44" width="8.28515625" style="161" bestFit="1" customWidth="1"/>
    <col min="45" max="46" width="8.140625" style="161" bestFit="1" customWidth="1"/>
    <col min="47" max="47" width="8.7109375" style="161" bestFit="1" customWidth="1"/>
    <col min="48" max="48" width="8.42578125" style="161" bestFit="1" customWidth="1"/>
    <col min="49" max="49" width="8.5703125" style="161" bestFit="1" customWidth="1"/>
    <col min="50" max="50" width="8.140625" style="161" bestFit="1" customWidth="1"/>
    <col min="51" max="51" width="8" style="161" bestFit="1" customWidth="1"/>
    <col min="52" max="52" width="8.5703125" style="161" bestFit="1" customWidth="1"/>
    <col min="53" max="53" width="8.28515625" style="161" bestFit="1" customWidth="1"/>
    <col min="54" max="54" width="8.42578125" style="161" bestFit="1" customWidth="1"/>
    <col min="55" max="55" width="8.5703125" style="161" bestFit="1" customWidth="1"/>
    <col min="56" max="56" width="8.28515625" style="161" bestFit="1" customWidth="1"/>
    <col min="57" max="16384" width="9" style="157"/>
  </cols>
  <sheetData>
    <row r="2" spans="2:56" ht="14.25" customHeight="1">
      <c r="D2" s="229" t="s">
        <v>75</v>
      </c>
      <c r="I2" s="230"/>
      <c r="J2" s="160"/>
      <c r="K2" s="160"/>
      <c r="M2" s="231"/>
    </row>
    <row r="3" spans="2:56" ht="12" customHeight="1">
      <c r="I3" s="230"/>
      <c r="J3" s="160"/>
      <c r="K3" s="160"/>
      <c r="M3" s="231"/>
    </row>
    <row r="4" spans="2:56" ht="24" customHeight="1">
      <c r="B4" s="235"/>
      <c r="C4" s="220" t="s">
        <v>87</v>
      </c>
      <c r="D4" s="237" t="s">
        <v>71</v>
      </c>
      <c r="E4" s="222" t="s">
        <v>97</v>
      </c>
      <c r="F4" s="236" t="s">
        <v>98</v>
      </c>
      <c r="G4" s="223" t="s">
        <v>99</v>
      </c>
      <c r="I4" s="221" t="s">
        <v>75</v>
      </c>
      <c r="J4" s="221" t="s">
        <v>76</v>
      </c>
      <c r="K4" s="221" t="s">
        <v>77</v>
      </c>
      <c r="L4" s="221" t="s">
        <v>78</v>
      </c>
      <c r="M4" s="221" t="s">
        <v>79</v>
      </c>
      <c r="N4" s="221" t="s">
        <v>80</v>
      </c>
      <c r="O4" s="221" t="s">
        <v>81</v>
      </c>
      <c r="P4" s="221" t="s">
        <v>82</v>
      </c>
      <c r="Q4" s="221" t="s">
        <v>83</v>
      </c>
      <c r="R4" s="221" t="s">
        <v>84</v>
      </c>
      <c r="S4" s="221" t="s">
        <v>85</v>
      </c>
      <c r="T4" s="221" t="s">
        <v>86</v>
      </c>
      <c r="U4" s="220" t="s">
        <v>75</v>
      </c>
      <c r="V4" s="220" t="s">
        <v>76</v>
      </c>
      <c r="W4" s="220" t="s">
        <v>77</v>
      </c>
      <c r="X4" s="220" t="s">
        <v>78</v>
      </c>
      <c r="Y4" s="220" t="s">
        <v>79</v>
      </c>
      <c r="Z4" s="220" t="s">
        <v>80</v>
      </c>
      <c r="AA4" s="220" t="s">
        <v>81</v>
      </c>
      <c r="AB4" s="220" t="s">
        <v>82</v>
      </c>
      <c r="AC4" s="220" t="s">
        <v>83</v>
      </c>
      <c r="AD4" s="220" t="s">
        <v>84</v>
      </c>
      <c r="AE4" s="220" t="s">
        <v>85</v>
      </c>
      <c r="AF4" s="220" t="s">
        <v>86</v>
      </c>
      <c r="AG4" s="222" t="s">
        <v>75</v>
      </c>
      <c r="AH4" s="222" t="s">
        <v>76</v>
      </c>
      <c r="AI4" s="222" t="s">
        <v>77</v>
      </c>
      <c r="AJ4" s="222" t="s">
        <v>78</v>
      </c>
      <c r="AK4" s="222" t="s">
        <v>79</v>
      </c>
      <c r="AL4" s="222" t="s">
        <v>80</v>
      </c>
      <c r="AM4" s="222" t="s">
        <v>81</v>
      </c>
      <c r="AN4" s="222" t="s">
        <v>82</v>
      </c>
      <c r="AO4" s="222" t="s">
        <v>83</v>
      </c>
      <c r="AP4" s="222" t="s">
        <v>84</v>
      </c>
      <c r="AQ4" s="222" t="s">
        <v>85</v>
      </c>
      <c r="AR4" s="222" t="s">
        <v>86</v>
      </c>
      <c r="AS4" s="223" t="s">
        <v>75</v>
      </c>
      <c r="AT4" s="223" t="s">
        <v>76</v>
      </c>
      <c r="AU4" s="223" t="s">
        <v>77</v>
      </c>
      <c r="AV4" s="223" t="s">
        <v>78</v>
      </c>
      <c r="AW4" s="223" t="s">
        <v>79</v>
      </c>
      <c r="AX4" s="223" t="s">
        <v>80</v>
      </c>
      <c r="AY4" s="223" t="s">
        <v>81</v>
      </c>
      <c r="AZ4" s="223" t="s">
        <v>82</v>
      </c>
      <c r="BA4" s="223" t="s">
        <v>83</v>
      </c>
      <c r="BB4" s="223" t="s">
        <v>84</v>
      </c>
      <c r="BC4" s="223" t="s">
        <v>85</v>
      </c>
      <c r="BD4" s="223" t="s">
        <v>86</v>
      </c>
    </row>
    <row r="5" spans="2:56">
      <c r="B5" s="232" t="s">
        <v>62</v>
      </c>
      <c r="C5" s="239" t="s">
        <v>100</v>
      </c>
      <c r="D5" s="216" t="s">
        <v>88</v>
      </c>
      <c r="E5" s="217" t="s">
        <v>72</v>
      </c>
      <c r="F5" s="218"/>
      <c r="G5" s="219">
        <v>11</v>
      </c>
      <c r="I5" s="234" t="s">
        <v>62</v>
      </c>
      <c r="J5" s="234"/>
      <c r="K5" s="234">
        <v>0</v>
      </c>
      <c r="L5" s="234">
        <v>0</v>
      </c>
      <c r="M5" s="234">
        <v>0</v>
      </c>
      <c r="N5" s="234">
        <v>0</v>
      </c>
      <c r="O5" s="234">
        <v>0</v>
      </c>
      <c r="P5" s="234">
        <v>0</v>
      </c>
      <c r="Q5" s="234">
        <v>0</v>
      </c>
      <c r="R5" s="234">
        <v>0</v>
      </c>
      <c r="S5" s="234">
        <v>0</v>
      </c>
      <c r="T5" s="234">
        <v>0</v>
      </c>
      <c r="U5" s="238" t="s">
        <v>100</v>
      </c>
      <c r="V5" s="234"/>
      <c r="W5" s="234"/>
      <c r="X5" s="234"/>
      <c r="Y5" s="234"/>
      <c r="Z5" s="224"/>
      <c r="AA5" s="224"/>
      <c r="AB5" s="224"/>
      <c r="AC5" s="224"/>
      <c r="AD5" s="224"/>
      <c r="AE5" s="224"/>
      <c r="AF5" s="224"/>
      <c r="AG5" s="234" t="s">
        <v>72</v>
      </c>
      <c r="AH5" s="224"/>
      <c r="AI5" s="224"/>
      <c r="AJ5" s="224"/>
      <c r="AK5" s="224"/>
      <c r="AL5" s="224"/>
      <c r="AM5" s="224"/>
      <c r="AN5" s="224"/>
      <c r="AO5" s="224"/>
      <c r="AP5" s="224"/>
      <c r="AQ5" s="224"/>
      <c r="AR5" s="224"/>
      <c r="AS5" s="233">
        <v>11</v>
      </c>
      <c r="AT5" s="227"/>
      <c r="AU5" s="227"/>
      <c r="AV5" s="227"/>
      <c r="AW5" s="227"/>
      <c r="AX5" s="227"/>
      <c r="AY5" s="227"/>
      <c r="AZ5" s="227"/>
      <c r="BA5" s="227"/>
      <c r="BB5" s="227"/>
      <c r="BC5" s="227"/>
      <c r="BD5" s="227"/>
    </row>
    <row r="6" spans="2:56">
      <c r="B6" s="232" t="s">
        <v>63</v>
      </c>
      <c r="C6" s="239" t="s">
        <v>101</v>
      </c>
      <c r="D6" s="216" t="s">
        <v>89</v>
      </c>
      <c r="E6" s="217" t="s">
        <v>109</v>
      </c>
      <c r="F6" s="218">
        <v>-11</v>
      </c>
      <c r="G6" s="219">
        <v>22</v>
      </c>
      <c r="I6" s="234" t="s">
        <v>63</v>
      </c>
      <c r="J6" s="234"/>
      <c r="K6" s="234">
        <v>0</v>
      </c>
      <c r="L6" s="234">
        <v>0</v>
      </c>
      <c r="M6" s="234">
        <v>0</v>
      </c>
      <c r="N6" s="234">
        <v>0</v>
      </c>
      <c r="O6" s="234">
        <v>0</v>
      </c>
      <c r="P6" s="234">
        <v>0</v>
      </c>
      <c r="Q6" s="234">
        <v>0</v>
      </c>
      <c r="R6" s="234">
        <v>0</v>
      </c>
      <c r="S6" s="234">
        <v>0</v>
      </c>
      <c r="T6" s="234">
        <v>0</v>
      </c>
      <c r="U6" s="238" t="s">
        <v>101</v>
      </c>
      <c r="V6" s="234"/>
      <c r="W6" s="234"/>
      <c r="X6" s="234"/>
      <c r="Y6" s="234"/>
      <c r="Z6" s="224"/>
      <c r="AA6" s="224"/>
      <c r="AB6" s="224"/>
      <c r="AC6" s="224"/>
      <c r="AD6" s="224"/>
      <c r="AE6" s="224"/>
      <c r="AF6" s="224"/>
      <c r="AG6" s="234" t="s">
        <v>109</v>
      </c>
      <c r="AH6" s="224"/>
      <c r="AI6" s="224"/>
      <c r="AJ6" s="224"/>
      <c r="AK6" s="224"/>
      <c r="AL6" s="224"/>
      <c r="AM6" s="224"/>
      <c r="AN6" s="224"/>
      <c r="AO6" s="224"/>
      <c r="AP6" s="224"/>
      <c r="AQ6" s="224"/>
      <c r="AR6" s="224"/>
      <c r="AS6" s="233">
        <v>22</v>
      </c>
      <c r="AT6" s="227"/>
      <c r="AU6" s="227"/>
      <c r="AV6" s="227"/>
      <c r="AW6" s="227"/>
      <c r="AX6" s="227"/>
      <c r="AY6" s="227"/>
      <c r="AZ6" s="227"/>
      <c r="BA6" s="227"/>
      <c r="BB6" s="227"/>
      <c r="BC6" s="227"/>
      <c r="BD6" s="227"/>
    </row>
    <row r="7" spans="2:56">
      <c r="B7" s="232" t="s">
        <v>64</v>
      </c>
      <c r="C7" s="239" t="s">
        <v>102</v>
      </c>
      <c r="D7" s="216" t="s">
        <v>90</v>
      </c>
      <c r="E7" s="217" t="s">
        <v>72</v>
      </c>
      <c r="F7" s="218">
        <v>0</v>
      </c>
      <c r="G7" s="219">
        <v>33</v>
      </c>
      <c r="I7" s="234" t="s">
        <v>64</v>
      </c>
      <c r="J7" s="234"/>
      <c r="K7" s="234">
        <v>0</v>
      </c>
      <c r="L7" s="234">
        <v>0</v>
      </c>
      <c r="M7" s="234">
        <v>0</v>
      </c>
      <c r="N7" s="234">
        <v>0</v>
      </c>
      <c r="O7" s="234">
        <v>0</v>
      </c>
      <c r="P7" s="234">
        <v>0</v>
      </c>
      <c r="Q7" s="234">
        <v>0</v>
      </c>
      <c r="R7" s="234">
        <v>0</v>
      </c>
      <c r="S7" s="234">
        <v>0</v>
      </c>
      <c r="T7" s="234">
        <v>0</v>
      </c>
      <c r="U7" s="238" t="s">
        <v>102</v>
      </c>
      <c r="V7" s="234"/>
      <c r="W7" s="234"/>
      <c r="X7" s="234"/>
      <c r="Y7" s="234"/>
      <c r="Z7" s="224"/>
      <c r="AA7" s="224"/>
      <c r="AB7" s="224"/>
      <c r="AC7" s="224"/>
      <c r="AD7" s="224"/>
      <c r="AE7" s="224"/>
      <c r="AF7" s="224"/>
      <c r="AG7" s="234" t="s">
        <v>72</v>
      </c>
      <c r="AH7" s="224"/>
      <c r="AI7" s="224"/>
      <c r="AJ7" s="224"/>
      <c r="AK7" s="224"/>
      <c r="AL7" s="224"/>
      <c r="AM7" s="224"/>
      <c r="AN7" s="224"/>
      <c r="AO7" s="224"/>
      <c r="AP7" s="224"/>
      <c r="AQ7" s="224"/>
      <c r="AR7" s="224"/>
      <c r="AS7" s="233">
        <v>33</v>
      </c>
      <c r="AT7" s="227"/>
      <c r="AU7" s="227"/>
      <c r="AV7" s="227"/>
      <c r="AW7" s="227"/>
      <c r="AX7" s="227"/>
      <c r="AY7" s="227"/>
      <c r="AZ7" s="227"/>
      <c r="BA7" s="227"/>
      <c r="BB7" s="227"/>
      <c r="BC7" s="227"/>
      <c r="BD7" s="227"/>
    </row>
    <row r="8" spans="2:56" s="158" customFormat="1">
      <c r="B8" s="232" t="s">
        <v>65</v>
      </c>
      <c r="C8" s="239" t="s">
        <v>103</v>
      </c>
      <c r="D8" s="216" t="s">
        <v>91</v>
      </c>
      <c r="E8" s="217" t="s">
        <v>72</v>
      </c>
      <c r="F8" s="218">
        <v>0</v>
      </c>
      <c r="G8" s="219">
        <v>44</v>
      </c>
      <c r="I8" s="234" t="s">
        <v>65</v>
      </c>
      <c r="J8" s="234"/>
      <c r="K8" s="234">
        <v>0</v>
      </c>
      <c r="L8" s="234">
        <v>0</v>
      </c>
      <c r="M8" s="234">
        <v>0</v>
      </c>
      <c r="N8" s="234">
        <v>0</v>
      </c>
      <c r="O8" s="234">
        <v>0</v>
      </c>
      <c r="P8" s="234">
        <v>0</v>
      </c>
      <c r="Q8" s="234">
        <v>0</v>
      </c>
      <c r="R8" s="234">
        <v>0</v>
      </c>
      <c r="S8" s="234">
        <v>0</v>
      </c>
      <c r="T8" s="234">
        <v>0</v>
      </c>
      <c r="U8" s="238" t="s">
        <v>103</v>
      </c>
      <c r="V8" s="234"/>
      <c r="W8" s="234"/>
      <c r="X8" s="234"/>
      <c r="Y8" s="234"/>
      <c r="Z8" s="226"/>
      <c r="AA8" s="226"/>
      <c r="AB8" s="226"/>
      <c r="AC8" s="226"/>
      <c r="AD8" s="226"/>
      <c r="AE8" s="226"/>
      <c r="AF8" s="226"/>
      <c r="AG8" s="234" t="s">
        <v>72</v>
      </c>
      <c r="AH8" s="226"/>
      <c r="AI8" s="226"/>
      <c r="AJ8" s="226"/>
      <c r="AK8" s="226"/>
      <c r="AL8" s="226"/>
      <c r="AM8" s="226"/>
      <c r="AN8" s="226"/>
      <c r="AO8" s="226"/>
      <c r="AP8" s="226"/>
      <c r="AQ8" s="226"/>
      <c r="AR8" s="226"/>
      <c r="AS8" s="233">
        <v>44</v>
      </c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</row>
    <row r="9" spans="2:56" s="158" customFormat="1">
      <c r="B9" s="232" t="s">
        <v>66</v>
      </c>
      <c r="C9" s="239" t="s">
        <v>104</v>
      </c>
      <c r="D9" s="216" t="s">
        <v>92</v>
      </c>
      <c r="E9" s="217" t="s">
        <v>73</v>
      </c>
      <c r="F9" s="218">
        <v>0</v>
      </c>
      <c r="G9" s="219">
        <v>55</v>
      </c>
      <c r="I9" s="234" t="s">
        <v>66</v>
      </c>
      <c r="J9" s="225"/>
      <c r="K9" s="225">
        <v>0</v>
      </c>
      <c r="L9" s="225">
        <v>0</v>
      </c>
      <c r="M9" s="225">
        <v>0</v>
      </c>
      <c r="N9" s="225">
        <v>0</v>
      </c>
      <c r="O9" s="225">
        <v>0</v>
      </c>
      <c r="P9" s="225">
        <v>0</v>
      </c>
      <c r="Q9" s="225">
        <v>0</v>
      </c>
      <c r="R9" s="225">
        <v>0</v>
      </c>
      <c r="S9" s="225">
        <v>0</v>
      </c>
      <c r="T9" s="225">
        <v>0</v>
      </c>
      <c r="U9" s="238" t="s">
        <v>104</v>
      </c>
      <c r="V9" s="225"/>
      <c r="W9" s="225"/>
      <c r="X9" s="225"/>
      <c r="Y9" s="225"/>
      <c r="Z9" s="226"/>
      <c r="AA9" s="226"/>
      <c r="AB9" s="226"/>
      <c r="AC9" s="226"/>
      <c r="AD9" s="226"/>
      <c r="AE9" s="226"/>
      <c r="AF9" s="226"/>
      <c r="AG9" s="234" t="s">
        <v>73</v>
      </c>
      <c r="AH9" s="226"/>
      <c r="AI9" s="226"/>
      <c r="AJ9" s="226"/>
      <c r="AK9" s="226"/>
      <c r="AL9" s="226"/>
      <c r="AM9" s="226"/>
      <c r="AN9" s="226"/>
      <c r="AO9" s="226"/>
      <c r="AP9" s="226"/>
      <c r="AQ9" s="226"/>
      <c r="AR9" s="226"/>
      <c r="AS9" s="233">
        <v>55</v>
      </c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</row>
    <row r="10" spans="2:56" s="159" customFormat="1">
      <c r="B10" s="232" t="s">
        <v>67</v>
      </c>
      <c r="C10" s="239" t="s">
        <v>105</v>
      </c>
      <c r="D10" s="216" t="s">
        <v>93</v>
      </c>
      <c r="E10" s="217" t="s">
        <v>72</v>
      </c>
      <c r="F10" s="218">
        <v>0</v>
      </c>
      <c r="G10" s="219">
        <v>66</v>
      </c>
      <c r="I10" s="234" t="s">
        <v>67</v>
      </c>
      <c r="J10" s="225"/>
      <c r="K10" s="225">
        <v>0</v>
      </c>
      <c r="L10" s="225">
        <v>0</v>
      </c>
      <c r="M10" s="225">
        <v>0</v>
      </c>
      <c r="N10" s="225">
        <v>0</v>
      </c>
      <c r="O10" s="225">
        <v>0</v>
      </c>
      <c r="P10" s="225">
        <v>0</v>
      </c>
      <c r="Q10" s="225">
        <v>0</v>
      </c>
      <c r="R10" s="225">
        <v>0</v>
      </c>
      <c r="S10" s="225">
        <v>0</v>
      </c>
      <c r="T10" s="225">
        <v>0</v>
      </c>
      <c r="U10" s="238" t="s">
        <v>105</v>
      </c>
      <c r="V10" s="225"/>
      <c r="W10" s="225"/>
      <c r="X10" s="225"/>
      <c r="Y10" s="225"/>
      <c r="Z10" s="226"/>
      <c r="AA10" s="226"/>
      <c r="AB10" s="226"/>
      <c r="AC10" s="226"/>
      <c r="AD10" s="226"/>
      <c r="AE10" s="226"/>
      <c r="AF10" s="226"/>
      <c r="AG10" s="234" t="s">
        <v>72</v>
      </c>
      <c r="AH10" s="226"/>
      <c r="AI10" s="226"/>
      <c r="AJ10" s="226"/>
      <c r="AK10" s="226"/>
      <c r="AL10" s="226"/>
      <c r="AM10" s="226"/>
      <c r="AN10" s="226"/>
      <c r="AO10" s="226"/>
      <c r="AP10" s="226"/>
      <c r="AQ10" s="226"/>
      <c r="AR10" s="226"/>
      <c r="AS10" s="233">
        <v>66</v>
      </c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</row>
    <row r="11" spans="2:56" s="159" customFormat="1">
      <c r="B11" s="232" t="s">
        <v>68</v>
      </c>
      <c r="C11" s="239" t="s">
        <v>106</v>
      </c>
      <c r="D11" s="216" t="s">
        <v>94</v>
      </c>
      <c r="E11" s="217" t="s">
        <v>74</v>
      </c>
      <c r="F11" s="218">
        <v>-55</v>
      </c>
      <c r="G11" s="219">
        <v>77</v>
      </c>
      <c r="I11" s="234" t="s">
        <v>68</v>
      </c>
      <c r="J11" s="225"/>
      <c r="K11" s="225">
        <v>0</v>
      </c>
      <c r="L11" s="225">
        <v>0</v>
      </c>
      <c r="M11" s="225">
        <v>0</v>
      </c>
      <c r="N11" s="225">
        <v>0</v>
      </c>
      <c r="O11" s="225">
        <v>0</v>
      </c>
      <c r="P11" s="225">
        <v>0</v>
      </c>
      <c r="Q11" s="225">
        <v>0</v>
      </c>
      <c r="R11" s="225">
        <v>0</v>
      </c>
      <c r="S11" s="225">
        <v>0</v>
      </c>
      <c r="T11" s="225">
        <v>0</v>
      </c>
      <c r="U11" s="238" t="s">
        <v>106</v>
      </c>
      <c r="V11" s="225"/>
      <c r="W11" s="225"/>
      <c r="X11" s="225"/>
      <c r="Y11" s="225"/>
      <c r="Z11" s="226"/>
      <c r="AA11" s="226"/>
      <c r="AB11" s="226"/>
      <c r="AC11" s="226"/>
      <c r="AD11" s="226"/>
      <c r="AE11" s="226"/>
      <c r="AF11" s="226"/>
      <c r="AG11" s="234" t="s">
        <v>74</v>
      </c>
      <c r="AH11" s="226"/>
      <c r="AI11" s="226"/>
      <c r="AJ11" s="226"/>
      <c r="AK11" s="226"/>
      <c r="AL11" s="226"/>
      <c r="AM11" s="226"/>
      <c r="AN11" s="226"/>
      <c r="AO11" s="226"/>
      <c r="AP11" s="226"/>
      <c r="AQ11" s="226"/>
      <c r="AR11" s="226"/>
      <c r="AS11" s="233">
        <v>77</v>
      </c>
      <c r="AT11" s="228"/>
      <c r="AU11" s="228"/>
      <c r="AV11" s="228"/>
      <c r="AW11" s="228"/>
      <c r="AX11" s="228"/>
      <c r="AY11" s="228"/>
      <c r="AZ11" s="228"/>
      <c r="BA11" s="228"/>
      <c r="BB11" s="228"/>
      <c r="BC11" s="228"/>
      <c r="BD11" s="228"/>
    </row>
    <row r="12" spans="2:56" s="159" customFormat="1">
      <c r="B12" s="232" t="s">
        <v>69</v>
      </c>
      <c r="C12" s="239" t="s">
        <v>107</v>
      </c>
      <c r="D12" s="216" t="s">
        <v>95</v>
      </c>
      <c r="E12" s="217" t="s">
        <v>72</v>
      </c>
      <c r="F12" s="218">
        <v>0</v>
      </c>
      <c r="G12" s="219">
        <v>88</v>
      </c>
      <c r="I12" s="234" t="s">
        <v>69</v>
      </c>
      <c r="J12" s="225"/>
      <c r="K12" s="225">
        <v>0</v>
      </c>
      <c r="L12" s="225">
        <v>0</v>
      </c>
      <c r="M12" s="225">
        <v>0</v>
      </c>
      <c r="N12" s="225">
        <v>0</v>
      </c>
      <c r="O12" s="225">
        <v>0</v>
      </c>
      <c r="P12" s="225">
        <v>0</v>
      </c>
      <c r="Q12" s="225">
        <v>0</v>
      </c>
      <c r="R12" s="225">
        <v>0</v>
      </c>
      <c r="S12" s="225">
        <v>0</v>
      </c>
      <c r="T12" s="225">
        <v>0</v>
      </c>
      <c r="U12" s="238" t="s">
        <v>107</v>
      </c>
      <c r="V12" s="225"/>
      <c r="W12" s="225"/>
      <c r="X12" s="225"/>
      <c r="Y12" s="225"/>
      <c r="Z12" s="226"/>
      <c r="AA12" s="226"/>
      <c r="AB12" s="226"/>
      <c r="AC12" s="226"/>
      <c r="AD12" s="226"/>
      <c r="AE12" s="226"/>
      <c r="AF12" s="226"/>
      <c r="AG12" s="234" t="s">
        <v>72</v>
      </c>
      <c r="AH12" s="226"/>
      <c r="AI12" s="226"/>
      <c r="AJ12" s="226"/>
      <c r="AK12" s="226"/>
      <c r="AL12" s="226"/>
      <c r="AM12" s="226"/>
      <c r="AN12" s="226"/>
      <c r="AO12" s="226"/>
      <c r="AP12" s="226"/>
      <c r="AQ12" s="226"/>
      <c r="AR12" s="226"/>
      <c r="AS12" s="233">
        <v>88</v>
      </c>
      <c r="AT12" s="228"/>
      <c r="AU12" s="228"/>
      <c r="AV12" s="228"/>
      <c r="AW12" s="228"/>
      <c r="AX12" s="228"/>
      <c r="AY12" s="228"/>
      <c r="AZ12" s="228"/>
      <c r="BA12" s="228"/>
      <c r="BB12" s="228"/>
      <c r="BC12" s="228"/>
      <c r="BD12" s="228"/>
    </row>
    <row r="13" spans="2:56" s="159" customFormat="1">
      <c r="B13" s="232" t="s">
        <v>70</v>
      </c>
      <c r="C13" s="239" t="s">
        <v>108</v>
      </c>
      <c r="D13" s="216" t="s">
        <v>96</v>
      </c>
      <c r="E13" s="217" t="s">
        <v>72</v>
      </c>
      <c r="F13" s="218">
        <v>0</v>
      </c>
      <c r="G13" s="219">
        <v>99</v>
      </c>
      <c r="I13" s="234" t="s">
        <v>70</v>
      </c>
      <c r="J13" s="225"/>
      <c r="K13" s="225">
        <v>0</v>
      </c>
      <c r="L13" s="225">
        <v>0</v>
      </c>
      <c r="M13" s="225">
        <v>0</v>
      </c>
      <c r="N13" s="225">
        <v>0</v>
      </c>
      <c r="O13" s="225">
        <v>0</v>
      </c>
      <c r="P13" s="225">
        <v>0</v>
      </c>
      <c r="Q13" s="225">
        <v>0</v>
      </c>
      <c r="R13" s="225">
        <v>0</v>
      </c>
      <c r="S13" s="225">
        <v>0</v>
      </c>
      <c r="T13" s="225">
        <v>0</v>
      </c>
      <c r="U13" s="238" t="s">
        <v>108</v>
      </c>
      <c r="V13" s="225"/>
      <c r="W13" s="225"/>
      <c r="X13" s="225"/>
      <c r="Y13" s="225"/>
      <c r="Z13" s="226"/>
      <c r="AA13" s="226"/>
      <c r="AB13" s="226"/>
      <c r="AC13" s="226"/>
      <c r="AD13" s="226"/>
      <c r="AE13" s="226"/>
      <c r="AF13" s="226"/>
      <c r="AG13" s="234" t="s">
        <v>72</v>
      </c>
      <c r="AH13" s="226"/>
      <c r="AI13" s="226"/>
      <c r="AJ13" s="226"/>
      <c r="AK13" s="226"/>
      <c r="AL13" s="226"/>
      <c r="AM13" s="226"/>
      <c r="AN13" s="226"/>
      <c r="AO13" s="226"/>
      <c r="AP13" s="226"/>
      <c r="AQ13" s="226"/>
      <c r="AR13" s="226"/>
      <c r="AS13" s="233">
        <v>99</v>
      </c>
      <c r="AT13" s="228"/>
      <c r="AU13" s="228"/>
      <c r="AV13" s="228"/>
      <c r="AW13" s="228"/>
      <c r="AX13" s="228"/>
      <c r="AY13" s="228"/>
      <c r="AZ13" s="228"/>
      <c r="BA13" s="228"/>
      <c r="BB13" s="228"/>
      <c r="BC13" s="228"/>
      <c r="BD13" s="228"/>
    </row>
    <row r="15" spans="2:56" ht="15">
      <c r="B15" s="156" t="s">
        <v>110</v>
      </c>
      <c r="C15" s="156"/>
      <c r="D15" s="156"/>
      <c r="E15" s="156"/>
      <c r="F15" s="156"/>
      <c r="G15" s="156"/>
    </row>
    <row r="16" spans="2:56" ht="15">
      <c r="B16" s="240" t="s">
        <v>111</v>
      </c>
      <c r="C16" s="156"/>
      <c r="D16" s="156"/>
      <c r="E16" s="156"/>
      <c r="F16" s="156"/>
      <c r="G16" s="156"/>
    </row>
    <row r="17" spans="2:7" ht="16.5" customHeight="1">
      <c r="B17" s="240" t="s">
        <v>131</v>
      </c>
      <c r="C17" s="156"/>
      <c r="D17" s="156"/>
      <c r="E17" s="156"/>
      <c r="F17" s="156"/>
      <c r="G17" s="156"/>
    </row>
    <row r="18" spans="2:7" ht="15">
      <c r="B18" s="240" t="s">
        <v>132</v>
      </c>
      <c r="C18" s="156"/>
      <c r="D18" s="156"/>
      <c r="E18" s="156"/>
      <c r="F18" s="156"/>
      <c r="G18" s="156"/>
    </row>
    <row r="19" spans="2:7" ht="15">
      <c r="B19" s="240" t="s">
        <v>133</v>
      </c>
      <c r="C19" s="156"/>
      <c r="D19" s="156"/>
      <c r="E19" s="156"/>
      <c r="F19" s="156"/>
      <c r="G19" s="156"/>
    </row>
    <row r="20" spans="2:7" ht="15">
      <c r="B20" s="240" t="s">
        <v>134</v>
      </c>
      <c r="C20" s="156"/>
      <c r="D20" s="156"/>
      <c r="E20" s="156"/>
      <c r="F20" s="156"/>
      <c r="G20" s="156"/>
    </row>
    <row r="21" spans="2:7" ht="15">
      <c r="B21" s="240" t="s">
        <v>112</v>
      </c>
      <c r="C21" s="156"/>
      <c r="D21" s="156"/>
      <c r="E21" s="156"/>
      <c r="F21" s="156"/>
      <c r="G21" s="156"/>
    </row>
    <row r="22" spans="2:7" ht="15">
      <c r="B22" s="240" t="s">
        <v>135</v>
      </c>
      <c r="C22" s="156"/>
      <c r="D22" s="156"/>
      <c r="E22" s="156"/>
      <c r="F22" s="156"/>
      <c r="G22" s="156"/>
    </row>
    <row r="23" spans="2:7" ht="15">
      <c r="B23" s="240" t="s">
        <v>136</v>
      </c>
      <c r="C23" s="156"/>
      <c r="D23" s="156"/>
      <c r="E23" s="156"/>
      <c r="F23" s="156"/>
      <c r="G23" s="156"/>
    </row>
    <row r="24" spans="2:7" ht="15">
      <c r="B24" s="240" t="s">
        <v>137</v>
      </c>
      <c r="C24" s="156"/>
      <c r="D24" s="156"/>
      <c r="E24" s="156"/>
      <c r="F24" s="156"/>
      <c r="G24" s="156"/>
    </row>
    <row r="25" spans="2:7" ht="15">
      <c r="B25" s="240" t="s">
        <v>138</v>
      </c>
      <c r="C25" s="156"/>
      <c r="D25" s="156"/>
      <c r="E25" s="156"/>
      <c r="F25" s="156"/>
      <c r="G25" s="156"/>
    </row>
    <row r="26" spans="2:7" ht="15">
      <c r="B26" s="156"/>
      <c r="C26" s="156"/>
      <c r="D26" s="156"/>
      <c r="E26" s="156"/>
      <c r="F26" s="156"/>
      <c r="G26" s="156"/>
    </row>
    <row r="27" spans="2:7" ht="15">
      <c r="B27" s="240" t="s">
        <v>113</v>
      </c>
      <c r="C27" s="156"/>
      <c r="D27" s="156"/>
      <c r="E27" s="156"/>
      <c r="F27" s="156"/>
      <c r="G27" s="156"/>
    </row>
    <row r="28" spans="2:7" ht="15">
      <c r="B28" s="240" t="s">
        <v>139</v>
      </c>
      <c r="C28" s="156"/>
      <c r="D28" s="156"/>
      <c r="E28" s="156"/>
      <c r="F28" s="156"/>
      <c r="G28" s="156"/>
    </row>
    <row r="29" spans="2:7" ht="15">
      <c r="B29" s="240" t="s">
        <v>140</v>
      </c>
      <c r="C29" s="156"/>
      <c r="D29" s="156"/>
      <c r="E29" s="156"/>
      <c r="F29" s="156"/>
      <c r="G29" s="156"/>
    </row>
    <row r="30" spans="2:7" ht="15">
      <c r="B30" s="240" t="s">
        <v>141</v>
      </c>
      <c r="C30" s="156"/>
      <c r="D30" s="156"/>
      <c r="E30" s="156"/>
      <c r="F30" s="156"/>
      <c r="G30" s="156"/>
    </row>
    <row r="31" spans="2:7" ht="15">
      <c r="B31" s="240" t="s">
        <v>142</v>
      </c>
      <c r="C31" s="156"/>
      <c r="D31" s="156"/>
      <c r="E31" s="156"/>
      <c r="F31" s="156"/>
      <c r="G31" s="156"/>
    </row>
    <row r="32" spans="2:7" ht="15">
      <c r="B32" s="156"/>
      <c r="C32" s="156"/>
      <c r="D32" s="156"/>
      <c r="E32" s="156"/>
      <c r="F32" s="156"/>
      <c r="G32" s="156"/>
    </row>
    <row r="33" spans="2:7" ht="15">
      <c r="B33" s="156" t="s">
        <v>114</v>
      </c>
      <c r="C33" s="156"/>
      <c r="D33" s="156"/>
      <c r="E33" s="156"/>
      <c r="F33" s="156"/>
      <c r="G33" s="156"/>
    </row>
    <row r="34" spans="2:7" ht="15">
      <c r="B34" s="156" t="s">
        <v>115</v>
      </c>
      <c r="C34" s="156"/>
      <c r="D34" s="156"/>
      <c r="E34" s="156"/>
      <c r="F34" s="156"/>
      <c r="G34" s="156"/>
    </row>
    <row r="35" spans="2:7" ht="15">
      <c r="B35" s="156" t="s">
        <v>116</v>
      </c>
      <c r="C35" s="156"/>
      <c r="D35" s="156"/>
      <c r="E35" s="156"/>
      <c r="F35" s="156"/>
      <c r="G35" s="156"/>
    </row>
    <row r="36" spans="2:7" ht="15">
      <c r="B36" s="156" t="s">
        <v>117</v>
      </c>
      <c r="C36" s="156"/>
      <c r="D36" s="156"/>
      <c r="E36" s="156"/>
      <c r="F36" s="156"/>
      <c r="G36" s="156"/>
    </row>
    <row r="37" spans="2:7" ht="15">
      <c r="B37" s="156" t="s">
        <v>118</v>
      </c>
      <c r="C37" s="156"/>
      <c r="D37" s="156"/>
      <c r="E37" s="156"/>
      <c r="F37" s="156"/>
      <c r="G37" s="156"/>
    </row>
    <row r="38" spans="2:7" ht="15">
      <c r="B38" s="156" t="s">
        <v>119</v>
      </c>
      <c r="C38" s="156"/>
      <c r="D38" s="156"/>
      <c r="E38" s="156"/>
      <c r="F38" s="156"/>
      <c r="G38" s="156"/>
    </row>
    <row r="39" spans="2:7" ht="15">
      <c r="B39" s="156" t="s">
        <v>120</v>
      </c>
      <c r="C39" s="156"/>
      <c r="D39" s="156"/>
      <c r="E39" s="156"/>
      <c r="F39" s="156"/>
      <c r="G39" s="156"/>
    </row>
    <row r="40" spans="2:7" ht="15">
      <c r="B40" s="156" t="s">
        <v>121</v>
      </c>
      <c r="C40" s="156"/>
      <c r="D40" s="156"/>
      <c r="E40" s="156"/>
      <c r="F40" s="156"/>
      <c r="G40" s="156"/>
    </row>
    <row r="41" spans="2:7" ht="15">
      <c r="B41" s="156" t="s">
        <v>117</v>
      </c>
      <c r="C41" s="156"/>
      <c r="D41" s="156"/>
      <c r="E41" s="156"/>
      <c r="F41" s="156"/>
      <c r="G41" s="156"/>
    </row>
    <row r="42" spans="2:7" ht="15">
      <c r="B42" s="156" t="s">
        <v>122</v>
      </c>
      <c r="C42" s="156"/>
      <c r="D42" s="156"/>
      <c r="E42" s="156"/>
      <c r="F42" s="156"/>
      <c r="G42" s="156"/>
    </row>
    <row r="43" spans="2:7" ht="15">
      <c r="B43" s="156" t="s">
        <v>119</v>
      </c>
      <c r="C43" s="156"/>
      <c r="D43" s="156"/>
      <c r="E43" s="156"/>
      <c r="F43" s="156"/>
      <c r="G43" s="156"/>
    </row>
    <row r="44" spans="2:7" ht="15">
      <c r="B44" s="156" t="s">
        <v>123</v>
      </c>
      <c r="C44" s="156"/>
      <c r="D44" s="156"/>
      <c r="E44" s="156"/>
      <c r="F44" s="156"/>
      <c r="G44" s="156"/>
    </row>
    <row r="45" spans="2:7" ht="15">
      <c r="B45" s="156" t="s">
        <v>124</v>
      </c>
      <c r="C45" s="156"/>
      <c r="D45" s="156"/>
      <c r="E45" s="156"/>
      <c r="F45" s="156"/>
      <c r="G45" s="156"/>
    </row>
    <row r="46" spans="2:7" ht="15">
      <c r="B46" s="156" t="s">
        <v>117</v>
      </c>
      <c r="C46" s="156"/>
      <c r="D46" s="156"/>
      <c r="E46" s="156"/>
      <c r="F46" s="156"/>
      <c r="G46" s="156"/>
    </row>
    <row r="47" spans="2:7" ht="15">
      <c r="B47" s="156" t="s">
        <v>125</v>
      </c>
      <c r="C47" s="156"/>
      <c r="D47" s="156"/>
      <c r="E47" s="156"/>
      <c r="F47" s="156"/>
      <c r="G47" s="156"/>
    </row>
    <row r="48" spans="2:7" ht="15">
      <c r="B48" s="156" t="s">
        <v>119</v>
      </c>
      <c r="C48" s="156"/>
      <c r="D48" s="156"/>
      <c r="E48" s="156"/>
      <c r="F48" s="156"/>
      <c r="G48" s="156"/>
    </row>
    <row r="49" spans="2:7" ht="15">
      <c r="B49" s="156" t="s">
        <v>123</v>
      </c>
      <c r="C49" s="156"/>
      <c r="D49" s="156"/>
      <c r="E49" s="156"/>
      <c r="F49" s="156"/>
      <c r="G49" s="156"/>
    </row>
    <row r="50" spans="2:7" ht="15">
      <c r="B50" s="156" t="s">
        <v>126</v>
      </c>
      <c r="C50" s="156"/>
      <c r="D50" s="156"/>
      <c r="E50" s="156"/>
      <c r="F50" s="156"/>
      <c r="G50" s="156"/>
    </row>
    <row r="51" spans="2:7" ht="15">
      <c r="B51" s="156" t="s">
        <v>117</v>
      </c>
      <c r="C51" s="156"/>
      <c r="D51" s="156"/>
      <c r="E51" s="156"/>
      <c r="F51" s="156"/>
      <c r="G51" s="156"/>
    </row>
    <row r="52" spans="2:7" ht="15">
      <c r="B52" s="156" t="s">
        <v>127</v>
      </c>
      <c r="C52" s="156"/>
      <c r="D52" s="156"/>
      <c r="E52" s="156"/>
      <c r="F52" s="156"/>
      <c r="G52" s="156"/>
    </row>
    <row r="53" spans="2:7" ht="15">
      <c r="B53" s="156" t="s">
        <v>119</v>
      </c>
      <c r="C53" s="156"/>
      <c r="D53" s="156"/>
      <c r="E53" s="156"/>
      <c r="F53" s="156"/>
      <c r="G53" s="156"/>
    </row>
    <row r="54" spans="2:7" ht="15">
      <c r="B54" s="156" t="s">
        <v>123</v>
      </c>
      <c r="C54" s="156"/>
      <c r="D54" s="156"/>
      <c r="E54" s="156"/>
      <c r="F54" s="156"/>
      <c r="G54" s="156"/>
    </row>
    <row r="55" spans="2:7" ht="15">
      <c r="B55" s="156" t="s">
        <v>128</v>
      </c>
      <c r="C55" s="156"/>
      <c r="D55" s="156"/>
      <c r="E55" s="156"/>
      <c r="F55" s="156"/>
      <c r="G55" s="156"/>
    </row>
    <row r="56" spans="2:7" ht="15">
      <c r="B56" s="156" t="s">
        <v>129</v>
      </c>
      <c r="C56" s="156"/>
      <c r="D56" s="156"/>
      <c r="E56" s="156"/>
      <c r="F56" s="156"/>
      <c r="G56" s="156"/>
    </row>
    <row r="57" spans="2:7" ht="15">
      <c r="B57" s="156" t="s">
        <v>130</v>
      </c>
      <c r="C57" s="156"/>
      <c r="D57" s="156"/>
      <c r="E57" s="156"/>
      <c r="F57" s="156"/>
      <c r="G57" s="156"/>
    </row>
    <row r="59" spans="2:7" ht="15">
      <c r="B59" s="240" t="s">
        <v>143</v>
      </c>
    </row>
    <row r="60" spans="2:7" ht="15">
      <c r="B60" s="240" t="s">
        <v>144</v>
      </c>
    </row>
    <row r="61" spans="2:7" ht="15">
      <c r="B61" s="240" t="s">
        <v>135</v>
      </c>
      <c r="C61" s="156"/>
      <c r="D61" s="156"/>
      <c r="E61" s="156"/>
      <c r="F61" s="156"/>
    </row>
    <row r="62" spans="2:7" ht="15">
      <c r="B62" s="240" t="s">
        <v>136</v>
      </c>
      <c r="C62" s="156"/>
      <c r="D62" s="156"/>
      <c r="E62" s="156"/>
      <c r="F62" s="156"/>
    </row>
    <row r="63" spans="2:7" ht="15">
      <c r="B63" s="240" t="s">
        <v>137</v>
      </c>
      <c r="C63" s="156"/>
      <c r="D63" s="156"/>
      <c r="E63" s="156"/>
      <c r="F63" s="156"/>
    </row>
    <row r="64" spans="2:7" ht="15">
      <c r="B64" s="240" t="s">
        <v>138</v>
      </c>
      <c r="C64" s="156"/>
      <c r="D64" s="156"/>
      <c r="E64" s="156"/>
      <c r="F64" s="156"/>
    </row>
    <row r="66" spans="2:2" ht="15">
      <c r="B66" s="240" t="s">
        <v>145</v>
      </c>
    </row>
  </sheetData>
  <dataConsolidate/>
  <dataValidations disablePrompts="1" count="1">
    <dataValidation type="list" allowBlank="1" showInputMessage="1" showErrorMessage="1" sqref="D2">
      <formula1>Month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CommandButton1">
          <controlPr defaultSize="0" autoLine="0" r:id="rId4">
            <anchor moveWithCells="1">
              <from>
                <xdr:col>4</xdr:col>
                <xdr:colOff>228600</xdr:colOff>
                <xdr:row>0</xdr:row>
                <xdr:rowOff>76200</xdr:rowOff>
              </from>
              <to>
                <xdr:col>6</xdr:col>
                <xdr:colOff>133350</xdr:colOff>
                <xdr:row>2</xdr:row>
                <xdr:rowOff>76200</xdr:rowOff>
              </to>
            </anchor>
          </controlPr>
        </control>
      </mc:Choice>
      <mc:Fallback>
        <control shapeId="1740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C13"/>
  <sheetViews>
    <sheetView workbookViewId="0">
      <selection activeCell="B2" sqref="B2:B14"/>
    </sheetView>
  </sheetViews>
  <sheetFormatPr defaultRowHeight="15"/>
  <sheetData>
    <row r="2" spans="2:3">
      <c r="B2" t="s">
        <v>75</v>
      </c>
    </row>
    <row r="3" spans="2:3">
      <c r="B3" s="80" t="s">
        <v>76</v>
      </c>
      <c r="C3" s="80"/>
    </row>
    <row r="4" spans="2:3">
      <c r="B4" s="80" t="s">
        <v>77</v>
      </c>
      <c r="C4" s="80"/>
    </row>
    <row r="5" spans="2:3">
      <c r="B5" s="80" t="s">
        <v>78</v>
      </c>
      <c r="C5" s="80"/>
    </row>
    <row r="6" spans="2:3">
      <c r="B6" s="80" t="s">
        <v>79</v>
      </c>
      <c r="C6" s="80"/>
    </row>
    <row r="7" spans="2:3">
      <c r="B7" s="80" t="s">
        <v>80</v>
      </c>
      <c r="C7" s="80"/>
    </row>
    <row r="8" spans="2:3">
      <c r="B8" s="80" t="s">
        <v>81</v>
      </c>
      <c r="C8" s="80"/>
    </row>
    <row r="9" spans="2:3">
      <c r="B9" s="80" t="s">
        <v>82</v>
      </c>
      <c r="C9" s="80"/>
    </row>
    <row r="10" spans="2:3">
      <c r="B10" s="80" t="s">
        <v>83</v>
      </c>
      <c r="C10" s="80"/>
    </row>
    <row r="11" spans="2:3">
      <c r="B11" s="80" t="s">
        <v>84</v>
      </c>
      <c r="C11" s="80"/>
    </row>
    <row r="12" spans="2:3">
      <c r="B12" s="80" t="s">
        <v>85</v>
      </c>
      <c r="C12" s="80"/>
    </row>
    <row r="13" spans="2:3">
      <c r="B13" s="80" t="s">
        <v>86</v>
      </c>
      <c r="C13" s="8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YN_2013</vt:lpstr>
      <vt:lpstr>DATA</vt:lpstr>
      <vt:lpstr>Sheet1</vt:lpstr>
      <vt:lpstr>Month</vt:lpstr>
      <vt:lpstr>STPA1</vt:lpstr>
      <vt:lpstr>STPA2</vt:lpstr>
      <vt:lpstr>STPA3</vt:lpstr>
      <vt:lpstr>STPA4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Gap5745a</cp:lastModifiedBy>
  <cp:lastPrinted>2012-11-01T03:27:44Z</cp:lastPrinted>
  <dcterms:created xsi:type="dcterms:W3CDTF">2010-11-05T07:17:29Z</dcterms:created>
  <dcterms:modified xsi:type="dcterms:W3CDTF">2013-05-13T15:45:59Z</dcterms:modified>
</cp:coreProperties>
</file>