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ichanchai\Desktop\"/>
    </mc:Choice>
  </mc:AlternateContent>
  <bookViews>
    <workbookView xWindow="0" yWindow="0" windowWidth="21600" windowHeight="9735" activeTab="1"/>
  </bookViews>
  <sheets>
    <sheet name="Data" sheetId="6" r:id="rId1"/>
    <sheet name="P-001" sheetId="10" r:id="rId2"/>
    <sheet name="รายงานข้อมูลรายตัว" sheetId="9" r:id="rId3"/>
    <sheet name="สรุปยอดเงินรับฝากสะสม" sheetId="1" r:id="rId4"/>
  </sheets>
  <definedNames>
    <definedName name="_xlnm._FilterDatabase" localSheetId="0" hidden="1">Data!#REF!</definedName>
    <definedName name="_xlnm._FilterDatabase" localSheetId="3" hidden="1">สรุปยอดเงินรับฝากสะสม!$A$4:$J$6</definedName>
    <definedName name="_xlnm.Print_Area" localSheetId="0">Data!#REF!</definedName>
    <definedName name="_xlnm.Print_Titles" localSheetId="3">สรุปยอดเงินรับฝากสะสม!$1:$6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5" i="10" l="1"/>
  <c r="L16" i="10"/>
  <c r="S5" i="10"/>
  <c r="G14" i="10" l="1"/>
  <c r="V2" i="10" s="1"/>
  <c r="G12" i="10"/>
  <c r="U2" i="10" s="1"/>
  <c r="G10" i="10"/>
  <c r="T2" i="10" s="1"/>
  <c r="AB2" i="10"/>
  <c r="AA2" i="10"/>
  <c r="Y2" i="10"/>
  <c r="X2" i="10"/>
  <c r="W2" i="10"/>
  <c r="S2" i="10"/>
  <c r="R2" i="10"/>
  <c r="Q2" i="10"/>
  <c r="G20" i="10"/>
  <c r="Z2" i="10" s="1"/>
  <c r="T5" i="10" l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D29" i="1" l="1"/>
  <c r="F28" i="1" l="1"/>
  <c r="H28" i="1" s="1"/>
  <c r="I28" i="1" s="1"/>
  <c r="F27" i="1" l="1"/>
  <c r="F26" i="1"/>
  <c r="F25" i="1"/>
  <c r="F24" i="1"/>
  <c r="F22" i="1" l="1"/>
  <c r="F21" i="1"/>
  <c r="F20" i="1"/>
  <c r="F19" i="1"/>
  <c r="F18" i="1"/>
  <c r="F17" i="1"/>
  <c r="F23" i="1"/>
  <c r="F16" i="1"/>
  <c r="F15" i="1"/>
  <c r="F14" i="1"/>
  <c r="F13" i="1" l="1"/>
  <c r="F12" i="1"/>
  <c r="F11" i="1"/>
  <c r="F10" i="1" l="1"/>
  <c r="F9" i="1"/>
  <c r="F8" i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G29" i="1"/>
  <c r="E29" i="1" l="1"/>
  <c r="I27" i="1"/>
  <c r="H10" i="1"/>
  <c r="I10" i="1" s="1"/>
  <c r="H9" i="1"/>
  <c r="I9" i="1" s="1"/>
  <c r="H8" i="1"/>
  <c r="I8" i="1" s="1"/>
  <c r="F7" i="1"/>
  <c r="F29" i="1" s="1"/>
  <c r="H7" i="1" l="1"/>
  <c r="I7" i="1" l="1"/>
  <c r="I29" i="1" s="1"/>
  <c r="H29" i="1"/>
</calcChain>
</file>

<file path=xl/sharedStrings.xml><?xml version="1.0" encoding="utf-8"?>
<sst xmlns="http://schemas.openxmlformats.org/spreadsheetml/2006/main" count="1017" uniqueCount="365">
  <si>
    <t>ลำดับ</t>
  </si>
  <si>
    <t>ยอดคงเหลือ</t>
  </si>
  <si>
    <t>เงินสะสม</t>
  </si>
  <si>
    <t>เบิกจ่าย</t>
  </si>
  <si>
    <t>ที่</t>
  </si>
  <si>
    <t>ชื่อ - นามสกุล</t>
  </si>
  <si>
    <t>ได้รับปี 59</t>
  </si>
  <si>
    <t>หมายเหตุ</t>
  </si>
  <si>
    <t>1 ต.ค.58-30 ก.ย.59</t>
  </si>
  <si>
    <t>ประเภท</t>
  </si>
  <si>
    <t>เลขที่เอกสาร</t>
  </si>
  <si>
    <t>สถาบันเทคโนโลยีนิวเคลียร์แห่งชาติ (องค์การมหาชน)</t>
  </si>
  <si>
    <t>สรุปยอดเงินรับฝาก</t>
  </si>
  <si>
    <t>ประจำปีงบประมาณ พ.ศ. 2559</t>
  </si>
  <si>
    <t>รับบริจาค</t>
  </si>
  <si>
    <t>Contract No.</t>
  </si>
  <si>
    <t>ชื่อผู้รับผิดชอบ</t>
  </si>
  <si>
    <t>น.ส.บุญสม  พรเทพเกษมสันต์</t>
  </si>
  <si>
    <t>IAEA CRP 18946</t>
  </si>
  <si>
    <t>รายการ</t>
  </si>
  <si>
    <t>RV58110340</t>
  </si>
  <si>
    <t>วันที่</t>
  </si>
  <si>
    <t>รับเงินสนับสนุนการวิจัยจากทบวงฯ CRP 18946</t>
  </si>
  <si>
    <t>รวมทั้งหมด</t>
  </si>
  <si>
    <t>Contract</t>
  </si>
  <si>
    <t>No.</t>
  </si>
  <si>
    <t>น.ส.โสรดา  ชนินทยุทธวงศ์</t>
  </si>
  <si>
    <t>สถานทูตฝรั่งเศษ</t>
  </si>
  <si>
    <t>RV58110396</t>
  </si>
  <si>
    <t>รับเงินสนับสุนจากสถานทูตฝรั่งเศษเป็นค่าจัดโครงการอบรม The 2nd ASEAN Nuclear Fusion School 2016</t>
  </si>
  <si>
    <t>16523R4</t>
  </si>
  <si>
    <t>น.ส.วรรณี   ศรีนุตตระกูล</t>
  </si>
  <si>
    <t>IAEA CRP 16523R4</t>
  </si>
  <si>
    <t>RV58110645</t>
  </si>
  <si>
    <t>รับเงินสนับสนุนการวิจัยจากทบวงฯ</t>
  </si>
  <si>
    <t>JV58110015</t>
  </si>
  <si>
    <t>ปรับปรุงเงินรับฝากเป็นรายได้</t>
  </si>
  <si>
    <t>นายชนาธิป  ทิพยกุล</t>
  </si>
  <si>
    <t>IAEA CRP 18693</t>
  </si>
  <si>
    <t>รับเงินสนับสนุนจากทบวงฯ</t>
  </si>
  <si>
    <t>เบิกค่าเครื่องบิน กรุงเทพฯ-ซันวัลเลย์ สหรัฐฯ</t>
  </si>
  <si>
    <t>JV59020002</t>
  </si>
  <si>
    <t>นางสุวิมล  เจตะวัฒนะ</t>
  </si>
  <si>
    <t>IAEA CRP 19309R0</t>
  </si>
  <si>
    <t>RV58120594</t>
  </si>
  <si>
    <t>นายสุรศักดิ์  สัจบุตร</t>
  </si>
  <si>
    <t>ทุนนักวิจัยใหม่ สวทช</t>
  </si>
  <si>
    <t>RV58120595</t>
  </si>
  <si>
    <t>รับเงินทุนสนับสนุนนักวิจัยใหม่ จาก สวทช.</t>
  </si>
  <si>
    <t>น.ส.กชพรรณ  กาญจนะ</t>
  </si>
  <si>
    <t>RV59010175</t>
  </si>
  <si>
    <t>รรับเงินทุนสนับสนุนนักวิจัยใหม่ งวดที่ 2 จาก สวทช</t>
  </si>
  <si>
    <t xml:space="preserve">นางขนิษฐา  ศรีสุขสวัสดิ์   </t>
  </si>
  <si>
    <t>นางกนกพร  บุญศิริชัย</t>
  </si>
  <si>
    <t>น.ส.ปรารถนา  คิ้วสุวรรณ</t>
  </si>
  <si>
    <t>นส.พิริยาธร  สุวรรณมาลา</t>
  </si>
  <si>
    <t>น.ส.กัญชลิกา  เดชะเทศ</t>
  </si>
  <si>
    <t>น.ส.นิภาวรรณ  ปรมาธิกุล</t>
  </si>
  <si>
    <t>นายจตุพล   แสงสุริยัน</t>
  </si>
  <si>
    <t>น.ส.ศศิพันธ์  คะวีรัตน์/น.ส.ศรินรัตน์  วงษ์ลี</t>
  </si>
  <si>
    <t>นางดุษฎี  รัตนพระ</t>
  </si>
  <si>
    <t xml:space="preserve">น.ส.ศศิพันธ์  คะวีรัตน์ </t>
  </si>
  <si>
    <t>IAEA CRP 12824</t>
  </si>
  <si>
    <t>IAEA CRP 14778</t>
  </si>
  <si>
    <t>IAEA CRP 14716</t>
  </si>
  <si>
    <t>IAEA CRP 17705</t>
  </si>
  <si>
    <t>IAEA CRP 17706</t>
  </si>
  <si>
    <t>IAEA CRP 14718</t>
  </si>
  <si>
    <t>IAEA CRP 14873</t>
  </si>
  <si>
    <t>IAEA CRP 16464</t>
  </si>
  <si>
    <t>IAEA CRP 16523</t>
  </si>
  <si>
    <t>IAEA CRP 17227</t>
  </si>
  <si>
    <t>นางอาภรณ์  บุษมงคล/น.ส.วรรณี  ศรีนุตตระกูล</t>
  </si>
  <si>
    <t>น.ส.สิรินาฎ  เลาหโรจนพันธ์/นายชนาธิป  ทิพยกุล</t>
  </si>
  <si>
    <t>UV58100157</t>
  </si>
  <si>
    <t>เบิกค่าใช้จ่ายในการวิจัยเรื่อง Large sample neturonฯ</t>
  </si>
  <si>
    <t>UV58100009</t>
  </si>
  <si>
    <t xml:space="preserve">เบิกเงินอุดหนุนทุนวิจัย </t>
  </si>
  <si>
    <t>IAEA CRP 17967</t>
  </si>
  <si>
    <t>UV58100090</t>
  </si>
  <si>
    <t>เบิกค่ากล้อง Laser Scaning และค่า Agarose</t>
  </si>
  <si>
    <t>เบิกค่ากล้อง Laser Scaning และค่า Agrarose</t>
  </si>
  <si>
    <t>IAEA CRP 14717</t>
  </si>
  <si>
    <t>UV59020159</t>
  </si>
  <si>
    <t>ซื้อุปกรณ์และวัสดุเตรียมตัวอย่าง</t>
  </si>
  <si>
    <t>UV59020155</t>
  </si>
  <si>
    <t>จ้างสังเคราะห์แป้งดัดแปร และการขึ้นรูปตัวอย่าง</t>
  </si>
  <si>
    <t>UV59020157</t>
  </si>
  <si>
    <t>จ้างซ่อมครุภัณฑ์ Vacuum sealer</t>
  </si>
  <si>
    <t>UV59020020</t>
  </si>
  <si>
    <t>ชุดทดสอบสารแอดฟลาทอกซิน</t>
  </si>
  <si>
    <t>UV58110073</t>
  </si>
  <si>
    <t>ค่าใช้จ่ายในการเดินทางไปต่างประเทศ สหรัฐอเมริกา รัฐยูกันดา</t>
  </si>
  <si>
    <t>น.ส.เกศินี   เหมวิเชียร</t>
  </si>
  <si>
    <t>IAEA โอนเป็นค่าใช้จ่ายในการจัดประขุม</t>
  </si>
  <si>
    <t>RV59020240</t>
  </si>
  <si>
    <t>รับเงินจาก IAEA ในการจัดประชุมระหว่างประเทศ</t>
  </si>
  <si>
    <t>Grand Total</t>
  </si>
  <si>
    <t>12671 Total</t>
  </si>
  <si>
    <t>12734 Total</t>
  </si>
  <si>
    <t>12738 Total</t>
  </si>
  <si>
    <t>12824 Total</t>
  </si>
  <si>
    <t>14716 Total</t>
  </si>
  <si>
    <t>14718 Total</t>
  </si>
  <si>
    <t>16523 Total</t>
  </si>
  <si>
    <t>17705 Total</t>
  </si>
  <si>
    <t>17969 Total</t>
  </si>
  <si>
    <t>18693 Total</t>
  </si>
  <si>
    <t>18946 Total</t>
  </si>
  <si>
    <t>19309 Total</t>
  </si>
  <si>
    <t>38081 Total</t>
  </si>
  <si>
    <t>16523R4 Total</t>
  </si>
  <si>
    <t>Sum of จำนวนคงเหลือ</t>
  </si>
  <si>
    <t>ยกมา</t>
  </si>
  <si>
    <t>ยกมาจากปีงบประมาณ 2558</t>
  </si>
  <si>
    <t>12226 Total</t>
  </si>
  <si>
    <t>12232 Total</t>
  </si>
  <si>
    <t>14717 Total</t>
  </si>
  <si>
    <t>14778 Total</t>
  </si>
  <si>
    <t>14873 Total</t>
  </si>
  <si>
    <t>16464 Total</t>
  </si>
  <si>
    <t>17227 Total</t>
  </si>
  <si>
    <t>17706 Total</t>
  </si>
  <si>
    <t>3.รับ</t>
  </si>
  <si>
    <t>1.เบิก</t>
  </si>
  <si>
    <t>2.ยกมา</t>
  </si>
  <si>
    <t>ยอดยกมา</t>
  </si>
  <si>
    <t>UV58110146</t>
  </si>
  <si>
    <t>ค่าใช้จ่ายโครงการวิจัย Development of Natural and O</t>
  </si>
  <si>
    <t>UV59020042</t>
  </si>
  <si>
    <t>ค่าใช้จ่ายเลี้ยงรับรองการประชุม IAEA/RCA</t>
  </si>
  <si>
    <t>รหัสสินค้า</t>
  </si>
  <si>
    <t>รหัสสินค้า :</t>
  </si>
  <si>
    <t>หน่วย</t>
  </si>
  <si>
    <t>จำนวน :</t>
  </si>
  <si>
    <t>ชนิด</t>
  </si>
  <si>
    <t>บาท</t>
  </si>
  <si>
    <t>ชื่อสินค้า</t>
  </si>
  <si>
    <t>ชื่อสินค้า:</t>
  </si>
  <si>
    <t>ประเภท :</t>
  </si>
  <si>
    <t>จำนวน</t>
  </si>
  <si>
    <t>ชนิด:</t>
  </si>
  <si>
    <t>รวมทั้งสิ้น</t>
  </si>
  <si>
    <t>วันที่ :</t>
  </si>
  <si>
    <t>เลขอนุมัติ</t>
  </si>
  <si>
    <t>ราคา/หน่วย</t>
  </si>
  <si>
    <t>รับ/เบิก</t>
  </si>
  <si>
    <t>รหัสวัสดุ</t>
  </si>
  <si>
    <t>ชื่อรายการวัสดุ</t>
  </si>
  <si>
    <t>หน่วยนับ</t>
  </si>
  <si>
    <t xml:space="preserve">กล่องพลาสติค นาโน / ครีม / เปิดข้าง </t>
  </si>
  <si>
    <t>กล่อง</t>
  </si>
  <si>
    <t xml:space="preserve">กล่องพลาสติค นาโน / เทา / กันน้ำ </t>
  </si>
  <si>
    <t xml:space="preserve">กล่องพลาสติค นาโน / เทา / เปิดกล่อง </t>
  </si>
  <si>
    <t xml:space="preserve">กล่องพลาสติค B - 3 </t>
  </si>
  <si>
    <t>กล่องพลาสติค B - 6</t>
  </si>
  <si>
    <t>กล่องพลาสติค E - 204T</t>
  </si>
  <si>
    <t>กล่องพลาสติค E - 205T</t>
  </si>
  <si>
    <t>กล่องพลาสติค E - 206T</t>
  </si>
  <si>
    <t>กล่องพลาสติค E - 206</t>
  </si>
  <si>
    <t>กล่องเหล็ก 1.5U - D1 - W1</t>
  </si>
  <si>
    <t>กล่องเหล็ก 2U - D1 - W2</t>
  </si>
  <si>
    <t>กระจกโคม PH - 1 Micron</t>
  </si>
  <si>
    <t>อัน</t>
  </si>
  <si>
    <t>กระจกโคม เบอร์ M943 [ ABS 500 ]</t>
  </si>
  <si>
    <t>ขั้วหลอด DULUX</t>
  </si>
  <si>
    <t>ขั้ว / กระเบื้อง / เกลียว [ E 27 ]</t>
  </si>
  <si>
    <t>ขั้ว / ห้อย / เกลียว / กันน้ำ [ E 27 ]</t>
  </si>
  <si>
    <t>คาปาซิเตอร์ 25 Mf [ MICRON / 250V ]</t>
  </si>
  <si>
    <t>ตัว</t>
  </si>
  <si>
    <t>โคม ABS / Micron / 500</t>
  </si>
  <si>
    <t>ชุด</t>
  </si>
  <si>
    <t>โคมส่องป้าย IP-65</t>
  </si>
  <si>
    <t>โคมถนน ( โป๊ะแก้ว / เฉพาะโคม )</t>
  </si>
  <si>
    <t>เซฟตี้สวิทช์ ขนาด 10 แอมป์ [ PANA ]</t>
  </si>
  <si>
    <t>เซฟตี้สวิทช์ ขนาด 15 แอมป์ [ PANA ]</t>
  </si>
  <si>
    <t>เซฟตี้สวิทช์ ขนาด 20 แอมป์ [ PANA ]</t>
  </si>
  <si>
    <t>เซฟตี้สวิทช์ ขนาด 30 แอมป์ [ PANA ]</t>
  </si>
  <si>
    <t>เซฟตี้เบรคเกอร์ ขนาด 15 แอมป์ ( btichino )</t>
  </si>
  <si>
    <t>เซฟตี้เบรคเกอร์ ขนาด 20 แอมป์ ( btichino )</t>
  </si>
  <si>
    <t>เซฟตี้เบรคเกอร์ ขนาด 30 แอมป์ ( btichino )</t>
  </si>
  <si>
    <t>ตู้สแควร์ดี 6 วงจร</t>
  </si>
  <si>
    <t>ตู้</t>
  </si>
  <si>
    <t>เต้ารับ 2ขา เดี่ยว [ WEG 10919  ]</t>
  </si>
  <si>
    <t>เต้ารับ คู่ ขากลมแบนมีกราวด์  ( WEG 15929 )</t>
  </si>
  <si>
    <t>เต้ารับ เยอรมัน ( 2 ช่อง / กลม / ลอย )</t>
  </si>
  <si>
    <t>เต้ารับ เยอรมัน ( 3 ช่อง / กลม / ลอย )</t>
  </si>
  <si>
    <t>เต้ารับ 2P [ HACO / W8416U / 16A / 2Pin / 250V ]</t>
  </si>
  <si>
    <t>เต้ารับ 3P [ HACO / W8416V / 16A / 3Pin / 250V ]</t>
  </si>
  <si>
    <t>ฐานฟิวส์ [ 32A / 500 - 690V / 10X38 ]</t>
  </si>
  <si>
    <t>ไทม์เมอร์ TB 178 K ( พานา )</t>
  </si>
  <si>
    <t>ไทม์สวิทช์ [ GRASSLIN / MIL 72A / QRTUZH ]</t>
  </si>
  <si>
    <t>เทอร์มินอล TBR - 10</t>
  </si>
  <si>
    <t>เทอร์มินอล TBR - 20</t>
  </si>
  <si>
    <t>เทอร์มินอล TBR - 30</t>
  </si>
  <si>
    <t>เทอร์มินอล TBC - 20 ( 10 จุดต่อ / อัน )</t>
  </si>
  <si>
    <t>เทอร์มินอล TBC - 30 ( 10 จุดต่อ / อัน )</t>
  </si>
  <si>
    <t>เทอร์มินอล TBC - 60 - 3 / 600V</t>
  </si>
  <si>
    <t>เทอร์มินอล 3 ช่อง / มีฝาครอบ</t>
  </si>
  <si>
    <t>เทอร์มินอล 4 ช่อง / มีฝาครอบ</t>
  </si>
  <si>
    <t>เทอร์มินอล 6 ช่อง / มีฝาครอบ</t>
  </si>
  <si>
    <t>เทอร์มินอล 12 ช่อง / มีฝาครอบ</t>
  </si>
  <si>
    <t>บ๊อกซ์ลอย ( พลาสติค/หนา TOKYO )</t>
  </si>
  <si>
    <t>บ๊อกซ์เซฟตี้ (  bTICHINO )</t>
  </si>
  <si>
    <t>บ๊อกซ์เซฟตี้ (  PANA )</t>
  </si>
  <si>
    <t>บ๊อกซ์ลอย 4 ช่อง</t>
  </si>
  <si>
    <t>บาลาสต์ 13W ( ใช้กับหลอด ออสแรม Dulux 13 วัตต์ )</t>
  </si>
  <si>
    <t>บาลาสต์ 26 W( ใช้กับหลอด ออสแรม Dulux 26 วัตต์ )</t>
  </si>
  <si>
    <t>บาลาสต์  125W / BHL - 125L [ 200 / 125W / HPL ]</t>
  </si>
  <si>
    <t>บาลาสต์  18W / BTB / Philips</t>
  </si>
  <si>
    <t>บาลาสต์  250W / BEC / SD</t>
  </si>
  <si>
    <t>บาลาสต์ อิเล็กทรอนิคส์ 18W [ EBC - 118 - TLD / Philip ]</t>
  </si>
  <si>
    <t>บาลาสต์ 400 วัตต์</t>
  </si>
  <si>
    <t>เบรคเกอร์ 16A / 1P / 16A [ H7 - 16 / C / HACO ]</t>
  </si>
  <si>
    <t>เบรคเกอร์ 2A [ S - 241 / C2 / T&amp;B ]</t>
  </si>
  <si>
    <t>เบรคเกอร์ 4A [ S - 241 / C4 / T&amp;B ]</t>
  </si>
  <si>
    <t>เบรคเกอร์ 6A [ S - 241 / C6 / T&amp;B ]</t>
  </si>
  <si>
    <t>เบรคเกอร์ 10A [ 10VSC6T / 6KA / SQUARE D ]</t>
  </si>
  <si>
    <t>เบรคเกอร์ 16A [ 16VSC6T / 6KA / SQUARE D ]</t>
  </si>
  <si>
    <t>เบรคเกอร์ 20A [ 20VSC6T / 6KA / SQUARE D ]</t>
  </si>
  <si>
    <t>เบรคเกอร์ 20A / 2P [ 20VSC6T / 10KA / SQUARE D ]</t>
  </si>
  <si>
    <t>เบรคเกอร์ 25A [ 25VSC6T / 6KA / SQUARE D ]</t>
  </si>
  <si>
    <t>เบรคเกอร์ 32A [ 32VSC6T / 6KA / SQUARE D ]</t>
  </si>
  <si>
    <t>เบรคเกอร์ 32A / 3P [ 32VSC6T / 6KA / SQUARE D ]</t>
  </si>
  <si>
    <t>เบรคเกอร์ 50A / 3P [ 50VSC6T / 6KA / SQUARE D ]</t>
  </si>
  <si>
    <t>เบรคเกอร์ 20A / 3P [ NF 125 CW 3P / MITSUBISHI ]</t>
  </si>
  <si>
    <t>เบรคเกอร์ 40A / 3P [ NF 125 CW 3P / MITSUBISHI ]</t>
  </si>
  <si>
    <t>เบรคเกอร์ 100A / 3P [ EZD100H3100 / 30KA / MITSUBISHI ]</t>
  </si>
  <si>
    <t>เบรคเกอร์ 16A [ S 203M - C16 / ABB ]</t>
  </si>
  <si>
    <t>เบรคเกอร์ 16A [ SH 201 - C16 / ABB ]</t>
  </si>
  <si>
    <t>เบรคเกอร์ 16A [ SH 203 - C16 / ABB ]</t>
  </si>
  <si>
    <t>เบรคเกอร์ 32A [ S 203M - C32 / ABB ]</t>
  </si>
  <si>
    <t>เบรคเกอร์ 32A [ SH 201 - C32 / ABB ]</t>
  </si>
  <si>
    <t>เบรคเกอร์ 32A [ SH 203 - C32 / ABB ]</t>
  </si>
  <si>
    <t>เบรคเกอร์ 32A  / 3P [ MAIN / 32A / 3P / ABB ]</t>
  </si>
  <si>
    <t>เบรคเกอร์ 63A  / 3P [ MAIN / 63A / 3P / ABB ]</t>
  </si>
  <si>
    <t>เบรคเกอร์ 100A  / 3P [ MAIN / 100A / 3P / ABB ]</t>
  </si>
  <si>
    <t>ปลั๊กเยอรมัน กลม (  2P / 10 - 16A / 250 V  )</t>
  </si>
  <si>
    <t>ปลั๊ก 3ขาเฉียง [ MP2519 - N / 3P15A / 250V ]</t>
  </si>
  <si>
    <t>ปลั๊ก แบน 2 ขา [ HALO ]</t>
  </si>
  <si>
    <t>ปลั๊ก แบน 2 ขา [ ยาง ]</t>
  </si>
  <si>
    <t>ฝากันน้ำ 3 ช่อง [ W120 ] ( ฮาโก้ / P54 )</t>
  </si>
  <si>
    <t>ฝาครอบ 2 ช่องกลาง [ W1112A - H ]( ฮาโก้/2 Gang center frame with breaker )</t>
  </si>
  <si>
    <t>ฝาครอบ   1 ช่อง ( WEG 6801  WIDE )</t>
  </si>
  <si>
    <t>ฝาครอบ   2 ช่อง ( WEG 6802 K  WIDE )</t>
  </si>
  <si>
    <t>ฝาครอบ  3 ช่อง ( WEG 6803 WIDE )</t>
  </si>
  <si>
    <t>ฝาครอบ  4 ช่อง ( WEG 6804 WIDE )</t>
  </si>
  <si>
    <t>พาแนลมิเตอร์ [ BE - 96 ]</t>
  </si>
  <si>
    <t>ฟิวส์ ( 10 * 38 ) 6A เฟอร์นาส</t>
  </si>
  <si>
    <t>ฟิวส์ ( ใบมีด ) 40A [ 3NA3817 / SIEMENS ]</t>
  </si>
  <si>
    <t>ฟิวส์ กระเบื้อง 10 A [ 10A / 500 - 100KA ]</t>
  </si>
  <si>
    <t>ฟิวส์ กระเบื้อง 20 A [ 20A / 500 - 100KA ]</t>
  </si>
  <si>
    <t>เฟล็กซ์ 1/2 นิ้ว ( ม้วน 50 เมตร )</t>
  </si>
  <si>
    <t>ม้วน</t>
  </si>
  <si>
    <t>เฟล็กซ์ 3/4 นิ้ว ( ม้วน 30 เมตร )</t>
  </si>
  <si>
    <t>เฟล็กซ์ 1 นิ้ว ( ม้วน 30 เมตร )</t>
  </si>
  <si>
    <t>สวิทช์ / กด / สีเขียว [ Pushbutton / PR25B / 5A ]</t>
  </si>
  <si>
    <t>สวิทช์ / กด / สีแดง [ Pushbutton / PR25B / 5A ]</t>
  </si>
  <si>
    <t>สวิทช์ / ลูกศร [  ซีเลคเตอร์ / PR25S - 3 / 5A ]</t>
  </si>
  <si>
    <t>สวิทช์ 6 ขา [ ON -0FF - ON / 6P ]</t>
  </si>
  <si>
    <t>สก๊อตล็อค 3 เอ็ม สีเหลือง [SCOTHLOCK Y 3M ]</t>
  </si>
  <si>
    <t>สก๊อตล็อค 3 เอ็ม สีแดง [SCOTHLOCK R 3M ]</t>
  </si>
  <si>
    <t>สวิทช์ ทางเดียว เนชั่นแนล (  WEG 5001 WIDE )</t>
  </si>
  <si>
    <t>สวิทช์ สองทาง เนชั่นแนล ( WEG 5002 WIDE )</t>
  </si>
  <si>
    <t>สวิทช์แดด  220V / 6A</t>
  </si>
  <si>
    <t>สาย THW 0.5 มม. ( ขดละ 100 เมตร ) สีดำ</t>
  </si>
  <si>
    <t>ขด</t>
  </si>
  <si>
    <t>สาย THW 0.5 มม. ( ขดละ 100 เมตร ) สีขาว</t>
  </si>
  <si>
    <t>สาย THW 0.5 มม. ( ขดละ 100 เมตร ) สีแดง</t>
  </si>
  <si>
    <t>สาย THW 1 มม. ( ขดละ 100 เมตร ) สีแดง</t>
  </si>
  <si>
    <t>สาย THW 1 มม. ( ขดละ 100 เมตร ) สีขาว</t>
  </si>
  <si>
    <t>สาย THW 1 มม. ( ขดละ 100 เมตร ) สีดำ</t>
  </si>
  <si>
    <t>สาย THW 1 มม. ( ขดละ 100 เมตร ) สีน้ำเงิน</t>
  </si>
  <si>
    <t>สาย THW 2.5 มม. ( ขดละ 100 เมตร ) สีน้ำเงิน</t>
  </si>
  <si>
    <t>สาย THW 2.5 มม. ( ขดละ 100 เมตร ) สีแดง</t>
  </si>
  <si>
    <t>สาย THW 2.5 มม. ( ขดละ 100 เมตร ) สีดำ</t>
  </si>
  <si>
    <t>สาย THW 4 มม. ( ขดละ 100 เมตร ) สีดำ</t>
  </si>
  <si>
    <t>สาย THW 4 มม. ( ขดละ 100 เมตร ) สีเขียว</t>
  </si>
  <si>
    <t>สาย THW 4 มม. ( ขดละ 100 เมตร ) สีแดง</t>
  </si>
  <si>
    <t>สาย THW 4 มม. ( ขดละ 100 เมตร ) สีน้ำเงิน</t>
  </si>
  <si>
    <t>สาย THW 6 มม. ( ขดละ 100 เมตร ) สีดำ</t>
  </si>
  <si>
    <t>สาย THW 6 มม. ( ขดละ 100 เมตร ) สีเขียว</t>
  </si>
  <si>
    <t>สาย THW 6 มม. ( ขดละ 100 เมตร ) สีแดง</t>
  </si>
  <si>
    <t>สาย THW 6 มม. ( ขดละ 100 เมตร ) สีน้ำเงิน</t>
  </si>
  <si>
    <t>สาย THW 10 มม. ( ขดละ 100 เมตร ) สีดำ</t>
  </si>
  <si>
    <t>สาย THW 10 มม. ( ขดละ 100 เมตร ) สีเขียว</t>
  </si>
  <si>
    <t>สาย THW 10 มม. ( ขดละ 100 เมตร ) สีแดง</t>
  </si>
  <si>
    <t>สาย THW 10 มม. ( ขดละ 100 เมตร ) สีน้ำเงิน</t>
  </si>
  <si>
    <t>สาย THW ขนาด 16 มม. ( ขดละ 100 เมตร )</t>
  </si>
  <si>
    <t>สาย THW ขนาด 25 มม. ( ขดละ 100 เมตร )</t>
  </si>
  <si>
    <t>สาย THW ขนาด 50 มม. ( ขดละ 100 เมตร )</t>
  </si>
  <si>
    <t>สาย NYY ขนาด 10 มม. ( ขดละ 100 เมตร )</t>
  </si>
  <si>
    <t>สาย VCT 2*1.5 มม. ( ขดละ 100 เมตร )</t>
  </si>
  <si>
    <t>สาย VCT 2*2.5 มม. ( ขดละ 100 เมตร )</t>
  </si>
  <si>
    <t>สาย VCT 3*1.5 มม. ( ขดละ 100 เมตร )</t>
  </si>
  <si>
    <t>สาย VCT 3*2.5 มม. ( ขดละ 100 เมตร )</t>
  </si>
  <si>
    <t>สาย VAF 2*1.5 มม. ( ขดละ 100 เมตร )</t>
  </si>
  <si>
    <t>สาย VAF 2*2.5 มม. ( ขดละ 100 เมตร )</t>
  </si>
  <si>
    <t>สาย VAF 2*4 มม. ( ขดละ 100 เมตร )</t>
  </si>
  <si>
    <t>สาย VFF 2*1.5 มม. ( ขดละ 100 เมตร )</t>
  </si>
  <si>
    <t>สาย VFF 2*2.5 มม. ( ขดละ 100 เมตร )</t>
  </si>
  <si>
    <t>สาย VSF 2.5 มม. สีดำ ( ขดละ 100 เมตร )</t>
  </si>
  <si>
    <t>สาย VSF 2.5 มม. สีแดง ( ขดละ 100 เมตร )</t>
  </si>
  <si>
    <t>หลอด Fl. 18 Watt ( แพค3 )</t>
  </si>
  <si>
    <t>หลอด</t>
  </si>
  <si>
    <t>หลอด Fl. 18 Watt [ Life Max ]</t>
  </si>
  <si>
    <t>หลอด Fl. 36 Watt [ Philips ]</t>
  </si>
  <si>
    <t>หลอดประหยัด 11 วัตต์ / ตะเกียบ [ GE ]</t>
  </si>
  <si>
    <t>หลอดประหยัด 18 วัตต์ / ตะเกียบ</t>
  </si>
  <si>
    <t>หลอดประหยัด 15 วัตต์ / ตะเกียบ</t>
  </si>
  <si>
    <t>หลอดประหยัด 11 วัตต์ / เกลียว [ Sylvania ]</t>
  </si>
  <si>
    <t>หลอดประหยัด 17 วัตต์ / ตะเกียบ [Osram ]</t>
  </si>
  <si>
    <t xml:space="preserve">หลอดประหยัด 18 วัตต์ / ตะเกียบ </t>
  </si>
  <si>
    <t>หลอดประหยัด 25 วัตต์ / เกลียว [ Sylvania ]</t>
  </si>
  <si>
    <t>หลอดประหยัด 20 วัตต์ / ตะเกียบ [ Sylvania ]</t>
  </si>
  <si>
    <t>หลอดอิเล็กทรอนิคส์ 36 วัตต์</t>
  </si>
  <si>
    <t>หลอดอิเล็กทรอนิคส์ 18 วัตต์</t>
  </si>
  <si>
    <t>หลอดอิเล็กทรอนิคส์ 18 วัตต์ ( ชุดสำเร็จ )</t>
  </si>
  <si>
    <t>หลอด Halogen Lamp 500 วัตต์</t>
  </si>
  <si>
    <t>หลอดแสงจันทร์ 125 W [ HPL - N / E27/ Philips ]</t>
  </si>
  <si>
    <t>หลอดไฮเพรสเซอร์โซเดียม 250W [ NAV - T250 Osram ]</t>
  </si>
  <si>
    <t>หลอดไฮเพรสเซอร์โซเดียม 250W [ SON-T / 250W / E40 ]</t>
  </si>
  <si>
    <t>หลอด DULUX - D 13 วัตต์  แบบเสียบ</t>
  </si>
  <si>
    <t>หลอด DULUX - D 26 วัตต์  แบบเสียบ</t>
  </si>
  <si>
    <t>หลอด หน้าปัทม์  / แดง / PR25P - 2N</t>
  </si>
  <si>
    <t>หลอด หน้าปัทม์  / เหลือง / PR25P - 2N</t>
  </si>
  <si>
    <t>หลอด หน้าปัทม์  / เขียว / PR25P - 2N</t>
  </si>
  <si>
    <t>หลอด หน้าปัทม์  E10 / 220 โวลท์</t>
  </si>
  <si>
    <t>หลอดเมทัลฮาไลด์ 400 วัตต์</t>
  </si>
  <si>
    <t>อิกนิเตอร์ ไฟถนน [ BEC / XG400 ]</t>
  </si>
  <si>
    <t>อิกนิเตอร์  [ MICRON / M - 984 / 220V ]</t>
  </si>
  <si>
    <t>สายทนความร้อน  2.5 mm</t>
  </si>
  <si>
    <t>หลอดแสงจันทร์ 250 W (ไม่ใช้บาลาสต์)</t>
  </si>
  <si>
    <t>ขั้วเกลียวใหญ่ กระเบื้อง</t>
  </si>
  <si>
    <t>หลอดT5 Fullset Fl. 28 วัตต์</t>
  </si>
  <si>
    <t>สตาร์ทเตอร์</t>
  </si>
  <si>
    <t>ไฟฟ้า</t>
  </si>
  <si>
    <t>วัสดุ</t>
  </si>
  <si>
    <t>ชุดตรวจซ่อมโทรศัพท์ ( HCD7799 / 8C )</t>
  </si>
  <si>
    <t>ตลับโมดุล เข้า 1 ออก 1</t>
  </si>
  <si>
    <t>ตลับโมดุล เข้า 1 ออก 2</t>
  </si>
  <si>
    <t>ที่พักสายโทรศัพท์ ( RoHS )</t>
  </si>
  <si>
    <t>ปลั๊กทดสอบสัญญาณโทรศัพท์ ( 2C )</t>
  </si>
  <si>
    <t>เส้น</t>
  </si>
  <si>
    <t>ปลั๊กโทรศัพท์ ( WEG 2164  )</t>
  </si>
  <si>
    <t>สายโทรศัพท์ ภายนอก ( ดรอปวาย/ ขดละ 300 เมตร )</t>
  </si>
  <si>
    <t>สายโทรศัพท์ ภายใน</t>
  </si>
  <si>
    <t>สายแบนต่อแจ๊ค ( 4 เส้น )</t>
  </si>
  <si>
    <t>สาย ขนาด 0.5 มม.*200 เมตร ( สีขาว + แดง/งานต่อสายโทรศัพท์ )</t>
  </si>
  <si>
    <t>สายหลายแกน  JZ 7 * 0.75 มม.</t>
  </si>
  <si>
    <t>เมตร</t>
  </si>
  <si>
    <t>กิ้ปรัดสายโทรศัพท์ ( แพค / 100 อัน )</t>
  </si>
  <si>
    <t>แพค</t>
  </si>
  <si>
    <t>โทรศัพท์</t>
  </si>
  <si>
    <t xml:space="preserve">เลขที่อนุมัติ: </t>
  </si>
  <si>
    <t>ผู้เบิก</t>
  </si>
  <si>
    <t>นาย A</t>
  </si>
  <si>
    <t>นาย B</t>
  </si>
  <si>
    <t>นาย C</t>
  </si>
  <si>
    <t>นาย D</t>
  </si>
  <si>
    <t>ผู้รับ/เบิก</t>
  </si>
  <si>
    <t>คงเหลือใน Stock</t>
  </si>
  <si>
    <t>0164/2559</t>
  </si>
  <si>
    <t>2.เบิก</t>
  </si>
  <si>
    <t>จัดซื้อในครั้งนี้จำนวนเงิน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</si>
</sst>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#,##0.00_);\(#,##0.00\)"/>
    <numFmt numFmtId="189" formatCode="[$-1070000]d/mm/yyyy;@"/>
  </numFmts>
  <fonts count="25" x14ac:knownFonts="1">
    <font>
      <sz val="10"/>
      <name val="Arial"/>
      <charset val="222"/>
    </font>
    <font>
      <b/>
      <sz val="16"/>
      <name val="TH SarabunPSK"/>
      <family val="2"/>
    </font>
    <font>
      <b/>
      <sz val="18"/>
      <color indexed="64"/>
      <name val="TH SarabunPSK"/>
      <family val="2"/>
    </font>
    <font>
      <sz val="10"/>
      <name val="TH SarabunPSK"/>
      <family val="2"/>
    </font>
    <font>
      <b/>
      <sz val="14"/>
      <name val="TH SarabunPSK"/>
      <family val="2"/>
    </font>
    <font>
      <sz val="10"/>
      <name val="Arial"/>
      <family val="2"/>
    </font>
    <font>
      <sz val="16"/>
      <name val="TH SarabunPSK"/>
      <family val="2"/>
    </font>
    <font>
      <b/>
      <sz val="11"/>
      <name val="TH SarabunPSK"/>
      <family val="2"/>
    </font>
    <font>
      <sz val="16"/>
      <color indexed="64"/>
      <name val="TH SarabunPSK"/>
      <family val="2"/>
    </font>
    <font>
      <sz val="14"/>
      <name val="TH SarabunPSK"/>
      <family val="2"/>
    </font>
    <font>
      <sz val="11"/>
      <color theme="1"/>
      <name val="Tahoma"/>
      <family val="2"/>
      <scheme val="minor"/>
    </font>
    <font>
      <b/>
      <sz val="20"/>
      <name val="TH SarabunPSK"/>
      <family val="2"/>
    </font>
    <font>
      <sz val="14"/>
      <color theme="1"/>
      <name val="TH SarabunPSK"/>
      <family val="2"/>
    </font>
    <font>
      <sz val="10"/>
      <name val="Tahoma"/>
      <family val="2"/>
      <scheme val="major"/>
    </font>
    <font>
      <sz val="8"/>
      <color rgb="FF000000"/>
      <name val="Segoe UI"/>
      <family val="2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u/>
      <sz val="10"/>
      <color rgb="FF000000"/>
      <name val="Tahoma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2"/>
      <name val="TH SarabunPSK"/>
      <family val="2"/>
    </font>
    <font>
      <sz val="11"/>
      <color theme="7" tint="0.59999389629810485"/>
      <name val="Tahoma"/>
      <family val="2"/>
      <scheme val="major"/>
    </font>
    <font>
      <sz val="11"/>
      <color theme="1" tint="4.9989318521683403E-2"/>
      <name val="Tahoma"/>
      <family val="2"/>
      <scheme val="major"/>
    </font>
    <font>
      <sz val="10"/>
      <color theme="1" tint="4.9989318521683403E-2"/>
      <name val="Tahoma"/>
      <family val="2"/>
      <scheme val="major"/>
    </font>
    <font>
      <b/>
      <sz val="10"/>
      <color theme="7" tint="0.79998168889431442"/>
      <name val="Tahoma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dashDotDot">
        <color theme="9" tint="-0.249977111117893"/>
      </top>
      <bottom style="dashDotDot">
        <color theme="9" tint="-0.249977111117893"/>
      </bottom>
      <diagonal/>
    </border>
    <border>
      <left style="thin">
        <color indexed="64"/>
      </left>
      <right style="thin">
        <color theme="9" tint="-0.249977111117893"/>
      </right>
      <top style="thin">
        <color indexed="64"/>
      </top>
      <bottom/>
      <diagonal/>
    </border>
    <border>
      <left style="thin">
        <color theme="9" tint="-0.249977111117893"/>
      </left>
      <right style="thin">
        <color theme="9" tint="-0.249977111117893"/>
      </right>
      <top style="thin">
        <color indexed="64"/>
      </top>
      <bottom/>
      <diagonal/>
    </border>
    <border>
      <left style="thin">
        <color theme="9" tint="-0.249977111117893"/>
      </left>
      <right style="thin">
        <color indexed="64"/>
      </right>
      <top style="thin">
        <color indexed="64"/>
      </top>
      <bottom/>
      <diagonal/>
    </border>
    <border>
      <left style="thin">
        <color theme="2" tint="-0.749992370372631"/>
      </left>
      <right/>
      <top style="thin">
        <color theme="2" tint="-0.749992370372631"/>
      </top>
      <bottom style="thin">
        <color theme="2" tint="-0.749992370372631"/>
      </bottom>
      <diagonal/>
    </border>
    <border>
      <left/>
      <right/>
      <top style="thin">
        <color theme="2" tint="-0.749992370372631"/>
      </top>
      <bottom style="thin">
        <color theme="2" tint="-0.749992370372631"/>
      </bottom>
      <diagonal/>
    </border>
    <border>
      <left/>
      <right style="thin">
        <color theme="2" tint="-0.749992370372631"/>
      </right>
      <top style="thin">
        <color theme="2" tint="-0.749992370372631"/>
      </top>
      <bottom style="thin">
        <color theme="2" tint="-0.749992370372631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</cellStyleXfs>
  <cellXfs count="183">
    <xf numFmtId="0" fontId="0" fillId="0" borderId="0" xfId="0"/>
    <xf numFmtId="0" fontId="2" fillId="0" borderId="0" xfId="0" applyNumberFormat="1" applyFont="1" applyBorder="1" applyAlignment="1"/>
    <xf numFmtId="0" fontId="3" fillId="0" borderId="0" xfId="0" applyFont="1"/>
    <xf numFmtId="0" fontId="2" fillId="0" borderId="0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87" fontId="4" fillId="0" borderId="2" xfId="1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15" fontId="7" fillId="0" borderId="10" xfId="0" applyNumberFormat="1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6" fillId="0" borderId="0" xfId="0" applyFont="1"/>
    <xf numFmtId="43" fontId="1" fillId="0" borderId="11" xfId="1" applyFont="1" applyBorder="1"/>
    <xf numFmtId="0" fontId="1" fillId="0" borderId="11" xfId="0" applyFont="1" applyBorder="1"/>
    <xf numFmtId="0" fontId="6" fillId="0" borderId="0" xfId="0" applyFont="1" applyAlignment="1">
      <alignment horizontal="center"/>
    </xf>
    <xf numFmtId="0" fontId="6" fillId="0" borderId="0" xfId="0" applyFont="1" applyBorder="1"/>
    <xf numFmtId="2" fontId="6" fillId="0" borderId="0" xfId="0" applyNumberFormat="1" applyFont="1" applyBorder="1"/>
    <xf numFmtId="0" fontId="6" fillId="0" borderId="0" xfId="0" applyFont="1" applyFill="1"/>
    <xf numFmtId="0" fontId="9" fillId="0" borderId="2" xfId="0" applyFont="1" applyBorder="1"/>
    <xf numFmtId="0" fontId="9" fillId="0" borderId="16" xfId="0" applyFont="1" applyBorder="1"/>
    <xf numFmtId="49" fontId="9" fillId="0" borderId="16" xfId="0" applyNumberFormat="1" applyFont="1" applyBorder="1"/>
    <xf numFmtId="2" fontId="4" fillId="0" borderId="4" xfId="1" applyNumberFormat="1" applyFont="1" applyFill="1" applyBorder="1" applyAlignment="1">
      <alignment horizontal="center"/>
    </xf>
    <xf numFmtId="0" fontId="8" fillId="0" borderId="15" xfId="0" applyNumberFormat="1" applyFont="1" applyBorder="1" applyAlignment="1">
      <alignment horizontal="center"/>
    </xf>
    <xf numFmtId="0" fontId="6" fillId="0" borderId="15" xfId="0" applyNumberFormat="1" applyFont="1" applyBorder="1" applyAlignment="1">
      <alignment horizontal="center"/>
    </xf>
    <xf numFmtId="49" fontId="9" fillId="0" borderId="15" xfId="0" applyNumberFormat="1" applyFont="1" applyBorder="1"/>
    <xf numFmtId="43" fontId="9" fillId="0" borderId="15" xfId="1" applyFont="1" applyBorder="1"/>
    <xf numFmtId="43" fontId="9" fillId="0" borderId="15" xfId="1" applyFont="1" applyFill="1" applyBorder="1"/>
    <xf numFmtId="43" fontId="6" fillId="0" borderId="15" xfId="1" applyFont="1" applyFill="1" applyBorder="1"/>
    <xf numFmtId="0" fontId="6" fillId="0" borderId="16" xfId="0" applyFont="1" applyBorder="1" applyAlignment="1">
      <alignment horizontal="center"/>
    </xf>
    <xf numFmtId="0" fontId="6" fillId="0" borderId="16" xfId="0" applyNumberFormat="1" applyFont="1" applyBorder="1" applyAlignment="1">
      <alignment horizontal="center"/>
    </xf>
    <xf numFmtId="43" fontId="9" fillId="0" borderId="16" xfId="1" applyFont="1" applyBorder="1"/>
    <xf numFmtId="43" fontId="9" fillId="0" borderId="16" xfId="1" applyFont="1" applyFill="1" applyBorder="1"/>
    <xf numFmtId="43" fontId="6" fillId="0" borderId="16" xfId="1" applyFont="1" applyFill="1" applyBorder="1"/>
    <xf numFmtId="0" fontId="12" fillId="0" borderId="16" xfId="0" applyFont="1" applyFill="1" applyBorder="1"/>
    <xf numFmtId="49" fontId="6" fillId="0" borderId="16" xfId="0" applyNumberFormat="1" applyFont="1" applyBorder="1"/>
    <xf numFmtId="43" fontId="9" fillId="0" borderId="16" xfId="1" applyFont="1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0" fontId="6" fillId="0" borderId="17" xfId="0" applyNumberFormat="1" applyFont="1" applyBorder="1" applyAlignment="1">
      <alignment horizontal="center"/>
    </xf>
    <xf numFmtId="49" fontId="6" fillId="0" borderId="17" xfId="0" applyNumberFormat="1" applyFont="1" applyBorder="1"/>
    <xf numFmtId="43" fontId="9" fillId="0" borderId="17" xfId="1" applyFont="1" applyBorder="1"/>
    <xf numFmtId="0" fontId="6" fillId="0" borderId="19" xfId="0" applyFont="1" applyBorder="1" applyAlignment="1">
      <alignment horizontal="center"/>
    </xf>
    <xf numFmtId="0" fontId="6" fillId="0" borderId="19" xfId="0" applyNumberFormat="1" applyFont="1" applyBorder="1" applyAlignment="1">
      <alignment horizontal="center"/>
    </xf>
    <xf numFmtId="49" fontId="6" fillId="0" borderId="19" xfId="0" applyNumberFormat="1" applyFont="1" applyBorder="1"/>
    <xf numFmtId="43" fontId="9" fillId="0" borderId="19" xfId="1" applyFont="1" applyBorder="1"/>
    <xf numFmtId="43" fontId="9" fillId="0" borderId="19" xfId="1" applyFont="1" applyFill="1" applyBorder="1"/>
    <xf numFmtId="43" fontId="6" fillId="0" borderId="19" xfId="1" applyFont="1" applyFill="1" applyBorder="1"/>
    <xf numFmtId="0" fontId="9" fillId="0" borderId="19" xfId="0" applyFont="1" applyBorder="1"/>
    <xf numFmtId="0" fontId="9" fillId="0" borderId="17" xfId="0" applyFont="1" applyBorder="1"/>
    <xf numFmtId="0" fontId="0" fillId="0" borderId="0" xfId="0" pivotButton="1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NumberFormat="1" applyFont="1" applyAlignment="1">
      <alignment horizontal="center"/>
    </xf>
    <xf numFmtId="43" fontId="9" fillId="0" borderId="0" xfId="1" applyFont="1"/>
    <xf numFmtId="188" fontId="9" fillId="0" borderId="0" xfId="1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right"/>
    </xf>
    <xf numFmtId="14" fontId="0" fillId="0" borderId="0" xfId="0" applyNumberFormat="1"/>
    <xf numFmtId="188" fontId="0" fillId="0" borderId="0" xfId="0" applyNumberFormat="1"/>
    <xf numFmtId="0" fontId="0" fillId="0" borderId="0" xfId="0" applyAlignment="1"/>
    <xf numFmtId="0" fontId="15" fillId="2" borderId="0" xfId="0" applyFont="1" applyFill="1"/>
    <xf numFmtId="0" fontId="15" fillId="0" borderId="0" xfId="0" applyFont="1" applyFill="1"/>
    <xf numFmtId="0" fontId="15" fillId="2" borderId="0" xfId="0" applyFont="1" applyFill="1" applyBorder="1"/>
    <xf numFmtId="0" fontId="13" fillId="3" borderId="20" xfId="0" applyFont="1" applyFill="1" applyBorder="1" applyAlignment="1">
      <alignment horizontal="center"/>
    </xf>
    <xf numFmtId="0" fontId="19" fillId="0" borderId="12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/>
    </xf>
    <xf numFmtId="0" fontId="6" fillId="4" borderId="11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left"/>
    </xf>
    <xf numFmtId="0" fontId="20" fillId="0" borderId="11" xfId="0" applyFont="1" applyFill="1" applyBorder="1" applyAlignment="1">
      <alignment horizontal="left"/>
    </xf>
    <xf numFmtId="4" fontId="6" fillId="0" borderId="11" xfId="3" applyNumberFormat="1" applyFont="1" applyFill="1" applyBorder="1" applyAlignment="1">
      <alignment horizontal="left" vertical="center"/>
    </xf>
    <xf numFmtId="4" fontId="6" fillId="2" borderId="11" xfId="1" applyNumberFormat="1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43" fontId="9" fillId="0" borderId="0" xfId="1" applyFont="1" applyAlignment="1">
      <alignment horizontal="center"/>
    </xf>
    <xf numFmtId="0" fontId="18" fillId="5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/>
    </xf>
    <xf numFmtId="43" fontId="9" fillId="5" borderId="11" xfId="1" applyFont="1" applyFill="1" applyBorder="1" applyAlignment="1">
      <alignment horizontal="center"/>
    </xf>
    <xf numFmtId="4" fontId="6" fillId="0" borderId="11" xfId="3" applyNumberFormat="1" applyFont="1" applyFill="1" applyBorder="1" applyAlignment="1">
      <alignment horizontal="left" wrapText="1"/>
    </xf>
    <xf numFmtId="4" fontId="6" fillId="0" borderId="11" xfId="3" applyNumberFormat="1" applyFont="1" applyFill="1" applyBorder="1" applyAlignment="1">
      <alignment horizontal="left"/>
    </xf>
    <xf numFmtId="0" fontId="6" fillId="0" borderId="11" xfId="0" applyFont="1" applyFill="1" applyBorder="1" applyAlignment="1">
      <alignment horizontal="left" wrapText="1"/>
    </xf>
    <xf numFmtId="189" fontId="13" fillId="0" borderId="21" xfId="0" applyNumberFormat="1" applyFont="1" applyFill="1" applyBorder="1" applyAlignment="1"/>
    <xf numFmtId="0" fontId="13" fillId="0" borderId="21" xfId="0" applyFont="1" applyFill="1" applyBorder="1" applyAlignment="1"/>
    <xf numFmtId="4" fontId="13" fillId="0" borderId="21" xfId="0" applyNumberFormat="1" applyFont="1" applyFill="1" applyBorder="1" applyAlignment="1"/>
    <xf numFmtId="43" fontId="13" fillId="0" borderId="21" xfId="1" applyFont="1" applyFill="1" applyBorder="1" applyAlignment="1"/>
    <xf numFmtId="43" fontId="13" fillId="0" borderId="21" xfId="0" applyNumberFormat="1" applyFont="1" applyFill="1" applyBorder="1" applyAlignment="1"/>
    <xf numFmtId="189" fontId="13" fillId="0" borderId="22" xfId="0" applyNumberFormat="1" applyFont="1" applyFill="1" applyBorder="1" applyAlignment="1"/>
    <xf numFmtId="0" fontId="13" fillId="0" borderId="22" xfId="0" applyFont="1" applyFill="1" applyBorder="1" applyAlignment="1"/>
    <xf numFmtId="4" fontId="13" fillId="0" borderId="22" xfId="0" applyNumberFormat="1" applyFont="1" applyFill="1" applyBorder="1" applyAlignment="1"/>
    <xf numFmtId="43" fontId="13" fillId="0" borderId="22" xfId="1" applyFont="1" applyFill="1" applyBorder="1" applyAlignment="1"/>
    <xf numFmtId="43" fontId="13" fillId="0" borderId="22" xfId="0" applyNumberFormat="1" applyFont="1" applyFill="1" applyBorder="1" applyAlignment="1"/>
    <xf numFmtId="0" fontId="13" fillId="3" borderId="23" xfId="0" applyFont="1" applyFill="1" applyBorder="1" applyAlignment="1">
      <alignment horizontal="center"/>
    </xf>
    <xf numFmtId="0" fontId="13" fillId="3" borderId="24" xfId="0" applyFont="1" applyFill="1" applyBorder="1" applyAlignment="1">
      <alignment horizontal="center"/>
    </xf>
    <xf numFmtId="0" fontId="13" fillId="3" borderId="25" xfId="0" applyFont="1" applyFill="1" applyBorder="1" applyAlignment="1">
      <alignment horizontal="center"/>
    </xf>
    <xf numFmtId="0" fontId="13" fillId="0" borderId="11" xfId="0" applyFont="1" applyFill="1" applyBorder="1" applyAlignment="1"/>
    <xf numFmtId="4" fontId="13" fillId="0" borderId="11" xfId="0" applyNumberFormat="1" applyFont="1" applyFill="1" applyBorder="1" applyAlignment="1"/>
    <xf numFmtId="43" fontId="13" fillId="0" borderId="11" xfId="1" applyFont="1" applyFill="1" applyBorder="1" applyAlignment="1"/>
    <xf numFmtId="43" fontId="13" fillId="0" borderId="11" xfId="0" applyNumberFormat="1" applyFont="1" applyFill="1" applyBorder="1" applyAlignment="1"/>
    <xf numFmtId="0" fontId="16" fillId="6" borderId="3" xfId="0" applyFont="1" applyFill="1" applyBorder="1"/>
    <xf numFmtId="0" fontId="15" fillId="6" borderId="18" xfId="0" applyFont="1" applyFill="1" applyBorder="1"/>
    <xf numFmtId="0" fontId="15" fillId="6" borderId="18" xfId="0" applyFont="1" applyFill="1" applyBorder="1" applyAlignment="1"/>
    <xf numFmtId="0" fontId="16" fillId="6" borderId="18" xfId="0" applyFont="1" applyFill="1" applyBorder="1"/>
    <xf numFmtId="0" fontId="15" fillId="6" borderId="4" xfId="0" applyFont="1" applyFill="1" applyBorder="1" applyAlignment="1"/>
    <xf numFmtId="0" fontId="15" fillId="6" borderId="6" xfId="0" applyFont="1" applyFill="1" applyBorder="1"/>
    <xf numFmtId="0" fontId="15" fillId="6" borderId="0" xfId="0" applyFont="1" applyFill="1" applyBorder="1"/>
    <xf numFmtId="0" fontId="15" fillId="6" borderId="7" xfId="0" applyFont="1" applyFill="1" applyBorder="1"/>
    <xf numFmtId="0" fontId="15" fillId="6" borderId="7" xfId="0" applyFont="1" applyFill="1" applyBorder="1" applyAlignment="1"/>
    <xf numFmtId="0" fontId="15" fillId="6" borderId="0" xfId="0" applyFont="1" applyFill="1" applyBorder="1" applyAlignment="1">
      <alignment horizontal="center"/>
    </xf>
    <xf numFmtId="0" fontId="15" fillId="6" borderId="7" xfId="0" applyFont="1" applyFill="1" applyBorder="1" applyAlignment="1">
      <alignment horizontal="center"/>
    </xf>
    <xf numFmtId="0" fontId="15" fillId="6" borderId="9" xfId="0" applyFont="1" applyFill="1" applyBorder="1"/>
    <xf numFmtId="0" fontId="15" fillId="6" borderId="1" xfId="0" applyFont="1" applyFill="1" applyBorder="1"/>
    <xf numFmtId="0" fontId="15" fillId="6" borderId="1" xfId="0" applyFont="1" applyFill="1" applyBorder="1" applyAlignment="1">
      <alignment horizontal="center"/>
    </xf>
    <xf numFmtId="0" fontId="15" fillId="6" borderId="10" xfId="0" applyFont="1" applyFill="1" applyBorder="1" applyAlignment="1">
      <alignment horizontal="center"/>
    </xf>
    <xf numFmtId="0" fontId="21" fillId="6" borderId="0" xfId="0" applyFont="1" applyFill="1" applyBorder="1"/>
    <xf numFmtId="0" fontId="21" fillId="6" borderId="0" xfId="0" applyFont="1" applyFill="1" applyBorder="1" applyAlignment="1"/>
    <xf numFmtId="189" fontId="21" fillId="6" borderId="0" xfId="0" applyNumberFormat="1" applyFont="1" applyFill="1" applyBorder="1" applyAlignment="1">
      <alignment horizontal="center"/>
    </xf>
    <xf numFmtId="0" fontId="21" fillId="6" borderId="0" xfId="0" applyFont="1" applyFill="1" applyBorder="1" applyAlignment="1">
      <alignment horizontal="center"/>
    </xf>
    <xf numFmtId="0" fontId="21" fillId="6" borderId="0" xfId="0" applyFont="1" applyFill="1" applyBorder="1" applyAlignment="1" applyProtection="1">
      <protection locked="0"/>
    </xf>
    <xf numFmtId="4" fontId="21" fillId="6" borderId="0" xfId="0" applyNumberFormat="1" applyFont="1" applyFill="1" applyBorder="1" applyAlignment="1">
      <alignment horizontal="center"/>
    </xf>
    <xf numFmtId="43" fontId="21" fillId="6" borderId="0" xfId="1" applyFont="1" applyFill="1" applyBorder="1" applyAlignment="1">
      <alignment horizontal="left"/>
    </xf>
    <xf numFmtId="43" fontId="21" fillId="6" borderId="0" xfId="1" applyFont="1" applyFill="1" applyBorder="1" applyAlignment="1"/>
    <xf numFmtId="189" fontId="21" fillId="6" borderId="0" xfId="0" applyNumberFormat="1" applyFont="1" applyFill="1" applyBorder="1" applyAlignment="1"/>
    <xf numFmtId="0" fontId="13" fillId="0" borderId="0" xfId="0" applyFont="1" applyFill="1" applyBorder="1" applyAlignment="1">
      <alignment horizontal="center"/>
    </xf>
    <xf numFmtId="43" fontId="24" fillId="7" borderId="27" xfId="1" applyFont="1" applyFill="1" applyBorder="1" applyAlignment="1"/>
    <xf numFmtId="0" fontId="24" fillId="7" borderId="0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center"/>
    </xf>
    <xf numFmtId="0" fontId="13" fillId="0" borderId="11" xfId="0" applyFont="1" applyFill="1" applyBorder="1" applyAlignment="1">
      <alignment horizontal="left"/>
    </xf>
    <xf numFmtId="189" fontId="13" fillId="0" borderId="11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24" fillId="7" borderId="28" xfId="0" applyFont="1" applyFill="1" applyBorder="1" applyAlignment="1">
      <alignment horizontal="left"/>
    </xf>
    <xf numFmtId="0" fontId="15" fillId="0" borderId="0" xfId="0" applyFont="1" applyFill="1" applyAlignment="1">
      <alignment horizontal="left"/>
    </xf>
    <xf numFmtId="0" fontId="13" fillId="0" borderId="21" xfId="0" applyFont="1" applyFill="1" applyBorder="1" applyAlignment="1">
      <alignment horizontal="left"/>
    </xf>
    <xf numFmtId="0" fontId="13" fillId="0" borderId="22" xfId="0" applyFont="1" applyFill="1" applyBorder="1" applyAlignment="1">
      <alignment horizontal="left"/>
    </xf>
    <xf numFmtId="43" fontId="22" fillId="2" borderId="26" xfId="1" applyFont="1" applyFill="1" applyBorder="1" applyAlignment="1">
      <alignment horizontal="center"/>
    </xf>
    <xf numFmtId="43" fontId="22" fillId="2" borderId="27" xfId="1" applyFont="1" applyFill="1" applyBorder="1" applyAlignment="1">
      <alignment horizontal="center"/>
    </xf>
    <xf numFmtId="43" fontId="22" fillId="2" borderId="28" xfId="1" applyFont="1" applyFill="1" applyBorder="1" applyAlignment="1">
      <alignment horizontal="center"/>
    </xf>
    <xf numFmtId="0" fontId="22" fillId="2" borderId="26" xfId="0" applyFont="1" applyFill="1" applyBorder="1" applyAlignment="1">
      <alignment horizontal="left"/>
    </xf>
    <xf numFmtId="0" fontId="22" fillId="2" borderId="27" xfId="0" applyFont="1" applyFill="1" applyBorder="1" applyAlignment="1">
      <alignment horizontal="left"/>
    </xf>
    <xf numFmtId="0" fontId="22" fillId="2" borderId="28" xfId="0" applyFont="1" applyFill="1" applyBorder="1" applyAlignment="1">
      <alignment horizontal="left"/>
    </xf>
    <xf numFmtId="0" fontId="21" fillId="6" borderId="0" xfId="0" applyFont="1" applyFill="1" applyBorder="1" applyAlignment="1" applyProtection="1">
      <alignment horizontal="center"/>
      <protection locked="0"/>
    </xf>
    <xf numFmtId="43" fontId="22" fillId="2" borderId="26" xfId="1" applyFont="1" applyFill="1" applyBorder="1" applyAlignment="1" applyProtection="1">
      <alignment horizontal="center"/>
      <protection locked="0"/>
    </xf>
    <xf numFmtId="43" fontId="22" fillId="2" borderId="27" xfId="1" applyFont="1" applyFill="1" applyBorder="1" applyAlignment="1" applyProtection="1">
      <alignment horizontal="center"/>
      <protection locked="0"/>
    </xf>
    <xf numFmtId="43" fontId="22" fillId="2" borderId="28" xfId="1" applyFont="1" applyFill="1" applyBorder="1" applyAlignment="1" applyProtection="1">
      <alignment horizontal="center"/>
      <protection locked="0"/>
    </xf>
    <xf numFmtId="0" fontId="22" fillId="2" borderId="26" xfId="0" applyFont="1" applyFill="1" applyBorder="1" applyAlignment="1">
      <alignment horizontal="center"/>
    </xf>
    <xf numFmtId="0" fontId="22" fillId="2" borderId="27" xfId="0" applyFont="1" applyFill="1" applyBorder="1" applyAlignment="1">
      <alignment horizontal="center"/>
    </xf>
    <xf numFmtId="0" fontId="22" fillId="2" borderId="28" xfId="0" applyFont="1" applyFill="1" applyBorder="1" applyAlignment="1">
      <alignment horizontal="center"/>
    </xf>
    <xf numFmtId="4" fontId="22" fillId="2" borderId="26" xfId="0" applyNumberFormat="1" applyFont="1" applyFill="1" applyBorder="1" applyAlignment="1">
      <alignment horizontal="center"/>
    </xf>
    <xf numFmtId="4" fontId="22" fillId="2" borderId="27" xfId="0" applyNumberFormat="1" applyFont="1" applyFill="1" applyBorder="1" applyAlignment="1">
      <alignment horizontal="center"/>
    </xf>
    <xf numFmtId="4" fontId="22" fillId="2" borderId="28" xfId="0" applyNumberFormat="1" applyFont="1" applyFill="1" applyBorder="1" applyAlignment="1">
      <alignment horizontal="center"/>
    </xf>
    <xf numFmtId="4" fontId="22" fillId="2" borderId="26" xfId="0" applyNumberFormat="1" applyFont="1" applyFill="1" applyBorder="1" applyAlignment="1" applyProtection="1">
      <alignment horizontal="center"/>
      <protection locked="0"/>
    </xf>
    <xf numFmtId="4" fontId="22" fillId="2" borderId="27" xfId="0" applyNumberFormat="1" applyFont="1" applyFill="1" applyBorder="1" applyAlignment="1" applyProtection="1">
      <alignment horizontal="center"/>
      <protection locked="0"/>
    </xf>
    <xf numFmtId="4" fontId="22" fillId="2" borderId="28" xfId="0" applyNumberFormat="1" applyFont="1" applyFill="1" applyBorder="1" applyAlignment="1" applyProtection="1">
      <alignment horizontal="center"/>
      <protection locked="0"/>
    </xf>
    <xf numFmtId="0" fontId="23" fillId="2" borderId="26" xfId="0" applyFont="1" applyFill="1" applyBorder="1" applyAlignment="1">
      <alignment horizontal="left"/>
    </xf>
    <xf numFmtId="0" fontId="23" fillId="2" borderId="27" xfId="0" applyFont="1" applyFill="1" applyBorder="1" applyAlignment="1">
      <alignment horizontal="left"/>
    </xf>
    <xf numFmtId="0" fontId="23" fillId="2" borderId="28" xfId="0" applyFont="1" applyFill="1" applyBorder="1" applyAlignment="1">
      <alignment horizontal="left"/>
    </xf>
    <xf numFmtId="0" fontId="13" fillId="0" borderId="12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189" fontId="22" fillId="2" borderId="26" xfId="0" applyNumberFormat="1" applyFont="1" applyFill="1" applyBorder="1" applyAlignment="1">
      <alignment horizontal="center"/>
    </xf>
    <xf numFmtId="189" fontId="22" fillId="2" borderId="27" xfId="0" applyNumberFormat="1" applyFont="1" applyFill="1" applyBorder="1" applyAlignment="1">
      <alignment horizontal="center"/>
    </xf>
    <xf numFmtId="189" fontId="22" fillId="2" borderId="28" xfId="0" applyNumberFormat="1" applyFont="1" applyFill="1" applyBorder="1" applyAlignment="1">
      <alignment horizontal="center"/>
    </xf>
    <xf numFmtId="0" fontId="22" fillId="2" borderId="26" xfId="0" applyFont="1" applyFill="1" applyBorder="1" applyAlignment="1" applyProtection="1">
      <alignment horizontal="center"/>
      <protection locked="0"/>
    </xf>
    <xf numFmtId="0" fontId="22" fillId="2" borderId="27" xfId="0" applyFont="1" applyFill="1" applyBorder="1" applyAlignment="1" applyProtection="1">
      <alignment horizontal="center"/>
      <protection locked="0"/>
    </xf>
    <xf numFmtId="0" fontId="22" fillId="2" borderId="28" xfId="0" applyFont="1" applyFill="1" applyBorder="1" applyAlignment="1" applyProtection="1">
      <alignment horizontal="center"/>
      <protection locked="0"/>
    </xf>
    <xf numFmtId="0" fontId="24" fillId="7" borderId="26" xfId="0" applyFont="1" applyFill="1" applyBorder="1" applyAlignment="1">
      <alignment horizontal="center"/>
    </xf>
    <xf numFmtId="0" fontId="24" fillId="7" borderId="27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11" fillId="0" borderId="1" xfId="0" applyNumberFormat="1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เครื่องหมายจุลภาค 2" xfId="3"/>
  </cellStyles>
  <dxfs count="56"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</dxfs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</xdr:row>
          <xdr:rowOff>28575</xdr:rowOff>
        </xdr:from>
        <xdr:to>
          <xdr:col>15</xdr:col>
          <xdr:colOff>104775</xdr:colOff>
          <xdr:row>26</xdr:row>
          <xdr:rowOff>161925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สถาบันเทคโนโลยีนิวเคลียร์แห่งชาติ (องค์การมหาชน)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24</xdr:row>
          <xdr:rowOff>95250</xdr:rowOff>
        </xdr:from>
        <xdr:to>
          <xdr:col>14</xdr:col>
          <xdr:colOff>152400</xdr:colOff>
          <xdr:row>25</xdr:row>
          <xdr:rowOff>152400</xdr:rowOff>
        </xdr:to>
        <xdr:sp macro="" textlink="">
          <xdr:nvSpPr>
            <xdr:cNvPr id="2050" name="Button 2" descr="บันทึกสินค้า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0" i="0" u="sng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บันทึก</a:t>
              </a:r>
            </a:p>
          </xdr:txBody>
        </xdr:sp>
        <xdr:clientData fLocksWithSheet="0"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chanchai theankoon" refreshedDate="42427.6858244213" createdVersion="5" refreshedVersion="5" minRefreshableVersion="3" recordCount="316">
  <cacheSource type="worksheet">
    <worksheetSource ref="A1:H300" sheet="Data"/>
  </cacheSource>
  <cacheFields count="9">
    <cacheField name="วันที่" numFmtId="14">
      <sharedItems containsDate="1" containsMixedTypes="1" minDate="2558-10-01T00:00:00" maxDate="2559-10-11T00:00:00" count="17">
        <d v="2558-10-01T00:00:00"/>
        <d v="2558-11-11T00:00:00"/>
        <d v="2558-11-27T00:00:00"/>
        <d v="2558-11-30T00:00:00"/>
        <d v="2559-02-12T00:00:00"/>
        <d v="2558-12-30T00:00:00"/>
        <d v="2559-01-08T00:00:00"/>
        <d v="2558-10-14T00:00:00"/>
        <d v="2558-10-15T00:00:00"/>
        <d v="2558-10-19T00:00:00"/>
        <d v="2559-02-24T00:00:00"/>
        <d v="2559-02-03T00:00:00"/>
        <d v="2558-11-05T00:00:00"/>
        <d v="2559-10-10T00:00:00"/>
        <d v="2558-11-17T00:00:00"/>
        <d v="2559-02-10T00:00:00"/>
        <s v=""/>
      </sharedItems>
    </cacheField>
    <cacheField name="Contract No." numFmtId="0">
      <sharedItems containsMixedTypes="1" containsNumber="1" containsInteger="1" minValue="12226" maxValue="38081" count="23">
        <n v="18693"/>
        <n v="14717"/>
        <n v="12824"/>
        <n v="17969"/>
        <n v="14778"/>
        <n v="14716"/>
        <n v="17705"/>
        <n v="17706"/>
        <n v="14718"/>
        <n v="14873"/>
        <n v="16464"/>
        <n v="16523"/>
        <n v="17227"/>
        <n v="12232"/>
        <n v="12226"/>
        <n v="18946"/>
        <n v="12671"/>
        <s v="16523R4"/>
        <n v="19309"/>
        <n v="12734"/>
        <n v="12738"/>
        <n v="38081"/>
        <s v=""/>
      </sharedItems>
    </cacheField>
    <cacheField name="เลขที่เอกสาร" numFmtId="0">
      <sharedItems count="21">
        <s v="ยกมา"/>
        <s v="RV58110340"/>
        <s v="RV58110396"/>
        <s v="RV58110645"/>
        <s v="JV58110015"/>
        <s v="JV59020002"/>
        <s v="RV58120594"/>
        <s v="RV58120595"/>
        <s v="RV59010175"/>
        <s v="UV58100157"/>
        <s v="UV58100009"/>
        <s v="UV58100090"/>
        <s v="UV59020159"/>
        <s v="UV59020155"/>
        <s v="UV59020157"/>
        <s v="UV59020020"/>
        <s v="UV58110073"/>
        <s v="RV59020240"/>
        <s v="UV58110146"/>
        <s v="UV59020042"/>
        <s v=""/>
      </sharedItems>
    </cacheField>
    <cacheField name="ชื่อผู้รับผิดชอบ" numFmtId="0">
      <sharedItems count="21">
        <s v="นายชนาธิป  ทิพยกุล"/>
        <s v="นางขนิษฐา  ศรีสุขสวัสดิ์   "/>
        <s v="นางกนกพร  บุญศิริชัย"/>
        <s v="น.ส.ปรารถนา  คิ้วสุวรรณ"/>
        <s v="นส.พิริยาธร  สุวรรณมาลา"/>
        <s v="น.ส.กัญชลิกา  เดชะเทศ"/>
        <s v="น.ส.สิรินาฎ  เลาหโรจนพันธ์/นายชนาธิป  ทิพยกุล"/>
        <s v="น.ส.นิภาวรรณ  ปรมาธิกุล"/>
        <s v="นายจตุพล   แสงสุริยัน"/>
        <s v="นางอาภรณ์  บุษมงคล/น.ส.วรรณี  ศรีนุตตระกูล"/>
        <s v="น.ส.ศศิพันธ์  คะวีรัตน์/น.ส.ศรินรัตน์  วงษ์ลี"/>
        <s v="นางดุษฎี  รัตนพระ"/>
        <s v="น.ส.ศศิพันธ์  คะวีรัตน์ "/>
        <s v="น.ส.บุญสม  พรเทพเกษมสันต์"/>
        <s v="น.ส.โสรดา  ชนินทยุทธวงศ์"/>
        <s v="น.ส.วรรณี   ศรีนุตตระกูล"/>
        <s v="นางสุวิมล  เจตะวัฒนะ"/>
        <s v="นายสุรศักดิ์  สัจบุตร"/>
        <s v="น.ส.กชพรรณ  กาญจนะ"/>
        <s v="น.ส.เกศินี   เหมวิเชียร"/>
        <s v=""/>
      </sharedItems>
    </cacheField>
    <cacheField name="หน่วยงาน" numFmtId="0">
      <sharedItems/>
    </cacheField>
    <cacheField name="จำนวนที่รับ/เบิก" numFmtId="43">
      <sharedItems containsMixedTypes="1" containsNumber="1" minValue="14.29" maxValue="368884.31"/>
    </cacheField>
    <cacheField name="ประเภท" numFmtId="0">
      <sharedItems count="7">
        <s v="2.ยกมา"/>
        <s v="3.รับ"/>
        <s v="1.เบิก"/>
        <s v=""/>
        <s v="รับ" u="1"/>
        <s v="ยกมา" u="1"/>
        <s v="เบิก" u="1"/>
      </sharedItems>
    </cacheField>
    <cacheField name="รายการ" numFmtId="0">
      <sharedItems count="22">
        <s v="ยกมาจากปีงบประมาณ 2558"/>
        <s v="รับเงินสนับสนุนการวิจัยจากทบวงฯ CRP 18946"/>
        <s v="รับเงินสนับสุนจากสถานทูตฝรั่งเศษเป็นค่าจัดโครงการอบรม The 2nd ASEAN Nuclear Fusion School 2016"/>
        <s v="รับเงินสนับสนุนการวิจัยจากทบวงฯ"/>
        <s v="ปรับปรุงเงินรับฝากเป็นรายได้"/>
        <s v="เบิกค่าเครื่องบิน กรุงเทพฯ-ซันวัลเลย์ สหรัฐฯ"/>
        <s v="รับเงินสนับสนุนจากทบวงฯ"/>
        <s v="รับเงินทุนสนับสนุนนักวิจัยใหม่ จาก สวทช."/>
        <s v="รรับเงินทุนสนับสนุนนักวิจัยใหม่ งวดที่ 2 จาก สวทช"/>
        <s v="เบิกค่าใช้จ่ายในการวิจัยเรื่อง Large sample neturonฯ"/>
        <s v="เบิกเงินอุดหนุนทุนวิจัย "/>
        <s v="เบิกค่ากล้อง Laser Scaning และค่า Agarose"/>
        <s v="เบิกค่ากล้อง Laser Scaning และค่า Agrarose"/>
        <s v="ซื้อุปกรณ์และวัสดุเตรียมตัวอย่าง"/>
        <s v="จ้างสังเคราะห์แป้งดัดแปร และการขึ้นรูปตัวอย่าง"/>
        <s v="จ้างซ่อมครุภัณฑ์ Vacuum sealer"/>
        <s v="ชุดทดสอบสารแอดฟลาทอกซิน"/>
        <s v="ค่าใช้จ่ายในการเดินทางไปต่างประเทศ สหรัฐอเมริกา รัฐยูกันดา"/>
        <s v="รับเงินจาก IAEA ในการจัดประชุมระหว่างประเทศ"/>
        <s v="ค่าใช้จ่ายโครงการวิจัย Development of Natural and O"/>
        <s v="ค่าใช้จ่ายเลี้ยงรับรองการประชุม IAEA/RCA"/>
        <s v=""/>
      </sharedItems>
    </cacheField>
    <cacheField name="จำนวนคงเหลือ" numFmtId="188">
      <sharedItems containsMixedTypes="1" containsNumber="1" minValue="-143122.51999999999" maxValue="368884.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6">
  <r>
    <x v="0"/>
    <x v="0"/>
    <x v="0"/>
    <x v="0"/>
    <s v="IAEA CRP 18693"/>
    <n v="68877.5"/>
    <x v="0"/>
    <x v="0"/>
    <n v="68877.5"/>
  </r>
  <r>
    <x v="0"/>
    <x v="1"/>
    <x v="0"/>
    <x v="1"/>
    <s v="IAEA CRP 14717"/>
    <n v="302049.23"/>
    <x v="0"/>
    <x v="0"/>
    <n v="302049.23"/>
  </r>
  <r>
    <x v="0"/>
    <x v="2"/>
    <x v="0"/>
    <x v="2"/>
    <s v="IAEA CRP 12824"/>
    <n v="33426.239999999998"/>
    <x v="0"/>
    <x v="0"/>
    <n v="33426.239999999998"/>
  </r>
  <r>
    <x v="0"/>
    <x v="3"/>
    <x v="0"/>
    <x v="2"/>
    <s v="IAEA CRP 17967"/>
    <n v="20427.97"/>
    <x v="0"/>
    <x v="0"/>
    <n v="20427.97"/>
  </r>
  <r>
    <x v="0"/>
    <x v="4"/>
    <x v="0"/>
    <x v="3"/>
    <s v="IAEA CRP 14778"/>
    <n v="239909.46"/>
    <x v="0"/>
    <x v="0"/>
    <n v="239909.46"/>
  </r>
  <r>
    <x v="0"/>
    <x v="5"/>
    <x v="0"/>
    <x v="4"/>
    <s v="IAEA CRP 14716"/>
    <n v="14.29"/>
    <x v="0"/>
    <x v="0"/>
    <n v="14.29"/>
  </r>
  <r>
    <x v="0"/>
    <x v="6"/>
    <x v="0"/>
    <x v="4"/>
    <s v="IAEA CRP 17705"/>
    <n v="368884.31"/>
    <x v="0"/>
    <x v="0"/>
    <n v="368884.31"/>
  </r>
  <r>
    <x v="0"/>
    <x v="7"/>
    <x v="0"/>
    <x v="5"/>
    <s v="IAEA CRP 17706"/>
    <n v="58656"/>
    <x v="0"/>
    <x v="0"/>
    <n v="58656"/>
  </r>
  <r>
    <x v="0"/>
    <x v="8"/>
    <x v="0"/>
    <x v="6"/>
    <s v="IAEA CRP 14718"/>
    <n v="82709.75"/>
    <x v="0"/>
    <x v="0"/>
    <n v="82709.75"/>
  </r>
  <r>
    <x v="0"/>
    <x v="9"/>
    <x v="0"/>
    <x v="7"/>
    <s v="IAEA CRP 14873"/>
    <n v="223608.49"/>
    <x v="0"/>
    <x v="0"/>
    <n v="223608.49"/>
  </r>
  <r>
    <x v="0"/>
    <x v="10"/>
    <x v="0"/>
    <x v="8"/>
    <s v="IAEA CRP 16464"/>
    <n v="142099.29999999999"/>
    <x v="0"/>
    <x v="0"/>
    <n v="142099.29999999999"/>
  </r>
  <r>
    <x v="0"/>
    <x v="11"/>
    <x v="0"/>
    <x v="9"/>
    <s v="IAEA CRP 16523"/>
    <n v="36959.01"/>
    <x v="0"/>
    <x v="0"/>
    <n v="36959.01"/>
  </r>
  <r>
    <x v="0"/>
    <x v="12"/>
    <x v="0"/>
    <x v="10"/>
    <s v="IAEA CRP 17227"/>
    <n v="150360.12"/>
    <x v="0"/>
    <x v="0"/>
    <n v="150360.12"/>
  </r>
  <r>
    <x v="0"/>
    <x v="13"/>
    <x v="0"/>
    <x v="11"/>
    <s v="ทุนนักวิจัยใหม่ สวทช"/>
    <n v="94.5"/>
    <x v="0"/>
    <x v="0"/>
    <n v="94.5"/>
  </r>
  <r>
    <x v="0"/>
    <x v="14"/>
    <x v="0"/>
    <x v="12"/>
    <s v="ทุนนักวิจัยใหม่ สวทช"/>
    <n v="81310.8"/>
    <x v="0"/>
    <x v="0"/>
    <n v="81310.8"/>
  </r>
  <r>
    <x v="1"/>
    <x v="15"/>
    <x v="1"/>
    <x v="13"/>
    <s v="IAEA CRP 18946"/>
    <n v="115259.88"/>
    <x v="1"/>
    <x v="1"/>
    <n v="115259.88"/>
  </r>
  <r>
    <x v="1"/>
    <x v="16"/>
    <x v="2"/>
    <x v="14"/>
    <s v="สถานทูตฝรั่งเศษ"/>
    <n v="143122.51999999999"/>
    <x v="1"/>
    <x v="2"/>
    <n v="143122.51999999999"/>
  </r>
  <r>
    <x v="2"/>
    <x v="17"/>
    <x v="3"/>
    <x v="15"/>
    <s v="IAEA CRP 16523R4"/>
    <n v="225115"/>
    <x v="1"/>
    <x v="3"/>
    <n v="225115"/>
  </r>
  <r>
    <x v="3"/>
    <x v="16"/>
    <x v="4"/>
    <x v="14"/>
    <s v="สถานทูตฝรั่งเศษ"/>
    <n v="143122.51999999999"/>
    <x v="2"/>
    <x v="4"/>
    <n v="-143122.51999999999"/>
  </r>
  <r>
    <x v="4"/>
    <x v="0"/>
    <x v="5"/>
    <x v="0"/>
    <s v="IAEA CRP 18693"/>
    <n v="45500"/>
    <x v="2"/>
    <x v="5"/>
    <n v="-45500"/>
  </r>
  <r>
    <x v="5"/>
    <x v="18"/>
    <x v="6"/>
    <x v="16"/>
    <s v="IAEA CRP 19309R0"/>
    <n v="112525.48"/>
    <x v="1"/>
    <x v="6"/>
    <n v="112525.48"/>
  </r>
  <r>
    <x v="5"/>
    <x v="19"/>
    <x v="7"/>
    <x v="17"/>
    <s v="ทุนนักวิจัยใหม่ สวทช"/>
    <n v="58000"/>
    <x v="1"/>
    <x v="7"/>
    <n v="58000"/>
  </r>
  <r>
    <x v="6"/>
    <x v="20"/>
    <x v="8"/>
    <x v="18"/>
    <s v="ทุนนักวิจัยใหม่ สวทช"/>
    <n v="129000"/>
    <x v="1"/>
    <x v="8"/>
    <n v="129000"/>
  </r>
  <r>
    <x v="7"/>
    <x v="8"/>
    <x v="9"/>
    <x v="6"/>
    <s v="IAEA CRP 14718"/>
    <n v="37420.01"/>
    <x v="2"/>
    <x v="9"/>
    <n v="-37420.01"/>
  </r>
  <r>
    <x v="8"/>
    <x v="6"/>
    <x v="10"/>
    <x v="4"/>
    <s v="IAEA CRP 17705"/>
    <n v="27550"/>
    <x v="2"/>
    <x v="10"/>
    <n v="-27550"/>
  </r>
  <r>
    <x v="9"/>
    <x v="2"/>
    <x v="11"/>
    <x v="2"/>
    <s v="IAEA CRP 12824"/>
    <n v="33426.239999999998"/>
    <x v="2"/>
    <x v="11"/>
    <n v="-33426.239999999998"/>
  </r>
  <r>
    <x v="9"/>
    <x v="3"/>
    <x v="11"/>
    <x v="2"/>
    <s v="IAEA CRP 17967"/>
    <n v="11036.13"/>
    <x v="2"/>
    <x v="12"/>
    <n v="-11036.13"/>
  </r>
  <r>
    <x v="10"/>
    <x v="6"/>
    <x v="12"/>
    <x v="4"/>
    <s v="IAEA CRP 17705"/>
    <n v="1909"/>
    <x v="2"/>
    <x v="13"/>
    <n v="-1909"/>
  </r>
  <r>
    <x v="10"/>
    <x v="6"/>
    <x v="13"/>
    <x v="4"/>
    <s v="IAEA CRP 17705"/>
    <n v="8000"/>
    <x v="2"/>
    <x v="14"/>
    <n v="-8000"/>
  </r>
  <r>
    <x v="10"/>
    <x v="6"/>
    <x v="14"/>
    <x v="4"/>
    <s v="IAEA CRP 17705"/>
    <n v="7490"/>
    <x v="2"/>
    <x v="15"/>
    <n v="-7490"/>
  </r>
  <r>
    <x v="11"/>
    <x v="18"/>
    <x v="15"/>
    <x v="16"/>
    <s v="IAEA CRP 19309R0"/>
    <n v="8132"/>
    <x v="2"/>
    <x v="16"/>
    <n v="-8132"/>
  </r>
  <r>
    <x v="12"/>
    <x v="11"/>
    <x v="16"/>
    <x v="9"/>
    <s v="IAEA CRP 16523"/>
    <n v="5330"/>
    <x v="2"/>
    <x v="17"/>
    <n v="-5330"/>
  </r>
  <r>
    <x v="13"/>
    <x v="21"/>
    <x v="17"/>
    <x v="19"/>
    <s v="IAEA โอนเป็นค่าใช้จ่ายในการจัดประขุม"/>
    <n v="10947.76"/>
    <x v="1"/>
    <x v="18"/>
    <n v="10947.76"/>
  </r>
  <r>
    <x v="14"/>
    <x v="6"/>
    <x v="18"/>
    <x v="4"/>
    <s v="IAEA CRP 17705"/>
    <n v="34729.51"/>
    <x v="2"/>
    <x v="19"/>
    <n v="-34729.51"/>
  </r>
  <r>
    <x v="15"/>
    <x v="21"/>
    <x v="19"/>
    <x v="19"/>
    <s v="IAEA โอนเป็นค่าใช้จ่ายในการจัดประขุม"/>
    <n v="10947.76"/>
    <x v="2"/>
    <x v="20"/>
    <n v="-10947.76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  <r>
    <x v="16"/>
    <x v="22"/>
    <x v="20"/>
    <x v="20"/>
    <s v=""/>
    <s v=""/>
    <x v="3"/>
    <x v="21"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gridDropZones="1" multipleFieldFilters="0">
  <location ref="A1:I60" firstHeaderRow="1" firstDataRow="2" firstDataCol="5"/>
  <pivotFields count="9">
    <pivotField axis="axisRow" compact="0" outline="0" showAll="0" sortType="ascending" defaultSubtotal="0">
      <items count="17">
        <item x="16"/>
        <item x="0"/>
        <item x="7"/>
        <item x="8"/>
        <item x="9"/>
        <item x="12"/>
        <item x="1"/>
        <item x="14"/>
        <item x="2"/>
        <item x="3"/>
        <item x="5"/>
        <item x="6"/>
        <item x="11"/>
        <item x="15"/>
        <item x="4"/>
        <item x="10"/>
        <item x="13"/>
      </items>
    </pivotField>
    <pivotField axis="axisRow" compact="0" outline="0" showAll="0">
      <items count="24">
        <item x="14"/>
        <item x="13"/>
        <item x="16"/>
        <item x="19"/>
        <item x="20"/>
        <item x="2"/>
        <item x="5"/>
        <item x="1"/>
        <item x="8"/>
        <item x="4"/>
        <item x="9"/>
        <item x="10"/>
        <item x="11"/>
        <item x="12"/>
        <item x="6"/>
        <item x="7"/>
        <item x="3"/>
        <item x="0"/>
        <item x="15"/>
        <item x="18"/>
        <item x="21"/>
        <item x="22"/>
        <item x="17"/>
        <item t="default"/>
      </items>
    </pivotField>
    <pivotField axis="axisRow" compact="0" outline="0" showAll="0" defaultSubtotal="0">
      <items count="21">
        <item x="20"/>
        <item x="4"/>
        <item x="5"/>
        <item x="1"/>
        <item x="2"/>
        <item x="3"/>
        <item x="6"/>
        <item x="7"/>
        <item x="8"/>
        <item x="17"/>
        <item x="10"/>
        <item x="11"/>
        <item x="9"/>
        <item x="16"/>
        <item x="15"/>
        <item x="13"/>
        <item x="14"/>
        <item x="12"/>
        <item x="0"/>
        <item x="18"/>
        <item x="19"/>
      </items>
    </pivotField>
    <pivotField axis="axisRow" compact="0" outline="0" showAll="0" defaultSubtotal="0">
      <items count="21">
        <item x="20"/>
        <item x="18"/>
        <item x="5"/>
        <item x="19"/>
        <item x="7"/>
        <item x="13"/>
        <item x="3"/>
        <item x="15"/>
        <item x="12"/>
        <item x="10"/>
        <item x="6"/>
        <item x="14"/>
        <item x="4"/>
        <item x="2"/>
        <item x="1"/>
        <item x="11"/>
        <item x="16"/>
        <item x="9"/>
        <item x="8"/>
        <item x="0"/>
        <item x="17"/>
      </items>
    </pivotField>
    <pivotField compact="0" outline="0" showAll="0" defaultSubtotal="0"/>
    <pivotField compact="0" outline="0" showAll="0"/>
    <pivotField axis="axisCol" compact="0" outline="0" showAll="0" sortType="ascending">
      <items count="8">
        <item h="1" x="3"/>
        <item x="2"/>
        <item x="0"/>
        <item x="1"/>
        <item m="1" x="6"/>
        <item m="1" x="5"/>
        <item m="1" x="4"/>
        <item t="default"/>
      </items>
    </pivotField>
    <pivotField axis="axisRow" compact="0" outline="0" showAll="0">
      <items count="23">
        <item x="21"/>
        <item x="17"/>
        <item x="15"/>
        <item x="14"/>
        <item x="16"/>
        <item x="13"/>
        <item x="11"/>
        <item x="12"/>
        <item x="5"/>
        <item x="9"/>
        <item x="10"/>
        <item x="4"/>
        <item x="0"/>
        <item x="8"/>
        <item x="18"/>
        <item x="7"/>
        <item x="3"/>
        <item x="1"/>
        <item x="6"/>
        <item x="2"/>
        <item x="19"/>
        <item x="20"/>
        <item t="default"/>
      </items>
    </pivotField>
    <pivotField dataField="1" compact="0" outline="0" showAll="0"/>
  </pivotFields>
  <rowFields count="5">
    <field x="1"/>
    <field x="0"/>
    <field x="2"/>
    <field x="3"/>
    <field x="7"/>
  </rowFields>
  <rowItems count="58">
    <i>
      <x/>
      <x v="1"/>
      <x v="18"/>
      <x v="8"/>
      <x v="12"/>
    </i>
    <i t="default">
      <x/>
    </i>
    <i>
      <x v="1"/>
      <x v="1"/>
      <x v="18"/>
      <x v="15"/>
      <x v="12"/>
    </i>
    <i t="default">
      <x v="1"/>
    </i>
    <i>
      <x v="2"/>
      <x v="6"/>
      <x v="4"/>
      <x v="11"/>
      <x v="19"/>
    </i>
    <i r="1">
      <x v="9"/>
      <x v="1"/>
      <x v="11"/>
      <x v="11"/>
    </i>
    <i t="default">
      <x v="2"/>
    </i>
    <i>
      <x v="3"/>
      <x v="10"/>
      <x v="7"/>
      <x v="20"/>
      <x v="15"/>
    </i>
    <i t="default">
      <x v="3"/>
    </i>
    <i>
      <x v="4"/>
      <x v="11"/>
      <x v="8"/>
      <x v="1"/>
      <x v="13"/>
    </i>
    <i t="default">
      <x v="4"/>
    </i>
    <i>
      <x v="5"/>
      <x v="1"/>
      <x v="18"/>
      <x v="13"/>
      <x v="12"/>
    </i>
    <i r="1">
      <x v="4"/>
      <x v="11"/>
      <x v="13"/>
      <x v="6"/>
    </i>
    <i t="default">
      <x v="5"/>
    </i>
    <i>
      <x v="6"/>
      <x v="1"/>
      <x v="18"/>
      <x v="12"/>
      <x v="12"/>
    </i>
    <i t="default">
      <x v="6"/>
    </i>
    <i>
      <x v="7"/>
      <x v="1"/>
      <x v="18"/>
      <x v="14"/>
      <x v="12"/>
    </i>
    <i t="default">
      <x v="7"/>
    </i>
    <i>
      <x v="8"/>
      <x v="1"/>
      <x v="18"/>
      <x v="10"/>
      <x v="12"/>
    </i>
    <i r="1">
      <x v="2"/>
      <x v="12"/>
      <x v="10"/>
      <x v="9"/>
    </i>
    <i t="default">
      <x v="8"/>
    </i>
    <i>
      <x v="9"/>
      <x v="1"/>
      <x v="18"/>
      <x v="6"/>
      <x v="12"/>
    </i>
    <i t="default">
      <x v="9"/>
    </i>
    <i>
      <x v="10"/>
      <x v="1"/>
      <x v="18"/>
      <x v="4"/>
      <x v="12"/>
    </i>
    <i t="default">
      <x v="10"/>
    </i>
    <i>
      <x v="11"/>
      <x v="1"/>
      <x v="18"/>
      <x v="18"/>
      <x v="12"/>
    </i>
    <i t="default">
      <x v="11"/>
    </i>
    <i>
      <x v="12"/>
      <x v="1"/>
      <x v="18"/>
      <x v="17"/>
      <x v="12"/>
    </i>
    <i r="1">
      <x v="5"/>
      <x v="13"/>
      <x v="17"/>
      <x v="1"/>
    </i>
    <i t="default">
      <x v="12"/>
    </i>
    <i>
      <x v="13"/>
      <x v="1"/>
      <x v="18"/>
      <x v="9"/>
      <x v="12"/>
    </i>
    <i t="default">
      <x v="13"/>
    </i>
    <i>
      <x v="14"/>
      <x v="1"/>
      <x v="18"/>
      <x v="12"/>
      <x v="12"/>
    </i>
    <i r="1">
      <x v="3"/>
      <x v="10"/>
      <x v="12"/>
      <x v="10"/>
    </i>
    <i r="1">
      <x v="7"/>
      <x v="19"/>
      <x v="12"/>
      <x v="20"/>
    </i>
    <i r="1">
      <x v="15"/>
      <x v="15"/>
      <x v="12"/>
      <x v="3"/>
    </i>
    <i r="2">
      <x v="16"/>
      <x v="12"/>
      <x v="2"/>
    </i>
    <i r="2">
      <x v="17"/>
      <x v="12"/>
      <x v="5"/>
    </i>
    <i t="default">
      <x v="14"/>
    </i>
    <i>
      <x v="15"/>
      <x v="1"/>
      <x v="18"/>
      <x v="2"/>
      <x v="12"/>
    </i>
    <i t="default">
      <x v="15"/>
    </i>
    <i>
      <x v="16"/>
      <x v="1"/>
      <x v="18"/>
      <x v="13"/>
      <x v="12"/>
    </i>
    <i r="1">
      <x v="4"/>
      <x v="11"/>
      <x v="13"/>
      <x v="7"/>
    </i>
    <i t="default">
      <x v="16"/>
    </i>
    <i>
      <x v="17"/>
      <x v="1"/>
      <x v="18"/>
      <x v="19"/>
      <x v="12"/>
    </i>
    <i r="1">
      <x v="14"/>
      <x v="2"/>
      <x v="19"/>
      <x v="8"/>
    </i>
    <i t="default">
      <x v="17"/>
    </i>
    <i>
      <x v="18"/>
      <x v="6"/>
      <x v="3"/>
      <x v="5"/>
      <x v="17"/>
    </i>
    <i t="default">
      <x v="18"/>
    </i>
    <i>
      <x v="19"/>
      <x v="10"/>
      <x v="6"/>
      <x v="16"/>
      <x v="18"/>
    </i>
    <i r="1">
      <x v="12"/>
      <x v="14"/>
      <x v="16"/>
      <x v="4"/>
    </i>
    <i t="default">
      <x v="19"/>
    </i>
    <i>
      <x v="20"/>
      <x v="13"/>
      <x v="20"/>
      <x v="3"/>
      <x v="21"/>
    </i>
    <i r="1">
      <x v="16"/>
      <x v="9"/>
      <x v="3"/>
      <x v="14"/>
    </i>
    <i t="default">
      <x v="20"/>
    </i>
    <i>
      <x v="22"/>
      <x v="8"/>
      <x v="5"/>
      <x v="7"/>
      <x v="16"/>
    </i>
    <i t="default">
      <x v="22"/>
    </i>
    <i t="grand">
      <x/>
    </i>
  </rowItems>
  <colFields count="1">
    <field x="6"/>
  </colFields>
  <colItems count="4">
    <i>
      <x v="1"/>
    </i>
    <i>
      <x v="2"/>
    </i>
    <i>
      <x v="3"/>
    </i>
    <i t="grand">
      <x/>
    </i>
  </colItems>
  <dataFields count="1">
    <dataField name="Sum of จำนวนคงเหลือ" fld="8" baseField="3" baseItem="12" numFmtId="188"/>
  </dataFields>
  <formats count="56">
    <format dxfId="55">
      <pivotArea dataOnly="0" labelOnly="1" outline="0" fieldPosition="0">
        <references count="1">
          <reference field="1" count="1" defaultSubtotal="1">
            <x v="0"/>
          </reference>
        </references>
      </pivotArea>
    </format>
    <format dxfId="54">
      <pivotArea dataOnly="0" labelOnly="1" outline="0" fieldPosition="0">
        <references count="1">
          <reference field="1" count="1" defaultSubtotal="1">
            <x v="1"/>
          </reference>
        </references>
      </pivotArea>
    </format>
    <format dxfId="53">
      <pivotArea dataOnly="0" labelOnly="1" outline="0" fieldPosition="0">
        <references count="1">
          <reference field="1" count="1" defaultSubtotal="1">
            <x v="2"/>
          </reference>
        </references>
      </pivotArea>
    </format>
    <format dxfId="52">
      <pivotArea dataOnly="0" labelOnly="1" outline="0" fieldPosition="0">
        <references count="1">
          <reference field="1" count="1" defaultSubtotal="1">
            <x v="3"/>
          </reference>
        </references>
      </pivotArea>
    </format>
    <format dxfId="51">
      <pivotArea dataOnly="0" labelOnly="1" outline="0" fieldPosition="0">
        <references count="1">
          <reference field="1" count="1" defaultSubtotal="1">
            <x v="4"/>
          </reference>
        </references>
      </pivotArea>
    </format>
    <format dxfId="50">
      <pivotArea dataOnly="0" labelOnly="1" outline="0" fieldPosition="0">
        <references count="1">
          <reference field="1" count="1" defaultSubtotal="1">
            <x v="5"/>
          </reference>
        </references>
      </pivotArea>
    </format>
    <format dxfId="49">
      <pivotArea dataOnly="0" labelOnly="1" outline="0" fieldPosition="0">
        <references count="1">
          <reference field="1" count="1" defaultSubtotal="1">
            <x v="6"/>
          </reference>
        </references>
      </pivotArea>
    </format>
    <format dxfId="48">
      <pivotArea dataOnly="0" labelOnly="1" outline="0" fieldPosition="0">
        <references count="1">
          <reference field="1" count="1" defaultSubtotal="1">
            <x v="7"/>
          </reference>
        </references>
      </pivotArea>
    </format>
    <format dxfId="47">
      <pivotArea dataOnly="0" labelOnly="1" outline="0" fieldPosition="0">
        <references count="1">
          <reference field="1" count="1" defaultSubtotal="1">
            <x v="8"/>
          </reference>
        </references>
      </pivotArea>
    </format>
    <format dxfId="46">
      <pivotArea dataOnly="0" labelOnly="1" outline="0" fieldPosition="0">
        <references count="1">
          <reference field="1" count="1" defaultSubtotal="1">
            <x v="9"/>
          </reference>
        </references>
      </pivotArea>
    </format>
    <format dxfId="45">
      <pivotArea dataOnly="0" labelOnly="1" outline="0" fieldPosition="0">
        <references count="1">
          <reference field="1" count="1" defaultSubtotal="1">
            <x v="10"/>
          </reference>
        </references>
      </pivotArea>
    </format>
    <format dxfId="44">
      <pivotArea dataOnly="0" labelOnly="1" outline="0" fieldPosition="0">
        <references count="1">
          <reference field="1" count="1" defaultSubtotal="1">
            <x v="11"/>
          </reference>
        </references>
      </pivotArea>
    </format>
    <format dxfId="43">
      <pivotArea dataOnly="0" labelOnly="1" outline="0" fieldPosition="0">
        <references count="1">
          <reference field="1" count="1" defaultSubtotal="1">
            <x v="12"/>
          </reference>
        </references>
      </pivotArea>
    </format>
    <format dxfId="42">
      <pivotArea dataOnly="0" labelOnly="1" outline="0" fieldPosition="0">
        <references count="1">
          <reference field="1" count="1" defaultSubtotal="1">
            <x v="13"/>
          </reference>
        </references>
      </pivotArea>
    </format>
    <format dxfId="41">
      <pivotArea dataOnly="0" labelOnly="1" outline="0" fieldPosition="0">
        <references count="1">
          <reference field="1" count="1" defaultSubtotal="1">
            <x v="14"/>
          </reference>
        </references>
      </pivotArea>
    </format>
    <format dxfId="40">
      <pivotArea dataOnly="0" labelOnly="1" outline="0" fieldPosition="0">
        <references count="1">
          <reference field="1" count="1" defaultSubtotal="1">
            <x v="15"/>
          </reference>
        </references>
      </pivotArea>
    </format>
    <format dxfId="39">
      <pivotArea dataOnly="0" labelOnly="1" outline="0" fieldPosition="0">
        <references count="1">
          <reference field="1" count="1" defaultSubtotal="1">
            <x v="16"/>
          </reference>
        </references>
      </pivotArea>
    </format>
    <format dxfId="38">
      <pivotArea dataOnly="0" labelOnly="1" outline="0" fieldPosition="0">
        <references count="1">
          <reference field="1" count="1" defaultSubtotal="1">
            <x v="17"/>
          </reference>
        </references>
      </pivotArea>
    </format>
    <format dxfId="37">
      <pivotArea dataOnly="0" labelOnly="1" outline="0" fieldPosition="0">
        <references count="1">
          <reference field="1" count="1" defaultSubtotal="1">
            <x v="18"/>
          </reference>
        </references>
      </pivotArea>
    </format>
    <format dxfId="36">
      <pivotArea dataOnly="0" labelOnly="1" outline="0" fieldPosition="0">
        <references count="1">
          <reference field="1" count="1" defaultSubtotal="1">
            <x v="19"/>
          </reference>
        </references>
      </pivotArea>
    </format>
    <format dxfId="35">
      <pivotArea dataOnly="0" labelOnly="1" outline="0" fieldPosition="0">
        <references count="1">
          <reference field="1" count="1" defaultSubtotal="1">
            <x v="20"/>
          </reference>
        </references>
      </pivotArea>
    </format>
    <format dxfId="34">
      <pivotArea dataOnly="0" labelOnly="1" outline="0" fieldPosition="0">
        <references count="1">
          <reference field="1" count="1" defaultSubtotal="1">
            <x v="22"/>
          </reference>
        </references>
      </pivotArea>
    </format>
    <format dxfId="33">
      <pivotArea dataOnly="0" labelOnly="1" grandRow="1" outline="0" fieldPosition="0"/>
    </format>
    <format dxfId="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8"/>
          </reference>
          <reference field="3" count="1" selected="0">
            <x v="8"/>
          </reference>
          <reference field="7" count="1">
            <x v="12"/>
          </reference>
        </references>
      </pivotArea>
    </format>
    <format dxfId="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8"/>
          </reference>
          <reference field="3" count="1" selected="0">
            <x v="15"/>
          </reference>
          <reference field="7" count="1">
            <x v="12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4"/>
          </reference>
          <reference field="3" count="1" selected="0">
            <x v="11"/>
          </reference>
          <reference field="7" count="1">
            <x v="19"/>
          </reference>
        </references>
      </pivotArea>
    </format>
    <format dxfId="2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1"/>
          </reference>
          <reference field="7" count="1">
            <x v="11"/>
          </reference>
        </references>
      </pivotArea>
    </format>
    <format dxfId="2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"/>
          </reference>
          <reference field="2" count="1" selected="0">
            <x v="7"/>
          </reference>
          <reference field="3" count="1" selected="0">
            <x v="20"/>
          </reference>
          <reference field="7" count="1">
            <x v="15"/>
          </reference>
        </references>
      </pivotArea>
    </format>
    <format dxfId="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"/>
          </reference>
          <reference field="2" count="1" selected="0">
            <x v="8"/>
          </reference>
          <reference field="3" count="1" selected="0">
            <x v="1"/>
          </reference>
          <reference field="7" count="1">
            <x v="13"/>
          </reference>
        </references>
      </pivotArea>
    </format>
    <format dxfId="2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5"/>
          </reference>
          <reference field="2" count="1" selected="0">
            <x v="18"/>
          </reference>
          <reference field="3" count="1" selected="0">
            <x v="13"/>
          </reference>
          <reference field="7" count="1">
            <x v="12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"/>
          </reference>
          <reference field="2" count="1" selected="0">
            <x v="11"/>
          </reference>
          <reference field="3" count="1" selected="0">
            <x v="13"/>
          </reference>
          <reference field="7" count="1">
            <x v="6"/>
          </reference>
        </references>
      </pivotArea>
    </format>
    <format dxfId="2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"/>
          </reference>
          <reference field="2" count="1" selected="0">
            <x v="18"/>
          </reference>
          <reference field="3" count="1" selected="0">
            <x v="12"/>
          </reference>
          <reference field="7" count="1">
            <x v="12"/>
          </reference>
        </references>
      </pivotArea>
    </format>
    <format dxfId="2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"/>
          </reference>
          <reference field="2" count="1" selected="0">
            <x v="18"/>
          </reference>
          <reference field="3" count="1" selected="0">
            <x v="14"/>
          </reference>
          <reference field="7" count="1">
            <x v="12"/>
          </reference>
        </references>
      </pivotArea>
    </format>
    <format dxfId="2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"/>
          </reference>
          <reference field="2" count="1" selected="0">
            <x v="18"/>
          </reference>
          <reference field="3" count="1" selected="0">
            <x v="10"/>
          </reference>
          <reference field="7" count="1">
            <x v="12"/>
          </reference>
        </references>
      </pivotArea>
    </format>
    <format dxfId="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"/>
          </reference>
          <reference field="2" count="1" selected="0">
            <x v="12"/>
          </reference>
          <reference field="3" count="1" selected="0">
            <x v="10"/>
          </reference>
          <reference field="7" count="1">
            <x v="9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"/>
          </reference>
          <reference field="2" count="1" selected="0">
            <x v="18"/>
          </reference>
          <reference field="3" count="1" selected="0">
            <x v="6"/>
          </reference>
          <reference field="7" count="1">
            <x v="12"/>
          </reference>
        </references>
      </pivotArea>
    </format>
    <format dxfId="1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"/>
          </reference>
          <reference field="2" count="1" selected="0">
            <x v="18"/>
          </reference>
          <reference field="3" count="1" selected="0">
            <x v="4"/>
          </reference>
          <reference field="7" count="1">
            <x v="12"/>
          </reference>
        </references>
      </pivotArea>
    </format>
    <format dxfId="1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1"/>
          </reference>
          <reference field="2" count="1" selected="0">
            <x v="18"/>
          </reference>
          <reference field="3" count="1" selected="0">
            <x v="18"/>
          </reference>
          <reference field="7" count="1">
            <x v="12"/>
          </reference>
        </references>
      </pivotArea>
    </format>
    <format dxfId="1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1" selected="0">
            <x v="18"/>
          </reference>
          <reference field="3" count="1" selected="0">
            <x v="17"/>
          </reference>
          <reference field="7" count="1">
            <x v="12"/>
          </reference>
        </references>
      </pivotArea>
    </format>
    <format dxfId="1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"/>
          </reference>
          <reference field="2" count="1" selected="0">
            <x v="13"/>
          </reference>
          <reference field="3" count="1" selected="0">
            <x v="17"/>
          </reference>
          <reference field="7" count="1">
            <x v="1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1" selected="0">
            <x v="18"/>
          </reference>
          <reference field="3" count="1" selected="0">
            <x v="9"/>
          </reference>
          <reference field="7" count="1">
            <x v="12"/>
          </reference>
        </references>
      </pivotArea>
    </format>
    <format dxfId="1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4"/>
          </reference>
          <reference field="2" count="1" selected="0">
            <x v="18"/>
          </reference>
          <reference field="3" count="1" selected="0">
            <x v="12"/>
          </reference>
          <reference field="7" count="1">
            <x v="12"/>
          </reference>
        </references>
      </pivotArea>
    </format>
    <format dxfId="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"/>
          </reference>
          <reference field="2" count="1" selected="0">
            <x v="10"/>
          </reference>
          <reference field="3" count="1" selected="0">
            <x v="12"/>
          </reference>
          <reference field="7" count="1">
            <x v="10"/>
          </reference>
        </references>
      </pivotArea>
    </format>
    <format dxfId="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"/>
          </reference>
          <reference field="2" count="1" selected="0">
            <x v="15"/>
          </reference>
          <reference field="3" count="1" selected="0">
            <x v="12"/>
          </reference>
          <reference field="7" count="1">
            <x v="3"/>
          </reference>
        </references>
      </pivotArea>
    </format>
    <format dxfId="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"/>
          </reference>
          <reference field="2" count="1" selected="0">
            <x v="16"/>
          </reference>
          <reference field="3" count="1" selected="0">
            <x v="12"/>
          </reference>
          <reference field="7" count="1">
            <x v="2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"/>
          </reference>
          <reference field="2" count="1" selected="0">
            <x v="17"/>
          </reference>
          <reference field="3" count="1" selected="0">
            <x v="12"/>
          </reference>
          <reference field="7" count="1">
            <x v="5"/>
          </reference>
        </references>
      </pivotArea>
    </format>
    <format dxfId="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5"/>
          </reference>
          <reference field="2" count="1" selected="0">
            <x v="18"/>
          </reference>
          <reference field="3" count="1" selected="0">
            <x v="2"/>
          </reference>
          <reference field="7" count="1">
            <x v="12"/>
          </reference>
        </references>
      </pivotArea>
    </format>
    <format dxfId="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6"/>
          </reference>
          <reference field="2" count="1" selected="0">
            <x v="18"/>
          </reference>
          <reference field="3" count="1" selected="0">
            <x v="13"/>
          </reference>
          <reference field="7" count="1">
            <x v="12"/>
          </reference>
        </references>
      </pivotArea>
    </format>
    <format dxfId="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"/>
          </reference>
          <reference field="2" count="1" selected="0">
            <x v="11"/>
          </reference>
          <reference field="3" count="1" selected="0">
            <x v="13"/>
          </reference>
          <reference field="7" count="1">
            <x v="7"/>
          </reference>
        </references>
      </pivotArea>
    </format>
    <format dxfId="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7"/>
          </reference>
          <reference field="2" count="1" selected="0">
            <x v="18"/>
          </reference>
          <reference field="3" count="1" selected="0">
            <x v="19"/>
          </reference>
          <reference field="7" count="1">
            <x v="12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"/>
          </reference>
          <reference field="2" count="1" selected="0">
            <x v="2"/>
          </reference>
          <reference field="3" count="1" selected="0">
            <x v="19"/>
          </reference>
          <reference field="7" count="1">
            <x v="8"/>
          </reference>
        </references>
      </pivotArea>
    </format>
    <format dxfId="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"/>
          </reference>
          <reference field="2" count="1" selected="0">
            <x v="3"/>
          </reference>
          <reference field="3" count="1" selected="0">
            <x v="5"/>
          </reference>
          <reference field="7" count="1">
            <x v="17"/>
          </reference>
        </references>
      </pivotArea>
    </format>
    <format dxfId="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9"/>
          </reference>
          <reference field="2" count="1" selected="0">
            <x v="6"/>
          </reference>
          <reference field="3" count="1" selected="0">
            <x v="16"/>
          </reference>
          <reference field="7" count="1">
            <x v="18"/>
          </reference>
        </references>
      </pivotArea>
    </format>
    <format dxfId="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"/>
          </reference>
          <reference field="2" count="1" selected="0">
            <x v="14"/>
          </reference>
          <reference field="3" count="1" selected="0">
            <x v="16"/>
          </reference>
          <reference field="7" count="1">
            <x v="4"/>
          </reference>
        </references>
      </pivotArea>
    </format>
    <format dxfId="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0"/>
          </reference>
          <reference field="2" count="1" selected="0">
            <x v="9"/>
          </reference>
          <reference field="3" count="1" selected="0">
            <x v="3"/>
          </reference>
          <reference field="7" count="1">
            <x v="14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2"/>
          </reference>
          <reference field="2" count="1" selected="0">
            <x v="5"/>
          </reference>
          <reference field="3" count="1" selected="0">
            <x v="7"/>
          </reference>
          <reference field="7" count="1">
            <x v="1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01"/>
  <sheetViews>
    <sheetView workbookViewId="0">
      <selection activeCell="B6" sqref="B6"/>
    </sheetView>
  </sheetViews>
  <sheetFormatPr defaultRowHeight="18.75" x14ac:dyDescent="0.3"/>
  <cols>
    <col min="1" max="1" width="9" style="53" bestFit="1" customWidth="1"/>
    <col min="2" max="2" width="40.5703125" style="52" customWidth="1"/>
    <col min="3" max="3" width="25.7109375" style="52" customWidth="1"/>
    <col min="4" max="4" width="23.5703125" style="52" customWidth="1"/>
    <col min="5" max="5" width="16.42578125" style="52" customWidth="1"/>
    <col min="6" max="6" width="14.85546875" style="52" customWidth="1"/>
    <col min="7" max="7" width="7.28515625" style="52" customWidth="1"/>
    <col min="8" max="8" width="7.28515625" style="57" customWidth="1"/>
    <col min="9" max="9" width="7.28515625" style="52" customWidth="1"/>
    <col min="10" max="16384" width="9.140625" style="52"/>
  </cols>
  <sheetData>
    <row r="1" spans="1:8" ht="21" x14ac:dyDescent="0.3">
      <c r="A1" s="88" t="s">
        <v>147</v>
      </c>
      <c r="B1" s="88" t="s">
        <v>148</v>
      </c>
      <c r="C1" s="88" t="s">
        <v>149</v>
      </c>
      <c r="D1" s="89" t="s">
        <v>135</v>
      </c>
      <c r="E1" s="90" t="s">
        <v>9</v>
      </c>
      <c r="F1" s="53"/>
      <c r="G1" s="52" t="s">
        <v>355</v>
      </c>
      <c r="H1" s="56"/>
    </row>
    <row r="2" spans="1:8" ht="21" x14ac:dyDescent="0.3">
      <c r="A2" s="65">
        <v>1001001</v>
      </c>
      <c r="B2" s="66" t="s">
        <v>150</v>
      </c>
      <c r="C2" s="67" t="s">
        <v>151</v>
      </c>
      <c r="D2" s="53" t="s">
        <v>336</v>
      </c>
      <c r="E2" s="87" t="s">
        <v>337</v>
      </c>
      <c r="F2" s="53"/>
      <c r="G2" s="52" t="s">
        <v>356</v>
      </c>
      <c r="H2" s="56"/>
    </row>
    <row r="3" spans="1:8" ht="21" x14ac:dyDescent="0.3">
      <c r="A3" s="65">
        <v>1001002</v>
      </c>
      <c r="B3" s="66" t="s">
        <v>152</v>
      </c>
      <c r="C3" s="67" t="s">
        <v>151</v>
      </c>
      <c r="D3" s="53" t="s">
        <v>336</v>
      </c>
      <c r="E3" s="87" t="s">
        <v>337</v>
      </c>
      <c r="F3" s="53"/>
      <c r="G3" s="52" t="s">
        <v>357</v>
      </c>
      <c r="H3" s="56"/>
    </row>
    <row r="4" spans="1:8" ht="21" x14ac:dyDescent="0.3">
      <c r="A4" s="65">
        <v>1001003</v>
      </c>
      <c r="B4" s="66" t="s">
        <v>153</v>
      </c>
      <c r="C4" s="67" t="s">
        <v>151</v>
      </c>
      <c r="D4" s="53" t="s">
        <v>336</v>
      </c>
      <c r="E4" s="87" t="s">
        <v>337</v>
      </c>
      <c r="F4" s="53"/>
      <c r="G4" s="52" t="s">
        <v>358</v>
      </c>
      <c r="H4" s="56"/>
    </row>
    <row r="5" spans="1:8" ht="21" x14ac:dyDescent="0.3">
      <c r="A5" s="65">
        <v>1001004</v>
      </c>
      <c r="B5" s="66" t="s">
        <v>154</v>
      </c>
      <c r="C5" s="67" t="s">
        <v>151</v>
      </c>
      <c r="D5" s="53" t="s">
        <v>336</v>
      </c>
      <c r="E5" s="87" t="s">
        <v>337</v>
      </c>
      <c r="F5" s="53"/>
      <c r="G5" s="52" t="s">
        <v>359</v>
      </c>
      <c r="H5" s="56"/>
    </row>
    <row r="6" spans="1:8" ht="21" x14ac:dyDescent="0.3">
      <c r="A6" s="65">
        <v>1001005</v>
      </c>
      <c r="B6" s="66" t="s">
        <v>155</v>
      </c>
      <c r="C6" s="67" t="s">
        <v>151</v>
      </c>
      <c r="D6" s="53" t="s">
        <v>336</v>
      </c>
      <c r="E6" s="87" t="s">
        <v>337</v>
      </c>
      <c r="F6" s="53"/>
      <c r="H6" s="56"/>
    </row>
    <row r="7" spans="1:8" ht="21" x14ac:dyDescent="0.3">
      <c r="A7" s="65">
        <v>1001006</v>
      </c>
      <c r="B7" s="66" t="s">
        <v>156</v>
      </c>
      <c r="C7" s="67" t="s">
        <v>151</v>
      </c>
      <c r="D7" s="53" t="s">
        <v>336</v>
      </c>
      <c r="E7" s="87" t="s">
        <v>337</v>
      </c>
      <c r="F7" s="53"/>
      <c r="H7" s="56"/>
    </row>
    <row r="8" spans="1:8" ht="21" x14ac:dyDescent="0.3">
      <c r="A8" s="65">
        <v>1001007</v>
      </c>
      <c r="B8" s="66" t="s">
        <v>157</v>
      </c>
      <c r="C8" s="67" t="s">
        <v>151</v>
      </c>
      <c r="D8" s="53" t="s">
        <v>336</v>
      </c>
      <c r="E8" s="87" t="s">
        <v>337</v>
      </c>
      <c r="F8" s="53"/>
      <c r="H8" s="56"/>
    </row>
    <row r="9" spans="1:8" ht="21" x14ac:dyDescent="0.3">
      <c r="A9" s="65">
        <v>1001008</v>
      </c>
      <c r="B9" s="66" t="s">
        <v>158</v>
      </c>
      <c r="C9" s="67" t="s">
        <v>151</v>
      </c>
      <c r="D9" s="53" t="s">
        <v>336</v>
      </c>
      <c r="E9" s="87" t="s">
        <v>337</v>
      </c>
      <c r="F9" s="53"/>
      <c r="H9" s="56"/>
    </row>
    <row r="10" spans="1:8" ht="21" x14ac:dyDescent="0.3">
      <c r="A10" s="65">
        <v>1001009</v>
      </c>
      <c r="B10" s="66" t="s">
        <v>159</v>
      </c>
      <c r="C10" s="67" t="s">
        <v>151</v>
      </c>
      <c r="D10" s="53" t="s">
        <v>336</v>
      </c>
      <c r="E10" s="87" t="s">
        <v>337</v>
      </c>
      <c r="F10" s="53"/>
      <c r="H10" s="56"/>
    </row>
    <row r="11" spans="1:8" ht="21" x14ac:dyDescent="0.3">
      <c r="A11" s="65">
        <v>1001010</v>
      </c>
      <c r="B11" s="66" t="s">
        <v>160</v>
      </c>
      <c r="C11" s="67" t="s">
        <v>151</v>
      </c>
      <c r="D11" s="53" t="s">
        <v>336</v>
      </c>
      <c r="E11" s="87" t="s">
        <v>337</v>
      </c>
      <c r="F11" s="53"/>
      <c r="H11" s="56"/>
    </row>
    <row r="12" spans="1:8" ht="21" x14ac:dyDescent="0.3">
      <c r="A12" s="65">
        <v>1001011</v>
      </c>
      <c r="B12" s="66" t="s">
        <v>161</v>
      </c>
      <c r="C12" s="67" t="s">
        <v>151</v>
      </c>
      <c r="D12" s="53" t="s">
        <v>336</v>
      </c>
      <c r="E12" s="87" t="s">
        <v>337</v>
      </c>
      <c r="F12" s="53"/>
      <c r="H12" s="56"/>
    </row>
    <row r="13" spans="1:8" ht="21" x14ac:dyDescent="0.3">
      <c r="A13" s="65">
        <v>1001012</v>
      </c>
      <c r="B13" s="68" t="s">
        <v>162</v>
      </c>
      <c r="C13" s="67" t="s">
        <v>163</v>
      </c>
      <c r="D13" s="53" t="s">
        <v>336</v>
      </c>
      <c r="E13" s="87" t="s">
        <v>337</v>
      </c>
      <c r="F13" s="53"/>
      <c r="H13" s="56"/>
    </row>
    <row r="14" spans="1:8" ht="21" x14ac:dyDescent="0.3">
      <c r="A14" s="65">
        <v>1001013</v>
      </c>
      <c r="B14" s="68" t="s">
        <v>164</v>
      </c>
      <c r="C14" s="69" t="s">
        <v>163</v>
      </c>
      <c r="D14" s="53" t="s">
        <v>336</v>
      </c>
      <c r="E14" s="87" t="s">
        <v>337</v>
      </c>
      <c r="F14" s="53"/>
      <c r="H14" s="56"/>
    </row>
    <row r="15" spans="1:8" ht="21" x14ac:dyDescent="0.3">
      <c r="A15" s="65">
        <v>1001014</v>
      </c>
      <c r="B15" s="68" t="s">
        <v>165</v>
      </c>
      <c r="C15" s="67" t="s">
        <v>163</v>
      </c>
      <c r="D15" s="53" t="s">
        <v>336</v>
      </c>
      <c r="E15" s="87" t="s">
        <v>337</v>
      </c>
      <c r="F15" s="53"/>
      <c r="H15" s="56"/>
    </row>
    <row r="16" spans="1:8" ht="21" x14ac:dyDescent="0.3">
      <c r="A16" s="65">
        <v>1001015</v>
      </c>
      <c r="B16" s="68" t="s">
        <v>166</v>
      </c>
      <c r="C16" s="67" t="s">
        <v>163</v>
      </c>
      <c r="D16" s="53" t="s">
        <v>336</v>
      </c>
      <c r="E16" s="87" t="s">
        <v>337</v>
      </c>
      <c r="F16" s="53"/>
      <c r="H16" s="56"/>
    </row>
    <row r="17" spans="1:8" ht="21" x14ac:dyDescent="0.3">
      <c r="A17" s="65">
        <v>1001016</v>
      </c>
      <c r="B17" s="68" t="s">
        <v>167</v>
      </c>
      <c r="C17" s="67" t="s">
        <v>163</v>
      </c>
      <c r="D17" s="53" t="s">
        <v>336</v>
      </c>
      <c r="E17" s="87" t="s">
        <v>337</v>
      </c>
      <c r="F17" s="53"/>
      <c r="H17" s="56"/>
    </row>
    <row r="18" spans="1:8" ht="21" x14ac:dyDescent="0.3">
      <c r="A18" s="65">
        <v>1001017</v>
      </c>
      <c r="B18" s="68" t="s">
        <v>168</v>
      </c>
      <c r="C18" s="69" t="s">
        <v>169</v>
      </c>
      <c r="D18" s="53" t="s">
        <v>336</v>
      </c>
      <c r="E18" s="87" t="s">
        <v>337</v>
      </c>
      <c r="F18" s="53"/>
      <c r="H18" s="56"/>
    </row>
    <row r="19" spans="1:8" ht="21" x14ac:dyDescent="0.3">
      <c r="A19" s="65">
        <v>1001018</v>
      </c>
      <c r="B19" s="68" t="s">
        <v>170</v>
      </c>
      <c r="C19" s="69" t="s">
        <v>171</v>
      </c>
      <c r="D19" s="53" t="s">
        <v>336</v>
      </c>
      <c r="E19" s="87" t="s">
        <v>337</v>
      </c>
      <c r="F19" s="53"/>
      <c r="H19" s="56"/>
    </row>
    <row r="20" spans="1:8" ht="21" x14ac:dyDescent="0.3">
      <c r="A20" s="65">
        <v>1001019</v>
      </c>
      <c r="B20" s="68" t="s">
        <v>172</v>
      </c>
      <c r="C20" s="69" t="s">
        <v>171</v>
      </c>
      <c r="D20" s="53" t="s">
        <v>336</v>
      </c>
      <c r="E20" s="87" t="s">
        <v>337</v>
      </c>
      <c r="F20" s="53"/>
      <c r="H20" s="56"/>
    </row>
    <row r="21" spans="1:8" ht="21" x14ac:dyDescent="0.3">
      <c r="A21" s="65">
        <v>1001020</v>
      </c>
      <c r="B21" s="68" t="s">
        <v>173</v>
      </c>
      <c r="C21" s="69" t="s">
        <v>171</v>
      </c>
      <c r="D21" s="53" t="s">
        <v>336</v>
      </c>
      <c r="E21" s="87" t="s">
        <v>337</v>
      </c>
      <c r="F21" s="53"/>
      <c r="H21" s="56"/>
    </row>
    <row r="22" spans="1:8" ht="21" x14ac:dyDescent="0.3">
      <c r="A22" s="65">
        <v>1001021</v>
      </c>
      <c r="B22" s="68" t="s">
        <v>174</v>
      </c>
      <c r="C22" s="69" t="s">
        <v>169</v>
      </c>
      <c r="D22" s="53" t="s">
        <v>336</v>
      </c>
      <c r="E22" s="87" t="s">
        <v>337</v>
      </c>
      <c r="F22" s="53"/>
      <c r="H22" s="56"/>
    </row>
    <row r="23" spans="1:8" ht="21" x14ac:dyDescent="0.3">
      <c r="A23" s="65">
        <v>1001022</v>
      </c>
      <c r="B23" s="68" t="s">
        <v>175</v>
      </c>
      <c r="C23" s="69" t="s">
        <v>169</v>
      </c>
      <c r="D23" s="53" t="s">
        <v>336</v>
      </c>
      <c r="E23" s="87" t="s">
        <v>337</v>
      </c>
      <c r="F23" s="53"/>
      <c r="H23" s="56"/>
    </row>
    <row r="24" spans="1:8" ht="21" x14ac:dyDescent="0.3">
      <c r="A24" s="65">
        <v>1001023</v>
      </c>
      <c r="B24" s="68" t="s">
        <v>176</v>
      </c>
      <c r="C24" s="69" t="s">
        <v>169</v>
      </c>
      <c r="D24" s="53" t="s">
        <v>336</v>
      </c>
      <c r="E24" s="87" t="s">
        <v>337</v>
      </c>
      <c r="F24" s="53"/>
      <c r="H24" s="56"/>
    </row>
    <row r="25" spans="1:8" ht="21" x14ac:dyDescent="0.3">
      <c r="A25" s="65">
        <v>1001024</v>
      </c>
      <c r="B25" s="68" t="s">
        <v>177</v>
      </c>
      <c r="C25" s="69" t="s">
        <v>169</v>
      </c>
      <c r="D25" s="53" t="s">
        <v>336</v>
      </c>
      <c r="E25" s="87" t="s">
        <v>337</v>
      </c>
      <c r="F25" s="53"/>
      <c r="H25" s="56"/>
    </row>
    <row r="26" spans="1:8" ht="21" x14ac:dyDescent="0.3">
      <c r="A26" s="65">
        <v>1001025</v>
      </c>
      <c r="B26" s="68" t="s">
        <v>178</v>
      </c>
      <c r="C26" s="69" t="s">
        <v>169</v>
      </c>
      <c r="D26" s="53" t="s">
        <v>336</v>
      </c>
      <c r="E26" s="87" t="s">
        <v>337</v>
      </c>
      <c r="F26" s="53"/>
      <c r="H26" s="56"/>
    </row>
    <row r="27" spans="1:8" ht="21" x14ac:dyDescent="0.3">
      <c r="A27" s="65">
        <v>1001026</v>
      </c>
      <c r="B27" s="68" t="s">
        <v>179</v>
      </c>
      <c r="C27" s="69" t="s">
        <v>169</v>
      </c>
      <c r="D27" s="53" t="s">
        <v>336</v>
      </c>
      <c r="E27" s="87" t="s">
        <v>337</v>
      </c>
      <c r="F27" s="53"/>
      <c r="H27" s="56"/>
    </row>
    <row r="28" spans="1:8" ht="21" x14ac:dyDescent="0.3">
      <c r="A28" s="65">
        <v>1001027</v>
      </c>
      <c r="B28" s="68" t="s">
        <v>180</v>
      </c>
      <c r="C28" s="69" t="s">
        <v>169</v>
      </c>
      <c r="D28" s="53" t="s">
        <v>336</v>
      </c>
      <c r="E28" s="87" t="s">
        <v>337</v>
      </c>
      <c r="F28" s="53"/>
      <c r="H28" s="56"/>
    </row>
    <row r="29" spans="1:8" ht="21" x14ac:dyDescent="0.3">
      <c r="A29" s="65">
        <v>1001028</v>
      </c>
      <c r="B29" s="66" t="s">
        <v>181</v>
      </c>
      <c r="C29" s="67" t="s">
        <v>182</v>
      </c>
      <c r="D29" s="53" t="s">
        <v>336</v>
      </c>
      <c r="E29" s="87" t="s">
        <v>337</v>
      </c>
      <c r="F29" s="53"/>
      <c r="H29" s="56"/>
    </row>
    <row r="30" spans="1:8" ht="21" x14ac:dyDescent="0.3">
      <c r="A30" s="65">
        <v>1001029</v>
      </c>
      <c r="B30" s="66" t="s">
        <v>183</v>
      </c>
      <c r="C30" s="67" t="s">
        <v>169</v>
      </c>
      <c r="D30" s="53" t="s">
        <v>336</v>
      </c>
      <c r="E30" s="87" t="s">
        <v>337</v>
      </c>
      <c r="F30" s="53"/>
      <c r="H30" s="56"/>
    </row>
    <row r="31" spans="1:8" ht="21" x14ac:dyDescent="0.3">
      <c r="A31" s="65">
        <v>1001030</v>
      </c>
      <c r="B31" s="70" t="s">
        <v>184</v>
      </c>
      <c r="C31" s="67" t="s">
        <v>169</v>
      </c>
      <c r="D31" s="53" t="s">
        <v>336</v>
      </c>
      <c r="E31" s="87" t="s">
        <v>337</v>
      </c>
      <c r="F31" s="53"/>
      <c r="H31" s="56"/>
    </row>
    <row r="32" spans="1:8" ht="21" x14ac:dyDescent="0.3">
      <c r="A32" s="65">
        <v>1001031</v>
      </c>
      <c r="B32" s="68" t="s">
        <v>185</v>
      </c>
      <c r="C32" s="67" t="s">
        <v>169</v>
      </c>
      <c r="D32" s="53" t="s">
        <v>336</v>
      </c>
      <c r="E32" s="87" t="s">
        <v>337</v>
      </c>
      <c r="F32" s="53"/>
      <c r="H32" s="56"/>
    </row>
    <row r="33" spans="1:8" ht="21" x14ac:dyDescent="0.3">
      <c r="A33" s="65">
        <v>1001032</v>
      </c>
      <c r="B33" s="68" t="s">
        <v>186</v>
      </c>
      <c r="C33" s="67" t="s">
        <v>169</v>
      </c>
      <c r="D33" s="53" t="s">
        <v>336</v>
      </c>
      <c r="E33" s="87" t="s">
        <v>337</v>
      </c>
      <c r="F33" s="53"/>
      <c r="H33" s="56"/>
    </row>
    <row r="34" spans="1:8" ht="21" x14ac:dyDescent="0.3">
      <c r="A34" s="65">
        <v>1001033</v>
      </c>
      <c r="B34" s="71" t="s">
        <v>187</v>
      </c>
      <c r="C34" s="67" t="s">
        <v>169</v>
      </c>
      <c r="D34" s="53" t="s">
        <v>336</v>
      </c>
      <c r="E34" s="87" t="s">
        <v>337</v>
      </c>
      <c r="F34" s="53"/>
      <c r="H34" s="56"/>
    </row>
    <row r="35" spans="1:8" ht="21" x14ac:dyDescent="0.3">
      <c r="A35" s="65">
        <v>1001034</v>
      </c>
      <c r="B35" s="71" t="s">
        <v>188</v>
      </c>
      <c r="C35" s="67" t="s">
        <v>169</v>
      </c>
      <c r="D35" s="53" t="s">
        <v>336</v>
      </c>
      <c r="E35" s="87" t="s">
        <v>337</v>
      </c>
      <c r="F35" s="53"/>
      <c r="H35" s="56"/>
    </row>
    <row r="36" spans="1:8" ht="21" x14ac:dyDescent="0.3">
      <c r="A36" s="65">
        <v>1001035</v>
      </c>
      <c r="B36" s="66" t="s">
        <v>189</v>
      </c>
      <c r="C36" s="67" t="s">
        <v>163</v>
      </c>
      <c r="D36" s="53" t="s">
        <v>336</v>
      </c>
      <c r="E36" s="87" t="s">
        <v>337</v>
      </c>
      <c r="F36" s="53"/>
      <c r="H36" s="56"/>
    </row>
    <row r="37" spans="1:8" ht="21" x14ac:dyDescent="0.3">
      <c r="A37" s="65">
        <v>1001036</v>
      </c>
      <c r="B37" s="68" t="s">
        <v>190</v>
      </c>
      <c r="C37" s="69" t="s">
        <v>169</v>
      </c>
      <c r="D37" s="53" t="s">
        <v>336</v>
      </c>
      <c r="E37" s="87" t="s">
        <v>337</v>
      </c>
      <c r="F37" s="53"/>
      <c r="H37" s="56"/>
    </row>
    <row r="38" spans="1:8" ht="21" x14ac:dyDescent="0.3">
      <c r="A38" s="65">
        <v>1001037</v>
      </c>
      <c r="B38" s="72" t="s">
        <v>191</v>
      </c>
      <c r="C38" s="69" t="s">
        <v>169</v>
      </c>
      <c r="D38" s="53" t="s">
        <v>336</v>
      </c>
      <c r="E38" s="87" t="s">
        <v>337</v>
      </c>
      <c r="F38" s="53"/>
      <c r="H38" s="56"/>
    </row>
    <row r="39" spans="1:8" ht="21" x14ac:dyDescent="0.3">
      <c r="A39" s="65">
        <v>1001038</v>
      </c>
      <c r="B39" s="68" t="s">
        <v>192</v>
      </c>
      <c r="C39" s="69" t="s">
        <v>169</v>
      </c>
      <c r="D39" s="53" t="s">
        <v>336</v>
      </c>
      <c r="E39" s="87" t="s">
        <v>337</v>
      </c>
      <c r="F39" s="53"/>
      <c r="H39" s="56"/>
    </row>
    <row r="40" spans="1:8" ht="21" x14ac:dyDescent="0.3">
      <c r="A40" s="65">
        <v>1001039</v>
      </c>
      <c r="B40" s="68" t="s">
        <v>193</v>
      </c>
      <c r="C40" s="69" t="s">
        <v>169</v>
      </c>
      <c r="D40" s="53" t="s">
        <v>336</v>
      </c>
      <c r="E40" s="87" t="s">
        <v>337</v>
      </c>
      <c r="F40" s="53"/>
      <c r="H40" s="56"/>
    </row>
    <row r="41" spans="1:8" ht="21" x14ac:dyDescent="0.3">
      <c r="A41" s="65">
        <v>1001040</v>
      </c>
      <c r="B41" s="68" t="s">
        <v>194</v>
      </c>
      <c r="C41" s="69" t="s">
        <v>169</v>
      </c>
      <c r="D41" s="53" t="s">
        <v>336</v>
      </c>
      <c r="E41" s="87" t="s">
        <v>337</v>
      </c>
      <c r="F41" s="53"/>
      <c r="H41" s="56"/>
    </row>
    <row r="42" spans="1:8" ht="21" x14ac:dyDescent="0.3">
      <c r="A42" s="65">
        <v>1001041</v>
      </c>
      <c r="B42" s="68" t="s">
        <v>195</v>
      </c>
      <c r="C42" s="69" t="s">
        <v>163</v>
      </c>
      <c r="D42" s="53" t="s">
        <v>336</v>
      </c>
      <c r="E42" s="87" t="s">
        <v>337</v>
      </c>
      <c r="F42" s="53"/>
      <c r="H42" s="56"/>
    </row>
    <row r="43" spans="1:8" ht="21" x14ac:dyDescent="0.3">
      <c r="A43" s="65">
        <v>1001042</v>
      </c>
      <c r="B43" s="68" t="s">
        <v>196</v>
      </c>
      <c r="C43" s="69" t="s">
        <v>163</v>
      </c>
      <c r="D43" s="53" t="s">
        <v>336</v>
      </c>
      <c r="E43" s="87" t="s">
        <v>337</v>
      </c>
      <c r="F43" s="53"/>
      <c r="H43" s="56"/>
    </row>
    <row r="44" spans="1:8" ht="21" x14ac:dyDescent="0.3">
      <c r="A44" s="65">
        <v>1001043</v>
      </c>
      <c r="B44" s="68" t="s">
        <v>197</v>
      </c>
      <c r="C44" s="69" t="s">
        <v>163</v>
      </c>
      <c r="D44" s="53" t="s">
        <v>336</v>
      </c>
      <c r="E44" s="87" t="s">
        <v>337</v>
      </c>
      <c r="F44" s="53"/>
      <c r="H44" s="56"/>
    </row>
    <row r="45" spans="1:8" ht="21" x14ac:dyDescent="0.3">
      <c r="A45" s="65">
        <v>1001044</v>
      </c>
      <c r="B45" s="68" t="s">
        <v>198</v>
      </c>
      <c r="C45" s="69" t="s">
        <v>163</v>
      </c>
      <c r="D45" s="53" t="s">
        <v>336</v>
      </c>
      <c r="E45" s="87" t="s">
        <v>337</v>
      </c>
      <c r="F45" s="53"/>
      <c r="H45" s="56"/>
    </row>
    <row r="46" spans="1:8" ht="21" x14ac:dyDescent="0.3">
      <c r="A46" s="65">
        <v>1001045</v>
      </c>
      <c r="B46" s="68" t="s">
        <v>199</v>
      </c>
      <c r="C46" s="69" t="s">
        <v>163</v>
      </c>
      <c r="D46" s="53" t="s">
        <v>336</v>
      </c>
      <c r="E46" s="87" t="s">
        <v>337</v>
      </c>
      <c r="F46" s="53"/>
      <c r="H46" s="56"/>
    </row>
    <row r="47" spans="1:8" ht="21" x14ac:dyDescent="0.3">
      <c r="A47" s="65">
        <v>1001046</v>
      </c>
      <c r="B47" s="68" t="s">
        <v>200</v>
      </c>
      <c r="C47" s="69" t="s">
        <v>163</v>
      </c>
      <c r="D47" s="53" t="s">
        <v>336</v>
      </c>
      <c r="E47" s="87" t="s">
        <v>337</v>
      </c>
      <c r="F47" s="53"/>
      <c r="H47" s="56"/>
    </row>
    <row r="48" spans="1:8" ht="21" x14ac:dyDescent="0.3">
      <c r="A48" s="65">
        <v>1001047</v>
      </c>
      <c r="B48" s="73" t="s">
        <v>201</v>
      </c>
      <c r="C48" s="74" t="s">
        <v>163</v>
      </c>
      <c r="D48" s="53" t="s">
        <v>336</v>
      </c>
      <c r="E48" s="87" t="s">
        <v>337</v>
      </c>
      <c r="F48" s="53"/>
      <c r="H48" s="56"/>
    </row>
    <row r="49" spans="1:8" ht="21" x14ac:dyDescent="0.3">
      <c r="A49" s="65">
        <v>1001048</v>
      </c>
      <c r="B49" s="68" t="s">
        <v>202</v>
      </c>
      <c r="C49" s="69" t="s">
        <v>163</v>
      </c>
      <c r="D49" s="53" t="s">
        <v>336</v>
      </c>
      <c r="E49" s="87" t="s">
        <v>337</v>
      </c>
      <c r="F49" s="53"/>
      <c r="H49" s="56"/>
    </row>
    <row r="50" spans="1:8" ht="21" x14ac:dyDescent="0.3">
      <c r="A50" s="65">
        <v>1001049</v>
      </c>
      <c r="B50" s="68" t="s">
        <v>203</v>
      </c>
      <c r="C50" s="69" t="s">
        <v>163</v>
      </c>
      <c r="D50" s="53" t="s">
        <v>336</v>
      </c>
      <c r="E50" s="87" t="s">
        <v>337</v>
      </c>
      <c r="F50" s="53"/>
      <c r="H50" s="56"/>
    </row>
    <row r="51" spans="1:8" ht="21" x14ac:dyDescent="0.3">
      <c r="A51" s="65">
        <v>1001050</v>
      </c>
      <c r="B51" s="68" t="s">
        <v>204</v>
      </c>
      <c r="C51" s="69" t="s">
        <v>163</v>
      </c>
      <c r="D51" s="53" t="s">
        <v>336</v>
      </c>
      <c r="E51" s="87" t="s">
        <v>337</v>
      </c>
      <c r="F51" s="53"/>
      <c r="H51" s="56"/>
    </row>
    <row r="52" spans="1:8" ht="21" x14ac:dyDescent="0.3">
      <c r="A52" s="65">
        <v>1001051</v>
      </c>
      <c r="B52" s="68" t="s">
        <v>205</v>
      </c>
      <c r="C52" s="69" t="s">
        <v>163</v>
      </c>
      <c r="D52" s="53" t="s">
        <v>336</v>
      </c>
      <c r="E52" s="87" t="s">
        <v>337</v>
      </c>
      <c r="F52" s="53"/>
      <c r="H52" s="56"/>
    </row>
    <row r="53" spans="1:8" ht="21" x14ac:dyDescent="0.3">
      <c r="A53" s="65">
        <v>1001052</v>
      </c>
      <c r="B53" s="75" t="s">
        <v>206</v>
      </c>
      <c r="C53" s="76" t="s">
        <v>169</v>
      </c>
      <c r="D53" s="53" t="s">
        <v>336</v>
      </c>
      <c r="E53" s="87" t="s">
        <v>337</v>
      </c>
      <c r="F53" s="53"/>
      <c r="H53" s="56"/>
    </row>
    <row r="54" spans="1:8" ht="21" x14ac:dyDescent="0.3">
      <c r="A54" s="65">
        <v>1001053</v>
      </c>
      <c r="B54" s="75" t="s">
        <v>207</v>
      </c>
      <c r="C54" s="76" t="s">
        <v>169</v>
      </c>
      <c r="D54" s="53" t="s">
        <v>336</v>
      </c>
      <c r="E54" s="87" t="s">
        <v>337</v>
      </c>
      <c r="F54" s="53"/>
      <c r="H54" s="56"/>
    </row>
    <row r="55" spans="1:8" ht="21" x14ac:dyDescent="0.3">
      <c r="A55" s="65">
        <v>1001054</v>
      </c>
      <c r="B55" s="77" t="s">
        <v>208</v>
      </c>
      <c r="C55" s="76" t="s">
        <v>169</v>
      </c>
      <c r="D55" s="53" t="s">
        <v>336</v>
      </c>
      <c r="E55" s="87" t="s">
        <v>337</v>
      </c>
      <c r="F55" s="53"/>
      <c r="H55" s="56"/>
    </row>
    <row r="56" spans="1:8" ht="21" x14ac:dyDescent="0.3">
      <c r="A56" s="65">
        <v>1001055</v>
      </c>
      <c r="B56" s="77" t="s">
        <v>209</v>
      </c>
      <c r="C56" s="76" t="s">
        <v>169</v>
      </c>
      <c r="D56" s="53" t="s">
        <v>336</v>
      </c>
      <c r="E56" s="87" t="s">
        <v>337</v>
      </c>
      <c r="F56" s="53"/>
      <c r="H56" s="56"/>
    </row>
    <row r="57" spans="1:8" ht="21" x14ac:dyDescent="0.3">
      <c r="A57" s="65">
        <v>1001056</v>
      </c>
      <c r="B57" s="77" t="s">
        <v>210</v>
      </c>
      <c r="C57" s="76" t="s">
        <v>169</v>
      </c>
      <c r="D57" s="53" t="s">
        <v>336</v>
      </c>
      <c r="E57" s="87" t="s">
        <v>337</v>
      </c>
      <c r="F57" s="53"/>
      <c r="H57" s="56"/>
    </row>
    <row r="58" spans="1:8" ht="21" x14ac:dyDescent="0.3">
      <c r="A58" s="65">
        <v>1001057</v>
      </c>
      <c r="B58" s="75" t="s">
        <v>211</v>
      </c>
      <c r="C58" s="76" t="s">
        <v>169</v>
      </c>
      <c r="D58" s="53" t="s">
        <v>336</v>
      </c>
      <c r="E58" s="87" t="s">
        <v>337</v>
      </c>
      <c r="F58" s="53"/>
      <c r="H58" s="56"/>
    </row>
    <row r="59" spans="1:8" ht="21" x14ac:dyDescent="0.3">
      <c r="A59" s="65">
        <v>1001058</v>
      </c>
      <c r="B59" s="68" t="s">
        <v>212</v>
      </c>
      <c r="C59" s="69" t="s">
        <v>169</v>
      </c>
      <c r="D59" s="53" t="s">
        <v>336</v>
      </c>
      <c r="E59" s="87" t="s">
        <v>337</v>
      </c>
      <c r="F59" s="53"/>
      <c r="H59" s="56"/>
    </row>
    <row r="60" spans="1:8" ht="21" x14ac:dyDescent="0.3">
      <c r="A60" s="65">
        <v>1001059</v>
      </c>
      <c r="B60" s="72" t="s">
        <v>213</v>
      </c>
      <c r="C60" s="69" t="s">
        <v>169</v>
      </c>
      <c r="D60" s="53" t="s">
        <v>336</v>
      </c>
      <c r="E60" s="87" t="s">
        <v>337</v>
      </c>
      <c r="F60" s="53"/>
      <c r="H60" s="56"/>
    </row>
    <row r="61" spans="1:8" ht="21" x14ac:dyDescent="0.3">
      <c r="A61" s="65">
        <v>1001060</v>
      </c>
      <c r="B61" s="68" t="s">
        <v>214</v>
      </c>
      <c r="C61" s="69" t="s">
        <v>169</v>
      </c>
      <c r="D61" s="53" t="s">
        <v>336</v>
      </c>
      <c r="E61" s="87" t="s">
        <v>337</v>
      </c>
      <c r="F61" s="53"/>
      <c r="H61" s="56"/>
    </row>
    <row r="62" spans="1:8" ht="21" x14ac:dyDescent="0.3">
      <c r="A62" s="65">
        <v>1001061</v>
      </c>
      <c r="B62" s="68" t="s">
        <v>215</v>
      </c>
      <c r="C62" s="69" t="s">
        <v>169</v>
      </c>
      <c r="D62" s="53" t="s">
        <v>336</v>
      </c>
      <c r="E62" s="87" t="s">
        <v>337</v>
      </c>
      <c r="F62" s="53"/>
      <c r="H62" s="56"/>
    </row>
    <row r="63" spans="1:8" ht="21" x14ac:dyDescent="0.3">
      <c r="A63" s="65">
        <v>1001062</v>
      </c>
      <c r="B63" s="68" t="s">
        <v>216</v>
      </c>
      <c r="C63" s="69" t="s">
        <v>169</v>
      </c>
      <c r="D63" s="53" t="s">
        <v>336</v>
      </c>
      <c r="E63" s="87" t="s">
        <v>337</v>
      </c>
      <c r="F63" s="53"/>
      <c r="H63" s="56"/>
    </row>
    <row r="64" spans="1:8" ht="21" x14ac:dyDescent="0.3">
      <c r="A64" s="65">
        <v>1001063</v>
      </c>
      <c r="B64" s="72" t="s">
        <v>217</v>
      </c>
      <c r="C64" s="69" t="s">
        <v>169</v>
      </c>
      <c r="D64" s="53" t="s">
        <v>336</v>
      </c>
      <c r="E64" s="87" t="s">
        <v>337</v>
      </c>
      <c r="F64" s="53"/>
      <c r="H64" s="56"/>
    </row>
    <row r="65" spans="1:8" ht="21" x14ac:dyDescent="0.3">
      <c r="A65" s="65">
        <v>1001064</v>
      </c>
      <c r="B65" s="72" t="s">
        <v>218</v>
      </c>
      <c r="C65" s="69" t="s">
        <v>169</v>
      </c>
      <c r="D65" s="53" t="s">
        <v>336</v>
      </c>
      <c r="E65" s="87" t="s">
        <v>337</v>
      </c>
      <c r="F65" s="53"/>
      <c r="H65" s="56"/>
    </row>
    <row r="66" spans="1:8" ht="21" x14ac:dyDescent="0.3">
      <c r="A66" s="65">
        <v>1001065</v>
      </c>
      <c r="B66" s="72" t="s">
        <v>219</v>
      </c>
      <c r="C66" s="69" t="s">
        <v>169</v>
      </c>
      <c r="D66" s="53" t="s">
        <v>336</v>
      </c>
      <c r="E66" s="87" t="s">
        <v>337</v>
      </c>
      <c r="F66" s="53"/>
      <c r="H66" s="56"/>
    </row>
    <row r="67" spans="1:8" ht="21" x14ac:dyDescent="0.3">
      <c r="A67" s="65">
        <v>1001066</v>
      </c>
      <c r="B67" s="78" t="s">
        <v>220</v>
      </c>
      <c r="C67" s="69" t="s">
        <v>169</v>
      </c>
      <c r="D67" s="53" t="s">
        <v>336</v>
      </c>
      <c r="E67" s="87" t="s">
        <v>337</v>
      </c>
      <c r="F67" s="53"/>
      <c r="H67" s="56"/>
    </row>
    <row r="68" spans="1:8" ht="21" x14ac:dyDescent="0.3">
      <c r="A68" s="65">
        <v>1001067</v>
      </c>
      <c r="B68" s="72" t="s">
        <v>221</v>
      </c>
      <c r="C68" s="69" t="s">
        <v>169</v>
      </c>
      <c r="D68" s="53" t="s">
        <v>336</v>
      </c>
      <c r="E68" s="87" t="s">
        <v>337</v>
      </c>
      <c r="F68" s="53"/>
      <c r="H68" s="56"/>
    </row>
    <row r="69" spans="1:8" ht="21" x14ac:dyDescent="0.3">
      <c r="A69" s="65">
        <v>1001068</v>
      </c>
      <c r="B69" s="72" t="s">
        <v>222</v>
      </c>
      <c r="C69" s="69" t="s">
        <v>169</v>
      </c>
      <c r="D69" s="53" t="s">
        <v>336</v>
      </c>
      <c r="E69" s="87" t="s">
        <v>337</v>
      </c>
      <c r="F69" s="53"/>
      <c r="H69" s="56"/>
    </row>
    <row r="70" spans="1:8" ht="21" x14ac:dyDescent="0.3">
      <c r="A70" s="65">
        <v>1001069</v>
      </c>
      <c r="B70" s="78" t="s">
        <v>223</v>
      </c>
      <c r="C70" s="69" t="s">
        <v>169</v>
      </c>
      <c r="D70" s="53" t="s">
        <v>336</v>
      </c>
      <c r="E70" s="87" t="s">
        <v>337</v>
      </c>
      <c r="F70" s="53"/>
      <c r="H70" s="56"/>
    </row>
    <row r="71" spans="1:8" ht="21" x14ac:dyDescent="0.3">
      <c r="A71" s="65">
        <v>1001070</v>
      </c>
      <c r="B71" s="78" t="s">
        <v>224</v>
      </c>
      <c r="C71" s="69" t="s">
        <v>169</v>
      </c>
      <c r="D71" s="53" t="s">
        <v>336</v>
      </c>
      <c r="E71" s="87" t="s">
        <v>337</v>
      </c>
      <c r="F71" s="53"/>
      <c r="H71" s="56"/>
    </row>
    <row r="72" spans="1:8" ht="21" x14ac:dyDescent="0.3">
      <c r="A72" s="65">
        <v>1001071</v>
      </c>
      <c r="B72" s="78" t="s">
        <v>225</v>
      </c>
      <c r="C72" s="69" t="s">
        <v>169</v>
      </c>
      <c r="D72" s="53" t="s">
        <v>336</v>
      </c>
      <c r="E72" s="87" t="s">
        <v>337</v>
      </c>
      <c r="F72" s="53"/>
      <c r="H72" s="56"/>
    </row>
    <row r="73" spans="1:8" ht="21" x14ac:dyDescent="0.3">
      <c r="A73" s="65">
        <v>1001072</v>
      </c>
      <c r="B73" s="78" t="s">
        <v>226</v>
      </c>
      <c r="C73" s="69" t="s">
        <v>169</v>
      </c>
      <c r="D73" s="53" t="s">
        <v>336</v>
      </c>
      <c r="E73" s="87" t="s">
        <v>337</v>
      </c>
      <c r="F73" s="53"/>
      <c r="H73" s="56"/>
    </row>
    <row r="74" spans="1:8" ht="37.5" x14ac:dyDescent="0.3">
      <c r="A74" s="65">
        <v>1001073</v>
      </c>
      <c r="B74" s="70" t="s">
        <v>227</v>
      </c>
      <c r="C74" s="69" t="s">
        <v>169</v>
      </c>
      <c r="D74" s="53" t="s">
        <v>336</v>
      </c>
      <c r="E74" s="87" t="s">
        <v>337</v>
      </c>
      <c r="F74" s="53"/>
      <c r="H74" s="56"/>
    </row>
    <row r="75" spans="1:8" ht="21" x14ac:dyDescent="0.35">
      <c r="A75" s="65">
        <v>1001074</v>
      </c>
      <c r="B75" s="79" t="s">
        <v>228</v>
      </c>
      <c r="C75" s="80" t="s">
        <v>169</v>
      </c>
      <c r="D75" s="53" t="s">
        <v>336</v>
      </c>
      <c r="E75" s="87" t="s">
        <v>337</v>
      </c>
      <c r="F75" s="53"/>
      <c r="H75" s="56"/>
    </row>
    <row r="76" spans="1:8" ht="21" x14ac:dyDescent="0.35">
      <c r="A76" s="65">
        <v>1001075</v>
      </c>
      <c r="B76" s="79" t="s">
        <v>229</v>
      </c>
      <c r="C76" s="80" t="s">
        <v>169</v>
      </c>
      <c r="D76" s="53" t="s">
        <v>336</v>
      </c>
      <c r="E76" s="87" t="s">
        <v>337</v>
      </c>
      <c r="F76" s="53"/>
      <c r="H76" s="56"/>
    </row>
    <row r="77" spans="1:8" ht="21" x14ac:dyDescent="0.35">
      <c r="A77" s="65">
        <v>1001076</v>
      </c>
      <c r="B77" s="79" t="s">
        <v>230</v>
      </c>
      <c r="C77" s="80" t="s">
        <v>169</v>
      </c>
      <c r="D77" s="53" t="s">
        <v>336</v>
      </c>
      <c r="E77" s="87" t="s">
        <v>337</v>
      </c>
      <c r="F77" s="53"/>
      <c r="H77" s="56"/>
    </row>
    <row r="78" spans="1:8" ht="21" x14ac:dyDescent="0.35">
      <c r="A78" s="65">
        <v>1001077</v>
      </c>
      <c r="B78" s="79" t="s">
        <v>231</v>
      </c>
      <c r="C78" s="80" t="s">
        <v>169</v>
      </c>
      <c r="D78" s="53" t="s">
        <v>336</v>
      </c>
      <c r="E78" s="87" t="s">
        <v>337</v>
      </c>
      <c r="F78" s="53"/>
      <c r="H78" s="56"/>
    </row>
    <row r="79" spans="1:8" ht="21" x14ac:dyDescent="0.35">
      <c r="A79" s="65">
        <v>1001078</v>
      </c>
      <c r="B79" s="79" t="s">
        <v>232</v>
      </c>
      <c r="C79" s="80" t="s">
        <v>169</v>
      </c>
      <c r="D79" s="53" t="s">
        <v>336</v>
      </c>
      <c r="E79" s="87" t="s">
        <v>337</v>
      </c>
      <c r="F79" s="53"/>
      <c r="H79" s="56"/>
    </row>
    <row r="80" spans="1:8" ht="21" x14ac:dyDescent="0.35">
      <c r="A80" s="65">
        <v>1001079</v>
      </c>
      <c r="B80" s="79" t="s">
        <v>233</v>
      </c>
      <c r="C80" s="80" t="s">
        <v>169</v>
      </c>
      <c r="D80" s="53" t="s">
        <v>336</v>
      </c>
      <c r="E80" s="87" t="s">
        <v>337</v>
      </c>
      <c r="F80" s="53"/>
      <c r="H80" s="56"/>
    </row>
    <row r="81" spans="1:8" ht="21" x14ac:dyDescent="0.35">
      <c r="A81" s="65">
        <v>1001080</v>
      </c>
      <c r="B81" s="81" t="s">
        <v>234</v>
      </c>
      <c r="C81" s="80" t="s">
        <v>169</v>
      </c>
      <c r="D81" s="53" t="s">
        <v>336</v>
      </c>
      <c r="E81" s="87" t="s">
        <v>337</v>
      </c>
      <c r="F81" s="53"/>
      <c r="H81" s="56"/>
    </row>
    <row r="82" spans="1:8" ht="21" x14ac:dyDescent="0.35">
      <c r="A82" s="65">
        <v>1001081</v>
      </c>
      <c r="B82" s="81" t="s">
        <v>235</v>
      </c>
      <c r="C82" s="80" t="s">
        <v>169</v>
      </c>
      <c r="D82" s="53" t="s">
        <v>336</v>
      </c>
      <c r="E82" s="87" t="s">
        <v>337</v>
      </c>
      <c r="F82" s="53"/>
      <c r="H82" s="56"/>
    </row>
    <row r="83" spans="1:8" ht="21" x14ac:dyDescent="0.35">
      <c r="A83" s="65">
        <v>1001082</v>
      </c>
      <c r="B83" s="82" t="s">
        <v>236</v>
      </c>
      <c r="C83" s="80" t="s">
        <v>169</v>
      </c>
      <c r="D83" s="53" t="s">
        <v>336</v>
      </c>
      <c r="E83" s="87" t="s">
        <v>337</v>
      </c>
      <c r="F83" s="53"/>
      <c r="H83" s="56"/>
    </row>
    <row r="84" spans="1:8" ht="21" x14ac:dyDescent="0.35">
      <c r="A84" s="65">
        <v>1001083</v>
      </c>
      <c r="B84" s="81" t="s">
        <v>237</v>
      </c>
      <c r="C84" s="80" t="s">
        <v>169</v>
      </c>
      <c r="D84" s="53" t="s">
        <v>336</v>
      </c>
      <c r="E84" s="87" t="s">
        <v>337</v>
      </c>
      <c r="F84" s="53"/>
      <c r="H84" s="56"/>
    </row>
    <row r="85" spans="1:8" ht="21" x14ac:dyDescent="0.3">
      <c r="A85" s="65">
        <v>1001084</v>
      </c>
      <c r="B85" s="81" t="s">
        <v>238</v>
      </c>
      <c r="C85" s="67" t="s">
        <v>169</v>
      </c>
      <c r="D85" s="53" t="s">
        <v>336</v>
      </c>
      <c r="E85" s="87" t="s">
        <v>337</v>
      </c>
      <c r="F85" s="53"/>
      <c r="H85" s="56"/>
    </row>
    <row r="86" spans="1:8" ht="21" x14ac:dyDescent="0.3">
      <c r="A86" s="65">
        <v>1001085</v>
      </c>
      <c r="B86" s="66" t="s">
        <v>239</v>
      </c>
      <c r="C86" s="67" t="s">
        <v>169</v>
      </c>
      <c r="D86" s="53" t="s">
        <v>336</v>
      </c>
      <c r="E86" s="87" t="s">
        <v>337</v>
      </c>
      <c r="F86" s="53"/>
      <c r="H86" s="56"/>
    </row>
    <row r="87" spans="1:8" ht="21" x14ac:dyDescent="0.3">
      <c r="A87" s="65">
        <v>1001086</v>
      </c>
      <c r="B87" s="66" t="s">
        <v>240</v>
      </c>
      <c r="C87" s="67" t="s">
        <v>169</v>
      </c>
      <c r="D87" s="53" t="s">
        <v>336</v>
      </c>
      <c r="E87" s="87" t="s">
        <v>337</v>
      </c>
      <c r="F87" s="53"/>
      <c r="H87" s="56"/>
    </row>
    <row r="88" spans="1:8" ht="21" x14ac:dyDescent="0.3">
      <c r="A88" s="65">
        <v>1001087</v>
      </c>
      <c r="B88" s="66" t="s">
        <v>241</v>
      </c>
      <c r="C88" s="67" t="s">
        <v>163</v>
      </c>
      <c r="D88" s="53" t="s">
        <v>336</v>
      </c>
      <c r="E88" s="87" t="s">
        <v>337</v>
      </c>
      <c r="F88" s="53"/>
      <c r="H88" s="56"/>
    </row>
    <row r="89" spans="1:8" ht="42" x14ac:dyDescent="0.3">
      <c r="A89" s="65">
        <v>1001088</v>
      </c>
      <c r="B89" s="66" t="s">
        <v>242</v>
      </c>
      <c r="C89" s="67" t="s">
        <v>163</v>
      </c>
      <c r="D89" s="53" t="s">
        <v>336</v>
      </c>
      <c r="E89" s="87" t="s">
        <v>337</v>
      </c>
      <c r="F89" s="53"/>
      <c r="H89" s="56"/>
    </row>
    <row r="90" spans="1:8" ht="21" x14ac:dyDescent="0.35">
      <c r="A90" s="65">
        <v>1001089</v>
      </c>
      <c r="B90" s="79" t="s">
        <v>243</v>
      </c>
      <c r="C90" s="80" t="s">
        <v>163</v>
      </c>
      <c r="D90" s="53" t="s">
        <v>336</v>
      </c>
      <c r="E90" s="87" t="s">
        <v>337</v>
      </c>
      <c r="F90" s="53"/>
      <c r="H90" s="56"/>
    </row>
    <row r="91" spans="1:8" ht="21" x14ac:dyDescent="0.35">
      <c r="A91" s="65">
        <v>1001090</v>
      </c>
      <c r="B91" s="79" t="s">
        <v>244</v>
      </c>
      <c r="C91" s="80" t="s">
        <v>163</v>
      </c>
      <c r="D91" s="53" t="s">
        <v>336</v>
      </c>
      <c r="E91" s="87" t="s">
        <v>337</v>
      </c>
      <c r="F91" s="53"/>
      <c r="H91" s="56"/>
    </row>
    <row r="92" spans="1:8" ht="21" x14ac:dyDescent="0.35">
      <c r="A92" s="65">
        <v>1001091</v>
      </c>
      <c r="B92" s="79" t="s">
        <v>245</v>
      </c>
      <c r="C92" s="80" t="s">
        <v>163</v>
      </c>
      <c r="D92" s="53" t="s">
        <v>336</v>
      </c>
      <c r="E92" s="87" t="s">
        <v>337</v>
      </c>
      <c r="F92" s="53"/>
      <c r="H92" s="56"/>
    </row>
    <row r="93" spans="1:8" ht="21" x14ac:dyDescent="0.35">
      <c r="A93" s="65">
        <v>1001092</v>
      </c>
      <c r="B93" s="79" t="s">
        <v>246</v>
      </c>
      <c r="C93" s="80" t="s">
        <v>163</v>
      </c>
      <c r="D93" s="53" t="s">
        <v>336</v>
      </c>
      <c r="E93" s="87" t="s">
        <v>337</v>
      </c>
      <c r="F93" s="53"/>
      <c r="H93" s="56"/>
    </row>
    <row r="94" spans="1:8" ht="21" x14ac:dyDescent="0.35">
      <c r="A94" s="65">
        <v>1001093</v>
      </c>
      <c r="B94" s="79" t="s">
        <v>247</v>
      </c>
      <c r="C94" s="67" t="s">
        <v>169</v>
      </c>
      <c r="D94" s="53" t="s">
        <v>336</v>
      </c>
      <c r="E94" s="87" t="s">
        <v>337</v>
      </c>
      <c r="F94" s="53"/>
      <c r="H94" s="56"/>
    </row>
    <row r="95" spans="1:8" ht="21" x14ac:dyDescent="0.3">
      <c r="A95" s="65">
        <v>1001094</v>
      </c>
      <c r="B95" s="66" t="s">
        <v>248</v>
      </c>
      <c r="C95" s="67" t="s">
        <v>169</v>
      </c>
      <c r="D95" s="53" t="s">
        <v>336</v>
      </c>
      <c r="E95" s="87" t="s">
        <v>337</v>
      </c>
      <c r="F95" s="53"/>
      <c r="H95" s="56"/>
    </row>
    <row r="96" spans="1:8" ht="21" x14ac:dyDescent="0.35">
      <c r="A96" s="65">
        <v>1001095</v>
      </c>
      <c r="B96" s="79" t="s">
        <v>249</v>
      </c>
      <c r="C96" s="80" t="s">
        <v>169</v>
      </c>
      <c r="D96" s="53" t="s">
        <v>336</v>
      </c>
      <c r="E96" s="87" t="s">
        <v>337</v>
      </c>
      <c r="F96" s="53"/>
      <c r="H96" s="56"/>
    </row>
    <row r="97" spans="1:8" ht="21" x14ac:dyDescent="0.35">
      <c r="A97" s="65">
        <v>1001096</v>
      </c>
      <c r="B97" s="79" t="s">
        <v>250</v>
      </c>
      <c r="C97" s="80" t="s">
        <v>169</v>
      </c>
      <c r="D97" s="53" t="s">
        <v>336</v>
      </c>
      <c r="E97" s="87" t="s">
        <v>337</v>
      </c>
      <c r="F97" s="53"/>
      <c r="H97" s="56"/>
    </row>
    <row r="98" spans="1:8" ht="21" x14ac:dyDescent="0.35">
      <c r="A98" s="65">
        <v>1001097</v>
      </c>
      <c r="B98" s="79" t="s">
        <v>251</v>
      </c>
      <c r="C98" s="80" t="s">
        <v>169</v>
      </c>
      <c r="D98" s="53" t="s">
        <v>336</v>
      </c>
      <c r="E98" s="87" t="s">
        <v>337</v>
      </c>
      <c r="F98" s="53"/>
      <c r="H98" s="56"/>
    </row>
    <row r="99" spans="1:8" ht="21" x14ac:dyDescent="0.35">
      <c r="A99" s="65">
        <v>1001098</v>
      </c>
      <c r="B99" s="79" t="s">
        <v>252</v>
      </c>
      <c r="C99" s="80" t="s">
        <v>253</v>
      </c>
      <c r="D99" s="53" t="s">
        <v>336</v>
      </c>
      <c r="E99" s="87" t="s">
        <v>337</v>
      </c>
      <c r="F99" s="53"/>
      <c r="H99" s="56"/>
    </row>
    <row r="100" spans="1:8" ht="21" x14ac:dyDescent="0.35">
      <c r="A100" s="65">
        <v>1001099</v>
      </c>
      <c r="B100" s="79" t="s">
        <v>254</v>
      </c>
      <c r="C100" s="80" t="s">
        <v>253</v>
      </c>
      <c r="D100" s="53" t="s">
        <v>336</v>
      </c>
      <c r="E100" s="87" t="s">
        <v>337</v>
      </c>
      <c r="F100" s="53"/>
      <c r="H100" s="56"/>
    </row>
    <row r="101" spans="1:8" ht="21" x14ac:dyDescent="0.35">
      <c r="A101" s="65">
        <v>1001100</v>
      </c>
      <c r="B101" s="79" t="s">
        <v>255</v>
      </c>
      <c r="C101" s="80" t="s">
        <v>253</v>
      </c>
      <c r="D101" s="53" t="s">
        <v>336</v>
      </c>
      <c r="E101" s="87" t="s">
        <v>337</v>
      </c>
      <c r="F101" s="53"/>
      <c r="H101" s="56"/>
    </row>
    <row r="102" spans="1:8" ht="21" x14ac:dyDescent="0.35">
      <c r="A102" s="65">
        <v>1001101</v>
      </c>
      <c r="B102" s="71" t="s">
        <v>256</v>
      </c>
      <c r="C102" s="80" t="s">
        <v>169</v>
      </c>
      <c r="D102" s="53" t="s">
        <v>336</v>
      </c>
      <c r="E102" s="87" t="s">
        <v>337</v>
      </c>
      <c r="F102" s="53"/>
      <c r="H102" s="56"/>
    </row>
    <row r="103" spans="1:8" ht="21" x14ac:dyDescent="0.35">
      <c r="A103" s="65">
        <v>1001102</v>
      </c>
      <c r="B103" s="71" t="s">
        <v>257</v>
      </c>
      <c r="C103" s="80" t="s">
        <v>169</v>
      </c>
      <c r="D103" s="53" t="s">
        <v>336</v>
      </c>
      <c r="E103" s="87" t="s">
        <v>337</v>
      </c>
      <c r="F103" s="53"/>
      <c r="H103" s="56"/>
    </row>
    <row r="104" spans="1:8" ht="21" x14ac:dyDescent="0.35">
      <c r="A104" s="65">
        <v>1001103</v>
      </c>
      <c r="B104" s="71" t="s">
        <v>258</v>
      </c>
      <c r="C104" s="80" t="s">
        <v>169</v>
      </c>
      <c r="D104" s="53" t="s">
        <v>336</v>
      </c>
      <c r="E104" s="87" t="s">
        <v>337</v>
      </c>
      <c r="F104" s="53"/>
      <c r="H104" s="56"/>
    </row>
    <row r="105" spans="1:8" ht="21" x14ac:dyDescent="0.35">
      <c r="A105" s="65">
        <v>1001104</v>
      </c>
      <c r="B105" s="66" t="s">
        <v>259</v>
      </c>
      <c r="C105" s="80" t="s">
        <v>169</v>
      </c>
      <c r="D105" s="53" t="s">
        <v>336</v>
      </c>
      <c r="E105" s="87" t="s">
        <v>337</v>
      </c>
      <c r="F105" s="53"/>
      <c r="H105" s="56"/>
    </row>
    <row r="106" spans="1:8" ht="21" x14ac:dyDescent="0.3">
      <c r="A106" s="65">
        <v>1001105</v>
      </c>
      <c r="B106" s="70" t="s">
        <v>260</v>
      </c>
      <c r="C106" s="67" t="s">
        <v>151</v>
      </c>
      <c r="D106" s="53" t="s">
        <v>336</v>
      </c>
      <c r="E106" s="87" t="s">
        <v>337</v>
      </c>
      <c r="F106" s="53"/>
      <c r="H106" s="56"/>
    </row>
    <row r="107" spans="1:8" ht="21" x14ac:dyDescent="0.3">
      <c r="A107" s="65">
        <v>1001106</v>
      </c>
      <c r="B107" s="70" t="s">
        <v>261</v>
      </c>
      <c r="C107" s="67" t="s">
        <v>151</v>
      </c>
      <c r="D107" s="53" t="s">
        <v>336</v>
      </c>
      <c r="E107" s="87" t="s">
        <v>337</v>
      </c>
      <c r="F107" s="53"/>
      <c r="H107" s="56"/>
    </row>
    <row r="108" spans="1:8" ht="21" x14ac:dyDescent="0.35">
      <c r="A108" s="65">
        <v>1001107</v>
      </c>
      <c r="B108" s="81" t="s">
        <v>262</v>
      </c>
      <c r="C108" s="80" t="s">
        <v>169</v>
      </c>
      <c r="D108" s="53" t="s">
        <v>336</v>
      </c>
      <c r="E108" s="87" t="s">
        <v>337</v>
      </c>
      <c r="F108" s="53"/>
      <c r="H108" s="56"/>
    </row>
    <row r="109" spans="1:8" ht="21" x14ac:dyDescent="0.35">
      <c r="A109" s="65">
        <v>1001108</v>
      </c>
      <c r="B109" s="81" t="s">
        <v>263</v>
      </c>
      <c r="C109" s="80" t="s">
        <v>169</v>
      </c>
      <c r="D109" s="53" t="s">
        <v>336</v>
      </c>
      <c r="E109" s="87" t="s">
        <v>337</v>
      </c>
      <c r="F109" s="53"/>
      <c r="H109" s="56"/>
    </row>
    <row r="110" spans="1:8" ht="21" x14ac:dyDescent="0.35">
      <c r="A110" s="65">
        <v>1001109</v>
      </c>
      <c r="B110" s="79" t="s">
        <v>264</v>
      </c>
      <c r="C110" s="67" t="s">
        <v>169</v>
      </c>
      <c r="D110" s="53" t="s">
        <v>336</v>
      </c>
      <c r="E110" s="87" t="s">
        <v>337</v>
      </c>
      <c r="F110" s="53"/>
      <c r="H110" s="56"/>
    </row>
    <row r="111" spans="1:8" ht="21" x14ac:dyDescent="0.3">
      <c r="A111" s="65">
        <v>1001110</v>
      </c>
      <c r="B111" s="66" t="s">
        <v>265</v>
      </c>
      <c r="C111" s="67" t="s">
        <v>266</v>
      </c>
      <c r="D111" s="53" t="s">
        <v>336</v>
      </c>
      <c r="E111" s="87" t="s">
        <v>337</v>
      </c>
      <c r="F111" s="53"/>
      <c r="H111" s="56"/>
    </row>
    <row r="112" spans="1:8" ht="21" x14ac:dyDescent="0.3">
      <c r="A112" s="65">
        <v>1001111</v>
      </c>
      <c r="B112" s="66" t="s">
        <v>267</v>
      </c>
      <c r="C112" s="67" t="s">
        <v>266</v>
      </c>
      <c r="D112" s="53" t="s">
        <v>336</v>
      </c>
      <c r="E112" s="87" t="s">
        <v>337</v>
      </c>
      <c r="F112" s="53"/>
      <c r="H112" s="56"/>
    </row>
    <row r="113" spans="1:8" ht="21" x14ac:dyDescent="0.3">
      <c r="A113" s="65">
        <v>1001112</v>
      </c>
      <c r="B113" s="66" t="s">
        <v>268</v>
      </c>
      <c r="C113" s="67" t="s">
        <v>266</v>
      </c>
      <c r="D113" s="53" t="s">
        <v>336</v>
      </c>
      <c r="E113" s="87" t="s">
        <v>337</v>
      </c>
      <c r="F113" s="53"/>
      <c r="H113" s="56"/>
    </row>
    <row r="114" spans="1:8" ht="21" x14ac:dyDescent="0.3">
      <c r="A114" s="65">
        <v>1001113</v>
      </c>
      <c r="B114" s="66" t="s">
        <v>269</v>
      </c>
      <c r="C114" s="67" t="s">
        <v>266</v>
      </c>
      <c r="D114" s="53" t="s">
        <v>336</v>
      </c>
      <c r="E114" s="87" t="s">
        <v>337</v>
      </c>
      <c r="F114" s="53"/>
      <c r="H114" s="56"/>
    </row>
    <row r="115" spans="1:8" ht="21" x14ac:dyDescent="0.3">
      <c r="A115" s="65">
        <v>1001114</v>
      </c>
      <c r="B115" s="66" t="s">
        <v>270</v>
      </c>
      <c r="C115" s="67" t="s">
        <v>266</v>
      </c>
      <c r="D115" s="53" t="s">
        <v>336</v>
      </c>
      <c r="E115" s="87" t="s">
        <v>337</v>
      </c>
      <c r="F115" s="53"/>
      <c r="H115" s="56"/>
    </row>
    <row r="116" spans="1:8" ht="21" x14ac:dyDescent="0.3">
      <c r="A116" s="65">
        <v>1001115</v>
      </c>
      <c r="B116" s="66" t="s">
        <v>271</v>
      </c>
      <c r="C116" s="67" t="s">
        <v>266</v>
      </c>
      <c r="D116" s="53" t="s">
        <v>336</v>
      </c>
      <c r="E116" s="87" t="s">
        <v>337</v>
      </c>
      <c r="F116" s="53"/>
      <c r="H116" s="56"/>
    </row>
    <row r="117" spans="1:8" ht="21" x14ac:dyDescent="0.3">
      <c r="A117" s="65">
        <v>1001116</v>
      </c>
      <c r="B117" s="66" t="s">
        <v>272</v>
      </c>
      <c r="C117" s="67" t="s">
        <v>266</v>
      </c>
      <c r="D117" s="53" t="s">
        <v>336</v>
      </c>
      <c r="E117" s="87" t="s">
        <v>337</v>
      </c>
      <c r="F117" s="53"/>
      <c r="H117" s="56"/>
    </row>
    <row r="118" spans="1:8" ht="21" x14ac:dyDescent="0.3">
      <c r="A118" s="65">
        <v>1001117</v>
      </c>
      <c r="B118" s="70" t="s">
        <v>273</v>
      </c>
      <c r="C118" s="67" t="s">
        <v>266</v>
      </c>
      <c r="D118" s="53" t="s">
        <v>336</v>
      </c>
      <c r="E118" s="87" t="s">
        <v>337</v>
      </c>
      <c r="F118" s="53"/>
      <c r="H118" s="56"/>
    </row>
    <row r="119" spans="1:8" ht="21" x14ac:dyDescent="0.3">
      <c r="A119" s="65">
        <v>1001118</v>
      </c>
      <c r="B119" s="66" t="s">
        <v>274</v>
      </c>
      <c r="C119" s="67" t="s">
        <v>266</v>
      </c>
      <c r="D119" s="53" t="s">
        <v>336</v>
      </c>
      <c r="E119" s="87" t="s">
        <v>337</v>
      </c>
      <c r="F119" s="53"/>
      <c r="H119" s="56"/>
    </row>
    <row r="120" spans="1:8" ht="21" x14ac:dyDescent="0.3">
      <c r="A120" s="65">
        <v>1001119</v>
      </c>
      <c r="B120" s="66" t="s">
        <v>275</v>
      </c>
      <c r="C120" s="67" t="s">
        <v>266</v>
      </c>
      <c r="D120" s="53" t="s">
        <v>336</v>
      </c>
      <c r="E120" s="87" t="s">
        <v>337</v>
      </c>
      <c r="F120" s="53"/>
      <c r="H120" s="56"/>
    </row>
    <row r="121" spans="1:8" ht="21" x14ac:dyDescent="0.3">
      <c r="A121" s="65">
        <v>1001120</v>
      </c>
      <c r="B121" s="66" t="s">
        <v>276</v>
      </c>
      <c r="C121" s="67" t="s">
        <v>266</v>
      </c>
      <c r="D121" s="53" t="s">
        <v>336</v>
      </c>
      <c r="E121" s="87" t="s">
        <v>337</v>
      </c>
      <c r="F121" s="53"/>
      <c r="H121" s="56"/>
    </row>
    <row r="122" spans="1:8" ht="21" x14ac:dyDescent="0.3">
      <c r="A122" s="65">
        <v>1001121</v>
      </c>
      <c r="B122" s="66" t="s">
        <v>277</v>
      </c>
      <c r="C122" s="67" t="s">
        <v>266</v>
      </c>
      <c r="D122" s="53" t="s">
        <v>336</v>
      </c>
      <c r="E122" s="87" t="s">
        <v>337</v>
      </c>
      <c r="F122" s="53"/>
      <c r="H122" s="56"/>
    </row>
    <row r="123" spans="1:8" ht="21" x14ac:dyDescent="0.3">
      <c r="A123" s="65">
        <v>1001122</v>
      </c>
      <c r="B123" s="66" t="s">
        <v>278</v>
      </c>
      <c r="C123" s="67" t="s">
        <v>266</v>
      </c>
      <c r="D123" s="53" t="s">
        <v>336</v>
      </c>
      <c r="E123" s="87" t="s">
        <v>337</v>
      </c>
      <c r="F123" s="53"/>
      <c r="H123" s="56"/>
    </row>
    <row r="124" spans="1:8" ht="21" x14ac:dyDescent="0.3">
      <c r="A124" s="65">
        <v>1001123</v>
      </c>
      <c r="B124" s="66" t="s">
        <v>279</v>
      </c>
      <c r="C124" s="67" t="s">
        <v>266</v>
      </c>
      <c r="D124" s="53" t="s">
        <v>336</v>
      </c>
      <c r="E124" s="87" t="s">
        <v>337</v>
      </c>
      <c r="F124" s="53"/>
      <c r="H124" s="56"/>
    </row>
    <row r="125" spans="1:8" ht="21" x14ac:dyDescent="0.3">
      <c r="A125" s="65">
        <v>1001124</v>
      </c>
      <c r="B125" s="66" t="s">
        <v>280</v>
      </c>
      <c r="C125" s="67" t="s">
        <v>266</v>
      </c>
      <c r="D125" s="53" t="s">
        <v>336</v>
      </c>
      <c r="E125" s="87" t="s">
        <v>337</v>
      </c>
      <c r="F125" s="53"/>
      <c r="H125" s="56"/>
    </row>
    <row r="126" spans="1:8" ht="21" x14ac:dyDescent="0.3">
      <c r="A126" s="65">
        <v>1001125</v>
      </c>
      <c r="B126" s="66" t="s">
        <v>281</v>
      </c>
      <c r="C126" s="67" t="s">
        <v>266</v>
      </c>
      <c r="D126" s="53" t="s">
        <v>336</v>
      </c>
      <c r="E126" s="87" t="s">
        <v>337</v>
      </c>
      <c r="F126" s="53"/>
      <c r="H126" s="56"/>
    </row>
    <row r="127" spans="1:8" ht="21" x14ac:dyDescent="0.3">
      <c r="A127" s="65">
        <v>1001126</v>
      </c>
      <c r="B127" s="66" t="s">
        <v>282</v>
      </c>
      <c r="C127" s="67" t="s">
        <v>266</v>
      </c>
      <c r="D127" s="53" t="s">
        <v>336</v>
      </c>
      <c r="E127" s="87" t="s">
        <v>337</v>
      </c>
      <c r="F127" s="53"/>
      <c r="H127" s="56"/>
    </row>
    <row r="128" spans="1:8" ht="21" x14ac:dyDescent="0.3">
      <c r="A128" s="65">
        <v>1001127</v>
      </c>
      <c r="B128" s="66" t="s">
        <v>283</v>
      </c>
      <c r="C128" s="67" t="s">
        <v>266</v>
      </c>
      <c r="D128" s="53" t="s">
        <v>336</v>
      </c>
      <c r="E128" s="87" t="s">
        <v>337</v>
      </c>
      <c r="F128" s="53"/>
      <c r="H128" s="56"/>
    </row>
    <row r="129" spans="1:8" ht="21" x14ac:dyDescent="0.3">
      <c r="A129" s="65">
        <v>1001128</v>
      </c>
      <c r="B129" s="66" t="s">
        <v>284</v>
      </c>
      <c r="C129" s="67" t="s">
        <v>266</v>
      </c>
      <c r="D129" s="53" t="s">
        <v>336</v>
      </c>
      <c r="E129" s="87" t="s">
        <v>337</v>
      </c>
      <c r="F129" s="53"/>
      <c r="H129" s="56"/>
    </row>
    <row r="130" spans="1:8" ht="21" x14ac:dyDescent="0.3">
      <c r="A130" s="65">
        <v>1001129</v>
      </c>
      <c r="B130" s="66" t="s">
        <v>285</v>
      </c>
      <c r="C130" s="67" t="s">
        <v>266</v>
      </c>
      <c r="D130" s="53" t="s">
        <v>336</v>
      </c>
      <c r="E130" s="87" t="s">
        <v>337</v>
      </c>
      <c r="F130" s="53"/>
      <c r="H130" s="56"/>
    </row>
    <row r="131" spans="1:8" ht="21" x14ac:dyDescent="0.3">
      <c r="A131" s="65">
        <v>1001130</v>
      </c>
      <c r="B131" s="66" t="s">
        <v>286</v>
      </c>
      <c r="C131" s="67" t="s">
        <v>266</v>
      </c>
      <c r="D131" s="53" t="s">
        <v>336</v>
      </c>
      <c r="E131" s="87" t="s">
        <v>337</v>
      </c>
      <c r="F131" s="53"/>
      <c r="H131" s="56"/>
    </row>
    <row r="132" spans="1:8" ht="21" x14ac:dyDescent="0.3">
      <c r="A132" s="65">
        <v>1001131</v>
      </c>
      <c r="B132" s="70" t="s">
        <v>287</v>
      </c>
      <c r="C132" s="67" t="s">
        <v>266</v>
      </c>
      <c r="D132" s="53" t="s">
        <v>336</v>
      </c>
      <c r="E132" s="87" t="s">
        <v>337</v>
      </c>
      <c r="F132" s="53"/>
      <c r="H132" s="56"/>
    </row>
    <row r="133" spans="1:8" ht="21" x14ac:dyDescent="0.3">
      <c r="A133" s="65">
        <v>1001132</v>
      </c>
      <c r="B133" s="66" t="s">
        <v>288</v>
      </c>
      <c r="C133" s="67" t="s">
        <v>266</v>
      </c>
      <c r="D133" s="53" t="s">
        <v>336</v>
      </c>
      <c r="E133" s="87" t="s">
        <v>337</v>
      </c>
      <c r="F133" s="53"/>
      <c r="H133" s="56"/>
    </row>
    <row r="134" spans="1:8" ht="21" x14ac:dyDescent="0.3">
      <c r="A134" s="65">
        <v>1001133</v>
      </c>
      <c r="B134" s="66" t="s">
        <v>289</v>
      </c>
      <c r="C134" s="67" t="s">
        <v>266</v>
      </c>
      <c r="D134" s="53" t="s">
        <v>336</v>
      </c>
      <c r="E134" s="87" t="s">
        <v>337</v>
      </c>
      <c r="F134" s="53"/>
      <c r="H134" s="56"/>
    </row>
    <row r="135" spans="1:8" ht="21" x14ac:dyDescent="0.3">
      <c r="A135" s="65">
        <v>1001134</v>
      </c>
      <c r="B135" s="66" t="s">
        <v>290</v>
      </c>
      <c r="C135" s="67" t="s">
        <v>266</v>
      </c>
      <c r="D135" s="53" t="s">
        <v>336</v>
      </c>
      <c r="E135" s="87" t="s">
        <v>337</v>
      </c>
      <c r="F135" s="53"/>
      <c r="H135" s="56"/>
    </row>
    <row r="136" spans="1:8" ht="21" x14ac:dyDescent="0.3">
      <c r="A136" s="65">
        <v>1001135</v>
      </c>
      <c r="B136" s="66" t="s">
        <v>291</v>
      </c>
      <c r="C136" s="67" t="s">
        <v>266</v>
      </c>
      <c r="D136" s="53" t="s">
        <v>336</v>
      </c>
      <c r="E136" s="87" t="s">
        <v>337</v>
      </c>
      <c r="F136" s="53"/>
      <c r="H136" s="56"/>
    </row>
    <row r="137" spans="1:8" ht="21" x14ac:dyDescent="0.3">
      <c r="A137" s="65">
        <v>1001136</v>
      </c>
      <c r="B137" s="83" t="s">
        <v>292</v>
      </c>
      <c r="C137" s="67" t="s">
        <v>266</v>
      </c>
      <c r="D137" s="53" t="s">
        <v>336</v>
      </c>
      <c r="E137" s="87" t="s">
        <v>337</v>
      </c>
      <c r="F137" s="53"/>
      <c r="H137" s="56"/>
    </row>
    <row r="138" spans="1:8" ht="21" x14ac:dyDescent="0.3">
      <c r="A138" s="65">
        <v>1001137</v>
      </c>
      <c r="B138" s="83" t="s">
        <v>293</v>
      </c>
      <c r="C138" s="67" t="s">
        <v>266</v>
      </c>
      <c r="D138" s="53" t="s">
        <v>336</v>
      </c>
      <c r="E138" s="87" t="s">
        <v>337</v>
      </c>
      <c r="F138" s="53"/>
      <c r="H138" s="56"/>
    </row>
    <row r="139" spans="1:8" ht="21" x14ac:dyDescent="0.3">
      <c r="A139" s="65">
        <v>1001138</v>
      </c>
      <c r="B139" s="83" t="s">
        <v>294</v>
      </c>
      <c r="C139" s="67" t="s">
        <v>266</v>
      </c>
      <c r="D139" s="53" t="s">
        <v>336</v>
      </c>
      <c r="E139" s="87" t="s">
        <v>337</v>
      </c>
      <c r="F139" s="53"/>
      <c r="H139" s="56"/>
    </row>
    <row r="140" spans="1:8" ht="21" x14ac:dyDescent="0.3">
      <c r="A140" s="65">
        <v>1001139</v>
      </c>
      <c r="B140" s="83" t="s">
        <v>295</v>
      </c>
      <c r="C140" s="67" t="s">
        <v>266</v>
      </c>
      <c r="D140" s="53" t="s">
        <v>336</v>
      </c>
      <c r="E140" s="87" t="s">
        <v>337</v>
      </c>
      <c r="F140" s="53"/>
      <c r="H140" s="56"/>
    </row>
    <row r="141" spans="1:8" ht="21" x14ac:dyDescent="0.3">
      <c r="A141" s="65">
        <v>1001140</v>
      </c>
      <c r="B141" s="83" t="s">
        <v>296</v>
      </c>
      <c r="C141" s="67" t="s">
        <v>266</v>
      </c>
      <c r="D141" s="53" t="s">
        <v>336</v>
      </c>
      <c r="E141" s="87" t="s">
        <v>337</v>
      </c>
      <c r="F141" s="53"/>
      <c r="H141" s="56"/>
    </row>
    <row r="142" spans="1:8" ht="21" x14ac:dyDescent="0.3">
      <c r="A142" s="65">
        <v>1001141</v>
      </c>
      <c r="B142" s="83" t="s">
        <v>297</v>
      </c>
      <c r="C142" s="67" t="s">
        <v>266</v>
      </c>
      <c r="D142" s="53" t="s">
        <v>336</v>
      </c>
      <c r="E142" s="87" t="s">
        <v>337</v>
      </c>
      <c r="F142" s="53"/>
      <c r="H142" s="56"/>
    </row>
    <row r="143" spans="1:8" ht="21" x14ac:dyDescent="0.3">
      <c r="A143" s="65">
        <v>1001142</v>
      </c>
      <c r="B143" s="83" t="s">
        <v>298</v>
      </c>
      <c r="C143" s="67" t="s">
        <v>266</v>
      </c>
      <c r="D143" s="53" t="s">
        <v>336</v>
      </c>
      <c r="E143" s="87" t="s">
        <v>337</v>
      </c>
      <c r="F143" s="53"/>
      <c r="H143" s="56"/>
    </row>
    <row r="144" spans="1:8" ht="21" x14ac:dyDescent="0.3">
      <c r="A144" s="65">
        <v>1001143</v>
      </c>
      <c r="B144" s="83" t="s">
        <v>299</v>
      </c>
      <c r="C144" s="67" t="s">
        <v>266</v>
      </c>
      <c r="D144" s="53" t="s">
        <v>336</v>
      </c>
      <c r="E144" s="87" t="s">
        <v>337</v>
      </c>
      <c r="F144" s="53"/>
      <c r="H144" s="56"/>
    </row>
    <row r="145" spans="1:8" ht="21" x14ac:dyDescent="0.3">
      <c r="A145" s="65">
        <v>1001144</v>
      </c>
      <c r="B145" s="83" t="s">
        <v>300</v>
      </c>
      <c r="C145" s="67" t="s">
        <v>266</v>
      </c>
      <c r="D145" s="53" t="s">
        <v>336</v>
      </c>
      <c r="E145" s="87" t="s">
        <v>337</v>
      </c>
      <c r="F145" s="53"/>
      <c r="H145" s="56"/>
    </row>
    <row r="146" spans="1:8" ht="21" x14ac:dyDescent="0.3">
      <c r="A146" s="65">
        <v>1001145</v>
      </c>
      <c r="B146" s="83" t="s">
        <v>301</v>
      </c>
      <c r="C146" s="67" t="s">
        <v>266</v>
      </c>
      <c r="D146" s="53" t="s">
        <v>336</v>
      </c>
      <c r="E146" s="87" t="s">
        <v>337</v>
      </c>
      <c r="F146" s="53"/>
      <c r="H146" s="56"/>
    </row>
    <row r="147" spans="1:8" ht="21" x14ac:dyDescent="0.3">
      <c r="A147" s="65">
        <v>1001146</v>
      </c>
      <c r="B147" s="83" t="s">
        <v>302</v>
      </c>
      <c r="C147" s="67" t="s">
        <v>266</v>
      </c>
      <c r="D147" s="53" t="s">
        <v>336</v>
      </c>
      <c r="E147" s="87" t="s">
        <v>337</v>
      </c>
      <c r="F147" s="53"/>
      <c r="H147" s="56"/>
    </row>
    <row r="148" spans="1:8" ht="21" x14ac:dyDescent="0.3">
      <c r="A148" s="65">
        <v>1001147</v>
      </c>
      <c r="B148" s="83" t="s">
        <v>303</v>
      </c>
      <c r="C148" s="67" t="s">
        <v>304</v>
      </c>
      <c r="D148" s="53" t="s">
        <v>336</v>
      </c>
      <c r="E148" s="87" t="s">
        <v>337</v>
      </c>
      <c r="F148" s="53"/>
      <c r="H148" s="56"/>
    </row>
    <row r="149" spans="1:8" ht="21" x14ac:dyDescent="0.3">
      <c r="A149" s="65">
        <v>1001148</v>
      </c>
      <c r="B149" s="83" t="s">
        <v>305</v>
      </c>
      <c r="C149" s="67" t="s">
        <v>304</v>
      </c>
      <c r="D149" s="53" t="s">
        <v>336</v>
      </c>
      <c r="E149" s="87" t="s">
        <v>337</v>
      </c>
      <c r="F149" s="53"/>
      <c r="H149" s="56"/>
    </row>
    <row r="150" spans="1:8" ht="21" x14ac:dyDescent="0.3">
      <c r="A150" s="65">
        <v>1001149</v>
      </c>
      <c r="B150" s="83" t="s">
        <v>306</v>
      </c>
      <c r="C150" s="67" t="s">
        <v>304</v>
      </c>
      <c r="D150" s="53" t="s">
        <v>336</v>
      </c>
      <c r="E150" s="87" t="s">
        <v>337</v>
      </c>
      <c r="F150" s="53"/>
      <c r="H150" s="56"/>
    </row>
    <row r="151" spans="1:8" ht="21" x14ac:dyDescent="0.3">
      <c r="A151" s="65">
        <v>1001150</v>
      </c>
      <c r="B151" s="83" t="s">
        <v>307</v>
      </c>
      <c r="C151" s="67" t="s">
        <v>304</v>
      </c>
      <c r="D151" s="53" t="s">
        <v>336</v>
      </c>
      <c r="E151" s="87" t="s">
        <v>337</v>
      </c>
      <c r="F151" s="53"/>
      <c r="H151" s="56"/>
    </row>
    <row r="152" spans="1:8" ht="21" x14ac:dyDescent="0.3">
      <c r="A152" s="65">
        <v>1001151</v>
      </c>
      <c r="B152" s="83" t="s">
        <v>308</v>
      </c>
      <c r="C152" s="67" t="s">
        <v>304</v>
      </c>
      <c r="D152" s="53" t="s">
        <v>336</v>
      </c>
      <c r="E152" s="87" t="s">
        <v>337</v>
      </c>
      <c r="F152" s="53"/>
      <c r="H152" s="56"/>
    </row>
    <row r="153" spans="1:8" ht="21" x14ac:dyDescent="0.3">
      <c r="A153" s="65">
        <v>1001152</v>
      </c>
      <c r="B153" s="83" t="s">
        <v>309</v>
      </c>
      <c r="C153" s="67" t="s">
        <v>304</v>
      </c>
      <c r="D153" s="53" t="s">
        <v>336</v>
      </c>
      <c r="E153" s="87" t="s">
        <v>337</v>
      </c>
      <c r="F153" s="53"/>
      <c r="H153" s="56"/>
    </row>
    <row r="154" spans="1:8" ht="21" x14ac:dyDescent="0.3">
      <c r="A154" s="65">
        <v>1001153</v>
      </c>
      <c r="B154" s="83" t="s">
        <v>310</v>
      </c>
      <c r="C154" s="67" t="s">
        <v>304</v>
      </c>
      <c r="D154" s="53" t="s">
        <v>336</v>
      </c>
      <c r="E154" s="87" t="s">
        <v>337</v>
      </c>
      <c r="F154" s="53"/>
      <c r="H154" s="56"/>
    </row>
    <row r="155" spans="1:8" ht="21" x14ac:dyDescent="0.3">
      <c r="A155" s="65">
        <v>1001154</v>
      </c>
      <c r="B155" s="83" t="s">
        <v>311</v>
      </c>
      <c r="C155" s="67" t="s">
        <v>304</v>
      </c>
      <c r="D155" s="53" t="s">
        <v>336</v>
      </c>
      <c r="E155" s="87" t="s">
        <v>337</v>
      </c>
      <c r="F155" s="53"/>
      <c r="H155" s="56"/>
    </row>
    <row r="156" spans="1:8" ht="21" x14ac:dyDescent="0.3">
      <c r="A156" s="65">
        <v>1001155</v>
      </c>
      <c r="B156" s="83" t="s">
        <v>312</v>
      </c>
      <c r="C156" s="67" t="s">
        <v>304</v>
      </c>
      <c r="D156" s="53" t="s">
        <v>336</v>
      </c>
      <c r="E156" s="87" t="s">
        <v>337</v>
      </c>
      <c r="F156" s="53"/>
      <c r="H156" s="56"/>
    </row>
    <row r="157" spans="1:8" ht="21" x14ac:dyDescent="0.3">
      <c r="A157" s="65">
        <v>1001156</v>
      </c>
      <c r="B157" s="83" t="s">
        <v>313</v>
      </c>
      <c r="C157" s="67" t="s">
        <v>304</v>
      </c>
      <c r="D157" s="53" t="s">
        <v>336</v>
      </c>
      <c r="E157" s="87" t="s">
        <v>337</v>
      </c>
      <c r="F157" s="53"/>
      <c r="H157" s="56"/>
    </row>
    <row r="158" spans="1:8" ht="21" x14ac:dyDescent="0.3">
      <c r="A158" s="65">
        <v>1001157</v>
      </c>
      <c r="B158" s="83" t="s">
        <v>314</v>
      </c>
      <c r="C158" s="67" t="s">
        <v>304</v>
      </c>
      <c r="D158" s="53" t="s">
        <v>336</v>
      </c>
      <c r="E158" s="87" t="s">
        <v>337</v>
      </c>
      <c r="F158" s="53"/>
      <c r="H158" s="56"/>
    </row>
    <row r="159" spans="1:8" ht="21" x14ac:dyDescent="0.3">
      <c r="A159" s="65">
        <v>1001158</v>
      </c>
      <c r="B159" s="83" t="s">
        <v>315</v>
      </c>
      <c r="C159" s="67" t="s">
        <v>171</v>
      </c>
      <c r="D159" s="53" t="s">
        <v>336</v>
      </c>
      <c r="E159" s="87" t="s">
        <v>337</v>
      </c>
      <c r="F159" s="53"/>
      <c r="H159" s="56"/>
    </row>
    <row r="160" spans="1:8" ht="21" x14ac:dyDescent="0.3">
      <c r="A160" s="65">
        <v>1001159</v>
      </c>
      <c r="B160" s="83" t="s">
        <v>316</v>
      </c>
      <c r="C160" s="67" t="s">
        <v>171</v>
      </c>
      <c r="D160" s="53" t="s">
        <v>336</v>
      </c>
      <c r="E160" s="87" t="s">
        <v>337</v>
      </c>
      <c r="F160" s="53"/>
      <c r="H160" s="56"/>
    </row>
    <row r="161" spans="1:8" ht="21" x14ac:dyDescent="0.3">
      <c r="A161" s="65">
        <v>1001160</v>
      </c>
      <c r="B161" s="83" t="s">
        <v>317</v>
      </c>
      <c r="C161" s="67" t="s">
        <v>171</v>
      </c>
      <c r="D161" s="53" t="s">
        <v>336</v>
      </c>
      <c r="E161" s="87" t="s">
        <v>337</v>
      </c>
      <c r="F161" s="53"/>
      <c r="H161" s="56"/>
    </row>
    <row r="162" spans="1:8" ht="21" x14ac:dyDescent="0.3">
      <c r="A162" s="65">
        <v>1001161</v>
      </c>
      <c r="B162" s="83" t="s">
        <v>318</v>
      </c>
      <c r="C162" s="67" t="s">
        <v>304</v>
      </c>
      <c r="D162" s="53" t="s">
        <v>336</v>
      </c>
      <c r="E162" s="87" t="s">
        <v>337</v>
      </c>
      <c r="F162" s="53"/>
      <c r="H162" s="56"/>
    </row>
    <row r="163" spans="1:8" ht="42" x14ac:dyDescent="0.3">
      <c r="A163" s="65">
        <v>1001162</v>
      </c>
      <c r="B163" s="66" t="s">
        <v>319</v>
      </c>
      <c r="C163" s="67" t="s">
        <v>304</v>
      </c>
      <c r="D163" s="53" t="s">
        <v>336</v>
      </c>
      <c r="E163" s="87" t="s">
        <v>337</v>
      </c>
      <c r="F163" s="53"/>
      <c r="H163" s="56"/>
    </row>
    <row r="164" spans="1:8" ht="18" customHeight="1" x14ac:dyDescent="0.3">
      <c r="A164" s="65">
        <v>1001163</v>
      </c>
      <c r="B164" s="66" t="s">
        <v>320</v>
      </c>
      <c r="C164" s="67" t="s">
        <v>304</v>
      </c>
      <c r="D164" s="53" t="s">
        <v>336</v>
      </c>
      <c r="E164" s="87" t="s">
        <v>337</v>
      </c>
      <c r="F164" s="53"/>
      <c r="H164" s="56"/>
    </row>
    <row r="165" spans="1:8" ht="20.25" customHeight="1" x14ac:dyDescent="0.3">
      <c r="A165" s="65">
        <v>1001164</v>
      </c>
      <c r="B165" s="66" t="s">
        <v>321</v>
      </c>
      <c r="C165" s="67" t="s">
        <v>304</v>
      </c>
      <c r="D165" s="53" t="s">
        <v>336</v>
      </c>
      <c r="E165" s="87" t="s">
        <v>337</v>
      </c>
      <c r="F165" s="53"/>
      <c r="H165" s="56"/>
    </row>
    <row r="166" spans="1:8" ht="21" x14ac:dyDescent="0.3">
      <c r="A166" s="65">
        <v>1001165</v>
      </c>
      <c r="B166" s="66" t="s">
        <v>322</v>
      </c>
      <c r="C166" s="67" t="s">
        <v>304</v>
      </c>
      <c r="D166" s="53" t="s">
        <v>336</v>
      </c>
      <c r="E166" s="87" t="s">
        <v>337</v>
      </c>
      <c r="F166" s="53"/>
      <c r="H166" s="56"/>
    </row>
    <row r="167" spans="1:8" ht="21" x14ac:dyDescent="0.3">
      <c r="A167" s="65">
        <v>1001166</v>
      </c>
      <c r="B167" s="66" t="s">
        <v>323</v>
      </c>
      <c r="C167" s="67" t="s">
        <v>304</v>
      </c>
      <c r="D167" s="53" t="s">
        <v>336</v>
      </c>
      <c r="E167" s="87" t="s">
        <v>337</v>
      </c>
      <c r="F167" s="53"/>
      <c r="H167" s="56"/>
    </row>
    <row r="168" spans="1:8" ht="21" x14ac:dyDescent="0.3">
      <c r="A168" s="65">
        <v>1001167</v>
      </c>
      <c r="B168" s="66" t="s">
        <v>324</v>
      </c>
      <c r="C168" s="67" t="s">
        <v>304</v>
      </c>
      <c r="D168" s="53" t="s">
        <v>336</v>
      </c>
      <c r="E168" s="87" t="s">
        <v>337</v>
      </c>
      <c r="F168" s="53"/>
      <c r="H168" s="56"/>
    </row>
    <row r="169" spans="1:8" ht="21" x14ac:dyDescent="0.3">
      <c r="A169" s="65">
        <v>1001168</v>
      </c>
      <c r="B169" s="66" t="s">
        <v>325</v>
      </c>
      <c r="C169" s="67" t="s">
        <v>304</v>
      </c>
      <c r="D169" s="53" t="s">
        <v>336</v>
      </c>
      <c r="E169" s="87" t="s">
        <v>337</v>
      </c>
      <c r="F169" s="53"/>
      <c r="H169" s="56"/>
    </row>
    <row r="170" spans="1:8" ht="21" x14ac:dyDescent="0.3">
      <c r="A170" s="65">
        <v>1001169</v>
      </c>
      <c r="B170" s="66" t="s">
        <v>326</v>
      </c>
      <c r="C170" s="67" t="s">
        <v>304</v>
      </c>
      <c r="D170" s="53" t="s">
        <v>336</v>
      </c>
      <c r="E170" s="87" t="s">
        <v>337</v>
      </c>
      <c r="F170" s="53"/>
      <c r="H170" s="56"/>
    </row>
    <row r="171" spans="1:8" ht="21" x14ac:dyDescent="0.3">
      <c r="A171" s="65">
        <v>1001170</v>
      </c>
      <c r="B171" s="66" t="s">
        <v>327</v>
      </c>
      <c r="C171" s="67" t="s">
        <v>304</v>
      </c>
      <c r="D171" s="53" t="s">
        <v>336</v>
      </c>
      <c r="E171" s="87" t="s">
        <v>337</v>
      </c>
      <c r="F171" s="53"/>
      <c r="H171" s="56"/>
    </row>
    <row r="172" spans="1:8" ht="21" x14ac:dyDescent="0.3">
      <c r="A172" s="65">
        <v>1001171</v>
      </c>
      <c r="B172" s="68" t="s">
        <v>328</v>
      </c>
      <c r="C172" s="67" t="s">
        <v>304</v>
      </c>
      <c r="D172" s="53" t="s">
        <v>336</v>
      </c>
      <c r="E172" s="87" t="s">
        <v>337</v>
      </c>
      <c r="F172" s="53"/>
      <c r="H172" s="56"/>
    </row>
    <row r="173" spans="1:8" ht="21" x14ac:dyDescent="0.3">
      <c r="A173" s="65">
        <v>1001172</v>
      </c>
      <c r="B173" s="68" t="s">
        <v>329</v>
      </c>
      <c r="C173" s="67" t="s">
        <v>169</v>
      </c>
      <c r="D173" s="53" t="s">
        <v>336</v>
      </c>
      <c r="E173" s="87" t="s">
        <v>337</v>
      </c>
      <c r="F173" s="53"/>
      <c r="H173" s="56"/>
    </row>
    <row r="174" spans="1:8" ht="21" x14ac:dyDescent="0.3">
      <c r="A174" s="65">
        <v>1001173</v>
      </c>
      <c r="B174" s="68" t="s">
        <v>330</v>
      </c>
      <c r="C174" s="67" t="s">
        <v>169</v>
      </c>
      <c r="D174" s="53" t="s">
        <v>336</v>
      </c>
      <c r="E174" s="87" t="s">
        <v>337</v>
      </c>
      <c r="F174" s="53"/>
      <c r="H174" s="56"/>
    </row>
    <row r="175" spans="1:8" ht="21" x14ac:dyDescent="0.3">
      <c r="A175" s="65">
        <v>1001174</v>
      </c>
      <c r="B175" s="68" t="s">
        <v>331</v>
      </c>
      <c r="C175" s="67" t="s">
        <v>253</v>
      </c>
      <c r="D175" s="53" t="s">
        <v>336</v>
      </c>
      <c r="E175" s="87" t="s">
        <v>337</v>
      </c>
      <c r="F175" s="53"/>
      <c r="H175" s="56"/>
    </row>
    <row r="176" spans="1:8" ht="21" x14ac:dyDescent="0.3">
      <c r="A176" s="65">
        <v>1001175</v>
      </c>
      <c r="B176" s="68" t="s">
        <v>332</v>
      </c>
      <c r="C176" s="67" t="s">
        <v>304</v>
      </c>
      <c r="D176" s="53" t="s">
        <v>336</v>
      </c>
      <c r="E176" s="87" t="s">
        <v>337</v>
      </c>
      <c r="F176" s="53"/>
      <c r="H176" s="56"/>
    </row>
    <row r="177" spans="1:8" ht="21" x14ac:dyDescent="0.3">
      <c r="A177" s="65">
        <v>1001176</v>
      </c>
      <c r="B177" s="68" t="s">
        <v>333</v>
      </c>
      <c r="C177" s="67" t="s">
        <v>163</v>
      </c>
      <c r="D177" s="53" t="s">
        <v>336</v>
      </c>
      <c r="E177" s="87" t="s">
        <v>337</v>
      </c>
      <c r="F177" s="53"/>
      <c r="H177" s="56"/>
    </row>
    <row r="178" spans="1:8" ht="21" x14ac:dyDescent="0.3">
      <c r="A178" s="65">
        <v>1001177</v>
      </c>
      <c r="B178" s="84" t="s">
        <v>334</v>
      </c>
      <c r="C178" s="85" t="s">
        <v>304</v>
      </c>
      <c r="D178" s="53" t="s">
        <v>336</v>
      </c>
      <c r="E178" s="87" t="s">
        <v>337</v>
      </c>
      <c r="F178" s="53"/>
      <c r="H178" s="56"/>
    </row>
    <row r="179" spans="1:8" ht="21" x14ac:dyDescent="0.3">
      <c r="A179" s="65">
        <v>1001178</v>
      </c>
      <c r="B179" s="68" t="s">
        <v>335</v>
      </c>
      <c r="C179" s="86" t="s">
        <v>169</v>
      </c>
      <c r="D179" s="53" t="s">
        <v>336</v>
      </c>
      <c r="E179" s="87" t="s">
        <v>337</v>
      </c>
      <c r="F179" s="53"/>
      <c r="H179" s="56"/>
    </row>
    <row r="180" spans="1:8" ht="21" x14ac:dyDescent="0.35">
      <c r="A180" s="65">
        <v>1001178</v>
      </c>
      <c r="B180" s="79" t="s">
        <v>338</v>
      </c>
      <c r="C180" s="80" t="s">
        <v>171</v>
      </c>
      <c r="D180" s="53" t="s">
        <v>353</v>
      </c>
      <c r="E180" s="87" t="s">
        <v>337</v>
      </c>
      <c r="F180" s="53"/>
      <c r="H180" s="56"/>
    </row>
    <row r="181" spans="1:8" ht="21" x14ac:dyDescent="0.3">
      <c r="A181" s="65">
        <v>1001178</v>
      </c>
      <c r="B181" s="66" t="s">
        <v>339</v>
      </c>
      <c r="C181" s="67" t="s">
        <v>169</v>
      </c>
      <c r="D181" s="53" t="s">
        <v>353</v>
      </c>
      <c r="E181" s="87" t="s">
        <v>337</v>
      </c>
      <c r="F181" s="53"/>
      <c r="H181" s="56"/>
    </row>
    <row r="182" spans="1:8" ht="21" x14ac:dyDescent="0.3">
      <c r="A182" s="65">
        <v>1001178</v>
      </c>
      <c r="B182" s="66" t="s">
        <v>340</v>
      </c>
      <c r="C182" s="67" t="s">
        <v>169</v>
      </c>
      <c r="D182" s="53" t="s">
        <v>353</v>
      </c>
      <c r="E182" s="87" t="s">
        <v>337</v>
      </c>
      <c r="F182" s="53"/>
      <c r="H182" s="56"/>
    </row>
    <row r="183" spans="1:8" ht="21" x14ac:dyDescent="0.3">
      <c r="A183" s="65">
        <v>1001178</v>
      </c>
      <c r="B183" s="66" t="s">
        <v>341</v>
      </c>
      <c r="C183" s="67" t="s">
        <v>163</v>
      </c>
      <c r="D183" s="53" t="s">
        <v>353</v>
      </c>
      <c r="E183" s="87" t="s">
        <v>337</v>
      </c>
      <c r="F183" s="53"/>
      <c r="H183" s="56"/>
    </row>
    <row r="184" spans="1:8" ht="21" x14ac:dyDescent="0.35">
      <c r="A184" s="65">
        <v>1001178</v>
      </c>
      <c r="B184" s="79" t="s">
        <v>342</v>
      </c>
      <c r="C184" s="80" t="s">
        <v>343</v>
      </c>
      <c r="D184" s="53" t="s">
        <v>353</v>
      </c>
      <c r="E184" s="87" t="s">
        <v>337</v>
      </c>
      <c r="F184" s="53"/>
      <c r="H184" s="56"/>
    </row>
    <row r="185" spans="1:8" ht="21" x14ac:dyDescent="0.35">
      <c r="A185" s="65">
        <v>1001178</v>
      </c>
      <c r="B185" s="79" t="s">
        <v>344</v>
      </c>
      <c r="C185" s="80" t="s">
        <v>169</v>
      </c>
      <c r="D185" s="53" t="s">
        <v>353</v>
      </c>
      <c r="E185" s="87" t="s">
        <v>337</v>
      </c>
      <c r="F185" s="53"/>
      <c r="H185" s="56"/>
    </row>
    <row r="186" spans="1:8" ht="42" x14ac:dyDescent="0.35">
      <c r="A186" s="65">
        <v>1001178</v>
      </c>
      <c r="B186" s="91" t="s">
        <v>345</v>
      </c>
      <c r="C186" s="67" t="s">
        <v>266</v>
      </c>
      <c r="D186" s="53" t="s">
        <v>353</v>
      </c>
      <c r="E186" s="87" t="s">
        <v>337</v>
      </c>
      <c r="F186" s="53"/>
      <c r="H186" s="56"/>
    </row>
    <row r="187" spans="1:8" ht="21" x14ac:dyDescent="0.35">
      <c r="A187" s="65">
        <v>1001178</v>
      </c>
      <c r="B187" s="92" t="s">
        <v>346</v>
      </c>
      <c r="C187" s="67" t="s">
        <v>266</v>
      </c>
      <c r="D187" s="53" t="s">
        <v>353</v>
      </c>
      <c r="E187" s="87" t="s">
        <v>337</v>
      </c>
      <c r="F187" s="53"/>
      <c r="H187" s="56"/>
    </row>
    <row r="188" spans="1:8" ht="21" x14ac:dyDescent="0.35">
      <c r="A188" s="65">
        <v>1001178</v>
      </c>
      <c r="B188" s="92" t="s">
        <v>347</v>
      </c>
      <c r="C188" s="67" t="s">
        <v>266</v>
      </c>
      <c r="D188" s="53" t="s">
        <v>353</v>
      </c>
      <c r="E188" s="87" t="s">
        <v>337</v>
      </c>
      <c r="F188" s="53"/>
      <c r="H188" s="56"/>
    </row>
    <row r="189" spans="1:8" ht="42" x14ac:dyDescent="0.35">
      <c r="A189" s="65">
        <v>1001178</v>
      </c>
      <c r="B189" s="93" t="s">
        <v>348</v>
      </c>
      <c r="C189" s="67" t="s">
        <v>266</v>
      </c>
      <c r="D189" s="53" t="s">
        <v>353</v>
      </c>
      <c r="E189" s="87" t="s">
        <v>337</v>
      </c>
      <c r="F189" s="53"/>
      <c r="H189" s="56"/>
    </row>
    <row r="190" spans="1:8" ht="21" x14ac:dyDescent="0.35">
      <c r="A190" s="65">
        <v>1001178</v>
      </c>
      <c r="B190" s="79" t="s">
        <v>349</v>
      </c>
      <c r="C190" s="67" t="s">
        <v>350</v>
      </c>
      <c r="D190" s="53" t="s">
        <v>353</v>
      </c>
      <c r="E190" s="87" t="s">
        <v>337</v>
      </c>
      <c r="F190" s="53"/>
      <c r="H190" s="56"/>
    </row>
    <row r="191" spans="1:8" ht="21" x14ac:dyDescent="0.35">
      <c r="A191" s="65">
        <v>1001178</v>
      </c>
      <c r="B191" s="79" t="s">
        <v>351</v>
      </c>
      <c r="C191" s="80" t="s">
        <v>352</v>
      </c>
      <c r="D191" s="53" t="s">
        <v>353</v>
      </c>
      <c r="E191" s="87" t="s">
        <v>337</v>
      </c>
      <c r="F191" s="53"/>
      <c r="H191" s="56"/>
    </row>
    <row r="192" spans="1:8" x14ac:dyDescent="0.3">
      <c r="A192" s="54"/>
      <c r="E192" s="55"/>
      <c r="F192" s="53"/>
      <c r="H192" s="56"/>
    </row>
    <row r="193" spans="1:8" x14ac:dyDescent="0.3">
      <c r="A193" s="54"/>
      <c r="E193" s="55"/>
      <c r="F193" s="53"/>
      <c r="H193" s="56"/>
    </row>
    <row r="194" spans="1:8" x14ac:dyDescent="0.3">
      <c r="A194" s="54"/>
      <c r="E194" s="55"/>
      <c r="F194" s="53"/>
      <c r="H194" s="56"/>
    </row>
    <row r="195" spans="1:8" x14ac:dyDescent="0.3">
      <c r="A195" s="54"/>
      <c r="E195" s="55"/>
      <c r="F195" s="53"/>
      <c r="H195" s="56"/>
    </row>
    <row r="196" spans="1:8" x14ac:dyDescent="0.3">
      <c r="A196" s="54"/>
      <c r="E196" s="55"/>
      <c r="F196" s="53"/>
      <c r="H196" s="56"/>
    </row>
    <row r="197" spans="1:8" x14ac:dyDescent="0.3">
      <c r="A197" s="54"/>
      <c r="E197" s="55"/>
      <c r="F197" s="53"/>
      <c r="H197" s="56"/>
    </row>
    <row r="198" spans="1:8" x14ac:dyDescent="0.3">
      <c r="A198" s="54"/>
      <c r="E198" s="55"/>
      <c r="F198" s="53"/>
      <c r="H198" s="56"/>
    </row>
    <row r="199" spans="1:8" x14ac:dyDescent="0.3">
      <c r="A199" s="54"/>
      <c r="E199" s="55"/>
      <c r="F199" s="53"/>
      <c r="H199" s="56"/>
    </row>
    <row r="200" spans="1:8" x14ac:dyDescent="0.3">
      <c r="A200" s="54"/>
      <c r="E200" s="55"/>
      <c r="F200" s="53"/>
      <c r="H200" s="56"/>
    </row>
    <row r="201" spans="1:8" x14ac:dyDescent="0.3">
      <c r="A201" s="54"/>
      <c r="E201" s="55"/>
      <c r="F201" s="53"/>
      <c r="H201" s="56"/>
    </row>
    <row r="202" spans="1:8" x14ac:dyDescent="0.3">
      <c r="A202" s="54"/>
      <c r="E202" s="55"/>
      <c r="F202" s="53"/>
      <c r="H202" s="56"/>
    </row>
    <row r="203" spans="1:8" x14ac:dyDescent="0.3">
      <c r="A203" s="54"/>
      <c r="E203" s="55"/>
      <c r="F203" s="53"/>
      <c r="H203" s="56"/>
    </row>
    <row r="204" spans="1:8" x14ac:dyDescent="0.3">
      <c r="A204" s="54"/>
      <c r="E204" s="55"/>
      <c r="F204" s="53"/>
      <c r="H204" s="56"/>
    </row>
    <row r="205" spans="1:8" x14ac:dyDescent="0.3">
      <c r="A205" s="54"/>
      <c r="E205" s="55"/>
      <c r="F205" s="53"/>
      <c r="H205" s="56"/>
    </row>
    <row r="206" spans="1:8" x14ac:dyDescent="0.3">
      <c r="A206" s="54"/>
      <c r="E206" s="55"/>
      <c r="F206" s="53"/>
      <c r="H206" s="56"/>
    </row>
    <row r="207" spans="1:8" x14ac:dyDescent="0.3">
      <c r="A207" s="54"/>
      <c r="E207" s="55"/>
      <c r="F207" s="53"/>
      <c r="H207" s="56"/>
    </row>
    <row r="208" spans="1:8" x14ac:dyDescent="0.3">
      <c r="A208" s="54"/>
      <c r="E208" s="55"/>
      <c r="F208" s="53"/>
      <c r="H208" s="56"/>
    </row>
    <row r="209" spans="1:8" x14ac:dyDescent="0.3">
      <c r="A209" s="54"/>
      <c r="E209" s="55"/>
      <c r="F209" s="53"/>
      <c r="H209" s="56"/>
    </row>
    <row r="210" spans="1:8" x14ac:dyDescent="0.3">
      <c r="A210" s="54"/>
      <c r="E210" s="55"/>
      <c r="F210" s="53"/>
      <c r="H210" s="56"/>
    </row>
    <row r="211" spans="1:8" x14ac:dyDescent="0.3">
      <c r="A211" s="54"/>
      <c r="E211" s="55"/>
      <c r="F211" s="53"/>
      <c r="H211" s="56"/>
    </row>
    <row r="212" spans="1:8" x14ac:dyDescent="0.3">
      <c r="A212" s="54"/>
      <c r="E212" s="55"/>
      <c r="F212" s="53"/>
      <c r="H212" s="56"/>
    </row>
    <row r="213" spans="1:8" x14ac:dyDescent="0.3">
      <c r="A213" s="54"/>
      <c r="E213" s="55"/>
      <c r="F213" s="53"/>
      <c r="H213" s="56"/>
    </row>
    <row r="214" spans="1:8" x14ac:dyDescent="0.3">
      <c r="A214" s="54"/>
      <c r="E214" s="55"/>
      <c r="F214" s="53"/>
      <c r="H214" s="56"/>
    </row>
    <row r="215" spans="1:8" x14ac:dyDescent="0.3">
      <c r="A215" s="54"/>
      <c r="E215" s="55"/>
      <c r="F215" s="53"/>
      <c r="H215" s="56"/>
    </row>
    <row r="216" spans="1:8" x14ac:dyDescent="0.3">
      <c r="A216" s="54"/>
      <c r="E216" s="55"/>
      <c r="F216" s="53"/>
      <c r="H216" s="56"/>
    </row>
    <row r="217" spans="1:8" x14ac:dyDescent="0.3">
      <c r="A217" s="54"/>
      <c r="E217" s="55"/>
      <c r="F217" s="53"/>
      <c r="H217" s="56"/>
    </row>
    <row r="218" spans="1:8" x14ac:dyDescent="0.3">
      <c r="A218" s="54"/>
      <c r="E218" s="55"/>
      <c r="F218" s="53"/>
      <c r="H218" s="56"/>
    </row>
    <row r="219" spans="1:8" x14ac:dyDescent="0.3">
      <c r="A219" s="54"/>
      <c r="E219" s="55"/>
      <c r="F219" s="53"/>
      <c r="H219" s="56"/>
    </row>
    <row r="220" spans="1:8" x14ac:dyDescent="0.3">
      <c r="A220" s="54"/>
      <c r="E220" s="55"/>
      <c r="F220" s="53"/>
      <c r="H220" s="56"/>
    </row>
    <row r="221" spans="1:8" x14ac:dyDescent="0.3">
      <c r="A221" s="54"/>
      <c r="E221" s="55"/>
      <c r="F221" s="53"/>
      <c r="H221" s="56"/>
    </row>
    <row r="222" spans="1:8" x14ac:dyDescent="0.3">
      <c r="A222" s="54"/>
      <c r="E222" s="55"/>
      <c r="F222" s="53"/>
      <c r="H222" s="56"/>
    </row>
    <row r="223" spans="1:8" x14ac:dyDescent="0.3">
      <c r="A223" s="54"/>
      <c r="E223" s="55"/>
      <c r="F223" s="53"/>
      <c r="H223" s="56"/>
    </row>
    <row r="224" spans="1:8" x14ac:dyDescent="0.3">
      <c r="A224" s="54"/>
      <c r="E224" s="55"/>
      <c r="F224" s="53"/>
      <c r="H224" s="56"/>
    </row>
    <row r="225" spans="1:8" x14ac:dyDescent="0.3">
      <c r="A225" s="54"/>
      <c r="E225" s="55"/>
      <c r="F225" s="53"/>
      <c r="H225" s="56"/>
    </row>
    <row r="226" spans="1:8" x14ac:dyDescent="0.3">
      <c r="A226" s="54"/>
      <c r="E226" s="55"/>
      <c r="F226" s="53"/>
      <c r="H226" s="56"/>
    </row>
    <row r="227" spans="1:8" x14ac:dyDescent="0.3">
      <c r="A227" s="54"/>
      <c r="E227" s="55"/>
      <c r="F227" s="53"/>
      <c r="H227" s="56"/>
    </row>
    <row r="228" spans="1:8" x14ac:dyDescent="0.3">
      <c r="A228" s="54"/>
      <c r="E228" s="55"/>
      <c r="F228" s="53"/>
      <c r="H228" s="56"/>
    </row>
    <row r="229" spans="1:8" x14ac:dyDescent="0.3">
      <c r="A229" s="54"/>
      <c r="E229" s="55"/>
      <c r="F229" s="53"/>
      <c r="H229" s="56"/>
    </row>
    <row r="230" spans="1:8" x14ac:dyDescent="0.3">
      <c r="A230" s="54"/>
      <c r="E230" s="55"/>
      <c r="F230" s="53"/>
      <c r="H230" s="56"/>
    </row>
    <row r="231" spans="1:8" x14ac:dyDescent="0.3">
      <c r="A231" s="54"/>
      <c r="E231" s="55"/>
      <c r="F231" s="53"/>
      <c r="H231" s="56"/>
    </row>
    <row r="232" spans="1:8" x14ac:dyDescent="0.3">
      <c r="A232" s="54"/>
      <c r="E232" s="55"/>
      <c r="F232" s="53"/>
      <c r="H232" s="56"/>
    </row>
    <row r="233" spans="1:8" x14ac:dyDescent="0.3">
      <c r="A233" s="54"/>
      <c r="E233" s="55"/>
      <c r="F233" s="53"/>
      <c r="H233" s="56"/>
    </row>
    <row r="234" spans="1:8" x14ac:dyDescent="0.3">
      <c r="A234" s="54"/>
      <c r="E234" s="55"/>
      <c r="F234" s="53"/>
      <c r="H234" s="56"/>
    </row>
    <row r="235" spans="1:8" x14ac:dyDescent="0.3">
      <c r="A235" s="54"/>
      <c r="E235" s="55"/>
      <c r="F235" s="53"/>
      <c r="H235" s="56"/>
    </row>
    <row r="236" spans="1:8" x14ac:dyDescent="0.3">
      <c r="A236" s="54"/>
      <c r="E236" s="55"/>
      <c r="F236" s="53"/>
      <c r="H236" s="56"/>
    </row>
    <row r="237" spans="1:8" x14ac:dyDescent="0.3">
      <c r="A237" s="54"/>
      <c r="E237" s="55"/>
      <c r="F237" s="53"/>
      <c r="H237" s="56"/>
    </row>
    <row r="238" spans="1:8" x14ac:dyDescent="0.3">
      <c r="A238" s="54"/>
      <c r="E238" s="55"/>
      <c r="F238" s="53"/>
      <c r="H238" s="56"/>
    </row>
    <row r="239" spans="1:8" x14ac:dyDescent="0.3">
      <c r="A239" s="54"/>
      <c r="E239" s="55"/>
      <c r="F239" s="53"/>
      <c r="H239" s="56"/>
    </row>
    <row r="240" spans="1:8" x14ac:dyDescent="0.3">
      <c r="A240" s="54"/>
      <c r="E240" s="55"/>
      <c r="F240" s="53"/>
      <c r="H240" s="56"/>
    </row>
    <row r="241" spans="1:8" x14ac:dyDescent="0.3">
      <c r="A241" s="54"/>
      <c r="E241" s="55"/>
      <c r="F241" s="53"/>
      <c r="H241" s="56"/>
    </row>
    <row r="242" spans="1:8" x14ac:dyDescent="0.3">
      <c r="A242" s="54"/>
      <c r="E242" s="55"/>
      <c r="F242" s="53"/>
      <c r="H242" s="56"/>
    </row>
    <row r="243" spans="1:8" x14ac:dyDescent="0.3">
      <c r="A243" s="54"/>
      <c r="E243" s="55"/>
      <c r="F243" s="53"/>
      <c r="H243" s="56"/>
    </row>
    <row r="244" spans="1:8" x14ac:dyDescent="0.3">
      <c r="A244" s="54"/>
      <c r="E244" s="55"/>
      <c r="F244" s="53"/>
      <c r="H244" s="56"/>
    </row>
    <row r="245" spans="1:8" x14ac:dyDescent="0.3">
      <c r="A245" s="54"/>
      <c r="E245" s="55"/>
      <c r="F245" s="53"/>
      <c r="H245" s="56"/>
    </row>
    <row r="246" spans="1:8" x14ac:dyDescent="0.3">
      <c r="A246" s="54"/>
      <c r="E246" s="55"/>
      <c r="F246" s="53"/>
      <c r="H246" s="56"/>
    </row>
    <row r="247" spans="1:8" x14ac:dyDescent="0.3">
      <c r="A247" s="54"/>
      <c r="E247" s="55"/>
      <c r="F247" s="53"/>
      <c r="H247" s="56"/>
    </row>
    <row r="248" spans="1:8" x14ac:dyDescent="0.3">
      <c r="A248" s="54"/>
      <c r="E248" s="55"/>
      <c r="F248" s="53"/>
      <c r="H248" s="56"/>
    </row>
    <row r="249" spans="1:8" x14ac:dyDescent="0.3">
      <c r="A249" s="54"/>
      <c r="E249" s="55"/>
      <c r="F249" s="53"/>
      <c r="H249" s="56"/>
    </row>
    <row r="250" spans="1:8" x14ac:dyDescent="0.3">
      <c r="A250" s="54"/>
      <c r="E250" s="55"/>
      <c r="F250" s="53"/>
      <c r="H250" s="56"/>
    </row>
    <row r="251" spans="1:8" x14ac:dyDescent="0.3">
      <c r="A251" s="54"/>
      <c r="E251" s="55"/>
      <c r="F251" s="53"/>
      <c r="H251" s="56"/>
    </row>
    <row r="252" spans="1:8" x14ac:dyDescent="0.3">
      <c r="A252" s="54"/>
      <c r="E252" s="55"/>
      <c r="F252" s="53"/>
      <c r="H252" s="56"/>
    </row>
    <row r="253" spans="1:8" x14ac:dyDescent="0.3">
      <c r="A253" s="54"/>
      <c r="E253" s="55"/>
      <c r="F253" s="53"/>
      <c r="H253" s="56"/>
    </row>
    <row r="254" spans="1:8" x14ac:dyDescent="0.3">
      <c r="A254" s="54"/>
      <c r="E254" s="55"/>
      <c r="F254" s="53"/>
      <c r="H254" s="56"/>
    </row>
    <row r="255" spans="1:8" x14ac:dyDescent="0.3">
      <c r="A255" s="54"/>
      <c r="E255" s="55"/>
      <c r="F255" s="53"/>
      <c r="H255" s="56"/>
    </row>
    <row r="256" spans="1:8" x14ac:dyDescent="0.3">
      <c r="A256" s="54"/>
      <c r="E256" s="55"/>
      <c r="F256" s="53"/>
      <c r="H256" s="56"/>
    </row>
    <row r="257" spans="1:8" x14ac:dyDescent="0.3">
      <c r="A257" s="54"/>
      <c r="E257" s="55"/>
      <c r="F257" s="53"/>
      <c r="H257" s="56"/>
    </row>
    <row r="258" spans="1:8" x14ac:dyDescent="0.3">
      <c r="A258" s="54"/>
      <c r="E258" s="55"/>
      <c r="F258" s="53"/>
      <c r="H258" s="56"/>
    </row>
    <row r="259" spans="1:8" x14ac:dyDescent="0.3">
      <c r="A259" s="54"/>
      <c r="E259" s="55"/>
      <c r="F259" s="53"/>
      <c r="H259" s="56"/>
    </row>
    <row r="260" spans="1:8" x14ac:dyDescent="0.3">
      <c r="A260" s="54"/>
      <c r="E260" s="55"/>
      <c r="F260" s="53"/>
      <c r="H260" s="56"/>
    </row>
    <row r="261" spans="1:8" x14ac:dyDescent="0.3">
      <c r="A261" s="54"/>
      <c r="E261" s="55"/>
      <c r="F261" s="53"/>
      <c r="H261" s="56"/>
    </row>
    <row r="262" spans="1:8" x14ac:dyDescent="0.3">
      <c r="A262" s="54"/>
      <c r="E262" s="55"/>
      <c r="F262" s="53"/>
      <c r="H262" s="56"/>
    </row>
    <row r="263" spans="1:8" x14ac:dyDescent="0.3">
      <c r="A263" s="54"/>
      <c r="E263" s="55"/>
      <c r="F263" s="53"/>
      <c r="H263" s="56"/>
    </row>
    <row r="264" spans="1:8" x14ac:dyDescent="0.3">
      <c r="A264" s="54"/>
      <c r="E264" s="55"/>
      <c r="F264" s="53"/>
      <c r="H264" s="56"/>
    </row>
    <row r="265" spans="1:8" x14ac:dyDescent="0.3">
      <c r="A265" s="54"/>
      <c r="E265" s="55"/>
      <c r="F265" s="53"/>
      <c r="H265" s="56"/>
    </row>
    <row r="266" spans="1:8" x14ac:dyDescent="0.3">
      <c r="A266" s="54"/>
      <c r="E266" s="55"/>
      <c r="F266" s="53"/>
      <c r="H266" s="56"/>
    </row>
    <row r="267" spans="1:8" x14ac:dyDescent="0.3">
      <c r="A267" s="54"/>
      <c r="E267" s="55"/>
      <c r="F267" s="53"/>
      <c r="H267" s="56"/>
    </row>
    <row r="268" spans="1:8" x14ac:dyDescent="0.3">
      <c r="A268" s="54"/>
      <c r="E268" s="55"/>
      <c r="F268" s="53"/>
      <c r="H268" s="56"/>
    </row>
    <row r="269" spans="1:8" x14ac:dyDescent="0.3">
      <c r="A269" s="54"/>
      <c r="E269" s="55"/>
      <c r="F269" s="53"/>
      <c r="H269" s="56"/>
    </row>
    <row r="270" spans="1:8" x14ac:dyDescent="0.3">
      <c r="A270" s="54"/>
      <c r="E270" s="55"/>
      <c r="F270" s="53"/>
      <c r="H270" s="56"/>
    </row>
    <row r="271" spans="1:8" x14ac:dyDescent="0.3">
      <c r="A271" s="54"/>
      <c r="E271" s="55"/>
      <c r="F271" s="53"/>
      <c r="H271" s="56"/>
    </row>
    <row r="272" spans="1:8" x14ac:dyDescent="0.3">
      <c r="A272" s="54"/>
      <c r="E272" s="55"/>
      <c r="F272" s="53"/>
      <c r="H272" s="56"/>
    </row>
    <row r="273" spans="1:8" x14ac:dyDescent="0.3">
      <c r="A273" s="54"/>
      <c r="E273" s="55"/>
      <c r="F273" s="53"/>
      <c r="H273" s="56"/>
    </row>
    <row r="274" spans="1:8" x14ac:dyDescent="0.3">
      <c r="A274" s="54"/>
      <c r="E274" s="55"/>
      <c r="F274" s="53"/>
      <c r="H274" s="56"/>
    </row>
    <row r="275" spans="1:8" x14ac:dyDescent="0.3">
      <c r="A275" s="54"/>
      <c r="E275" s="55"/>
      <c r="F275" s="53"/>
      <c r="H275" s="56"/>
    </row>
    <row r="276" spans="1:8" x14ac:dyDescent="0.3">
      <c r="A276" s="54"/>
      <c r="E276" s="55"/>
      <c r="F276" s="53"/>
      <c r="H276" s="56"/>
    </row>
    <row r="277" spans="1:8" x14ac:dyDescent="0.3">
      <c r="A277" s="54"/>
      <c r="E277" s="55"/>
      <c r="F277" s="53"/>
      <c r="H277" s="56"/>
    </row>
    <row r="278" spans="1:8" x14ac:dyDescent="0.3">
      <c r="A278" s="54"/>
      <c r="E278" s="55"/>
      <c r="F278" s="53"/>
      <c r="H278" s="56"/>
    </row>
    <row r="279" spans="1:8" x14ac:dyDescent="0.3">
      <c r="A279" s="54"/>
      <c r="E279" s="55"/>
      <c r="F279" s="53"/>
      <c r="H279" s="56"/>
    </row>
    <row r="280" spans="1:8" x14ac:dyDescent="0.3">
      <c r="A280" s="54"/>
      <c r="E280" s="55"/>
      <c r="F280" s="53"/>
      <c r="H280" s="56"/>
    </row>
    <row r="281" spans="1:8" x14ac:dyDescent="0.3">
      <c r="A281" s="54"/>
      <c r="E281" s="55"/>
      <c r="F281" s="53"/>
      <c r="H281" s="56"/>
    </row>
    <row r="282" spans="1:8" x14ac:dyDescent="0.3">
      <c r="A282" s="54"/>
      <c r="E282" s="55"/>
      <c r="F282" s="53"/>
      <c r="H282" s="56"/>
    </row>
    <row r="283" spans="1:8" x14ac:dyDescent="0.3">
      <c r="A283" s="54"/>
      <c r="E283" s="55"/>
      <c r="F283" s="53"/>
      <c r="H283" s="56"/>
    </row>
    <row r="284" spans="1:8" x14ac:dyDescent="0.3">
      <c r="A284" s="54"/>
      <c r="E284" s="55"/>
      <c r="F284" s="53"/>
      <c r="H284" s="56"/>
    </row>
    <row r="285" spans="1:8" x14ac:dyDescent="0.3">
      <c r="A285" s="54"/>
      <c r="E285" s="55"/>
      <c r="F285" s="53"/>
      <c r="H285" s="56"/>
    </row>
    <row r="286" spans="1:8" x14ac:dyDescent="0.3">
      <c r="A286" s="54"/>
      <c r="E286" s="55"/>
      <c r="F286" s="53"/>
      <c r="H286" s="56"/>
    </row>
    <row r="287" spans="1:8" x14ac:dyDescent="0.3">
      <c r="A287" s="54"/>
      <c r="E287" s="55"/>
      <c r="F287" s="53"/>
      <c r="H287" s="56"/>
    </row>
    <row r="288" spans="1:8" x14ac:dyDescent="0.3">
      <c r="A288" s="54"/>
      <c r="E288" s="55"/>
      <c r="F288" s="53"/>
      <c r="H288" s="56"/>
    </row>
    <row r="289" spans="1:8" x14ac:dyDescent="0.3">
      <c r="A289" s="54"/>
      <c r="E289" s="55"/>
      <c r="F289" s="53"/>
      <c r="H289" s="56"/>
    </row>
    <row r="290" spans="1:8" x14ac:dyDescent="0.3">
      <c r="A290" s="54"/>
      <c r="E290" s="55"/>
      <c r="F290" s="53"/>
      <c r="H290" s="56"/>
    </row>
    <row r="291" spans="1:8" x14ac:dyDescent="0.3">
      <c r="A291" s="54"/>
      <c r="E291" s="55"/>
      <c r="F291" s="53"/>
      <c r="H291" s="56"/>
    </row>
    <row r="292" spans="1:8" x14ac:dyDescent="0.3">
      <c r="A292" s="54"/>
      <c r="E292" s="55"/>
      <c r="F292" s="53"/>
      <c r="H292" s="56"/>
    </row>
    <row r="293" spans="1:8" x14ac:dyDescent="0.3">
      <c r="A293" s="54"/>
      <c r="E293" s="55"/>
      <c r="F293" s="53"/>
      <c r="H293" s="56"/>
    </row>
    <row r="294" spans="1:8" x14ac:dyDescent="0.3">
      <c r="A294" s="54"/>
      <c r="E294" s="55"/>
      <c r="F294" s="53"/>
      <c r="H294" s="56"/>
    </row>
    <row r="295" spans="1:8" x14ac:dyDescent="0.3">
      <c r="A295" s="54"/>
      <c r="E295" s="55"/>
      <c r="F295" s="53"/>
      <c r="H295" s="56"/>
    </row>
    <row r="296" spans="1:8" x14ac:dyDescent="0.3">
      <c r="A296" s="54"/>
      <c r="E296" s="55"/>
      <c r="F296" s="53"/>
      <c r="H296" s="56"/>
    </row>
    <row r="297" spans="1:8" x14ac:dyDescent="0.3">
      <c r="A297" s="54"/>
      <c r="E297" s="55"/>
      <c r="F297" s="53"/>
      <c r="H297" s="56"/>
    </row>
    <row r="298" spans="1:8" x14ac:dyDescent="0.3">
      <c r="A298" s="54"/>
      <c r="E298" s="55"/>
      <c r="F298" s="53"/>
      <c r="H298" s="56"/>
    </row>
    <row r="299" spans="1:8" x14ac:dyDescent="0.3">
      <c r="A299" s="54"/>
      <c r="E299" s="55"/>
      <c r="F299" s="53"/>
      <c r="H299" s="56"/>
    </row>
    <row r="300" spans="1:8" x14ac:dyDescent="0.3">
      <c r="A300" s="54"/>
      <c r="E300" s="55"/>
      <c r="F300" s="53"/>
      <c r="H300" s="56"/>
    </row>
    <row r="301" spans="1:8" x14ac:dyDescent="0.3">
      <c r="A301" s="54"/>
      <c r="E301" s="55"/>
      <c r="F301" s="53"/>
      <c r="H301" s="56"/>
    </row>
  </sheetData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B27"/>
  <sheetViews>
    <sheetView tabSelected="1" topLeftCell="I1" zoomScaleNormal="100" workbookViewId="0">
      <selection activeCell="U18" sqref="U18"/>
    </sheetView>
  </sheetViews>
  <sheetFormatPr defaultColWidth="4.5703125" defaultRowHeight="14.25" x14ac:dyDescent="0.2"/>
  <cols>
    <col min="1" max="1" width="3.28515625" style="62" customWidth="1"/>
    <col min="2" max="2" width="1.7109375" style="62" customWidth="1"/>
    <col min="3" max="3" width="2.28515625" style="62" customWidth="1"/>
    <col min="4" max="5" width="3" style="62" customWidth="1"/>
    <col min="6" max="6" width="3.42578125" style="62" customWidth="1"/>
    <col min="7" max="7" width="2.42578125" style="62" customWidth="1"/>
    <col min="8" max="13" width="3" style="62" customWidth="1"/>
    <col min="14" max="14" width="10" style="62" customWidth="1"/>
    <col min="15" max="15" width="3" style="62" customWidth="1"/>
    <col min="16" max="16" width="3.28515625" style="62" customWidth="1"/>
    <col min="17" max="17" width="11.85546875" style="62" customWidth="1"/>
    <col min="18" max="18" width="9.7109375" style="62" bestFit="1" customWidth="1"/>
    <col min="19" max="19" width="10.7109375" style="62" customWidth="1"/>
    <col min="20" max="20" width="40.140625" style="143" customWidth="1"/>
    <col min="21" max="21" width="21.7109375" style="62" customWidth="1"/>
    <col min="22" max="22" width="12.42578125" style="62" customWidth="1"/>
    <col min="23" max="23" width="11.7109375" style="62" customWidth="1"/>
    <col min="24" max="24" width="10.42578125" style="62" customWidth="1"/>
    <col min="25" max="25" width="9.7109375" style="62" bestFit="1" customWidth="1"/>
    <col min="26" max="26" width="15.28515625" style="62" bestFit="1" customWidth="1"/>
    <col min="27" max="27" width="11.5703125" style="62" customWidth="1"/>
    <col min="28" max="28" width="21.140625" style="62" customWidth="1"/>
    <col min="29" max="16384" width="4.5703125" style="62"/>
  </cols>
  <sheetData>
    <row r="1" spans="1:28" x14ac:dyDescent="0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104" t="s">
        <v>21</v>
      </c>
      <c r="R1" s="105" t="s">
        <v>144</v>
      </c>
      <c r="S1" s="105" t="s">
        <v>131</v>
      </c>
      <c r="T1" s="105" t="s">
        <v>137</v>
      </c>
      <c r="U1" s="105" t="s">
        <v>135</v>
      </c>
      <c r="V1" s="105" t="s">
        <v>9</v>
      </c>
      <c r="W1" s="105" t="s">
        <v>140</v>
      </c>
      <c r="X1" s="105" t="s">
        <v>133</v>
      </c>
      <c r="Y1" s="105" t="s">
        <v>145</v>
      </c>
      <c r="Z1" s="105" t="s">
        <v>142</v>
      </c>
      <c r="AA1" s="105" t="s">
        <v>146</v>
      </c>
      <c r="AB1" s="106" t="s">
        <v>355</v>
      </c>
    </row>
    <row r="2" spans="1:28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140">
        <f>$H$6</f>
        <v>42532</v>
      </c>
      <c r="R2" s="138" t="str">
        <f>$H$4</f>
        <v>0164/2559</v>
      </c>
      <c r="S2" s="138">
        <f>$H$8</f>
        <v>1001003</v>
      </c>
      <c r="T2" s="139" t="str">
        <f>$G$10</f>
        <v xml:space="preserve">กล่องพลาสติค นาโน / เทา / เปิดกล่อง </v>
      </c>
      <c r="U2" s="107" t="str">
        <f>$G$12</f>
        <v>ไฟฟ้า</v>
      </c>
      <c r="V2" s="107" t="str">
        <f>$G$14</f>
        <v>วัสดุ</v>
      </c>
      <c r="W2" s="110">
        <f>$G$16</f>
        <v>11000</v>
      </c>
      <c r="X2" s="107" t="str">
        <f>$L$16</f>
        <v>กล่อง</v>
      </c>
      <c r="Y2" s="108">
        <f>$H$18</f>
        <v>12220</v>
      </c>
      <c r="Z2" s="109">
        <f>$G$20</f>
        <v>134420000</v>
      </c>
      <c r="AA2" s="110" t="str">
        <f>$G$22</f>
        <v>2.เบิก</v>
      </c>
      <c r="AB2" s="110" t="str">
        <f>$G$24</f>
        <v>นาย C</v>
      </c>
    </row>
    <row r="3" spans="1:28" ht="12.75" customHeight="1" x14ac:dyDescent="0.2">
      <c r="A3" s="61"/>
      <c r="B3" s="61"/>
      <c r="C3" s="111"/>
      <c r="D3" s="112"/>
      <c r="E3" s="112"/>
      <c r="F3" s="113"/>
      <c r="G3" s="113"/>
      <c r="H3" s="113"/>
      <c r="I3" s="112"/>
      <c r="J3" s="114"/>
      <c r="K3" s="112"/>
      <c r="L3" s="112"/>
      <c r="M3" s="113"/>
      <c r="N3" s="113"/>
      <c r="O3" s="115"/>
      <c r="P3" s="61"/>
      <c r="Q3" s="168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70"/>
    </row>
    <row r="4" spans="1:28" x14ac:dyDescent="0.2">
      <c r="A4" s="61"/>
      <c r="B4" s="61"/>
      <c r="C4" s="116"/>
      <c r="D4" s="126" t="s">
        <v>354</v>
      </c>
      <c r="E4" s="126"/>
      <c r="F4" s="126"/>
      <c r="G4" s="126"/>
      <c r="H4" s="174" t="s">
        <v>362</v>
      </c>
      <c r="I4" s="175"/>
      <c r="J4" s="175"/>
      <c r="K4" s="175"/>
      <c r="L4" s="175"/>
      <c r="M4" s="176"/>
      <c r="N4" s="127"/>
      <c r="O4" s="118"/>
      <c r="P4" s="61"/>
      <c r="Q4" s="135"/>
      <c r="R4" s="135"/>
      <c r="S4" s="135"/>
      <c r="T4" s="141"/>
      <c r="U4" s="135"/>
      <c r="V4" s="135"/>
      <c r="W4" s="135"/>
      <c r="X4" s="135"/>
      <c r="Y4" s="135"/>
      <c r="Z4" s="135"/>
      <c r="AA4" s="135"/>
      <c r="AB4" s="135"/>
    </row>
    <row r="5" spans="1:28" ht="16.5" customHeight="1" x14ac:dyDescent="0.2">
      <c r="A5" s="61"/>
      <c r="B5" s="61"/>
      <c r="C5" s="11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18"/>
      <c r="P5" s="61"/>
      <c r="Q5" s="177" t="s">
        <v>361</v>
      </c>
      <c r="R5" s="178"/>
      <c r="S5" s="136">
        <f>SUMIFS(W8:W27,S8:S27,S2)</f>
        <v>0</v>
      </c>
      <c r="T5" s="142" t="str">
        <f>X2</f>
        <v>กล่อง</v>
      </c>
      <c r="U5" s="137" t="s">
        <v>364</v>
      </c>
      <c r="V5" s="137">
        <f>SUMIFS(Z8:Z27,R8:R27,R2)</f>
        <v>0</v>
      </c>
      <c r="W5" s="137" t="s">
        <v>136</v>
      </c>
      <c r="X5" s="135"/>
      <c r="Y5" s="135"/>
      <c r="Z5" s="135"/>
      <c r="AA5" s="135"/>
      <c r="AB5" s="135"/>
    </row>
    <row r="6" spans="1:28" x14ac:dyDescent="0.2">
      <c r="A6" s="61"/>
      <c r="B6" s="61"/>
      <c r="C6" s="116"/>
      <c r="D6" s="126" t="s">
        <v>143</v>
      </c>
      <c r="E6" s="126"/>
      <c r="F6" s="134"/>
      <c r="G6" s="134"/>
      <c r="H6" s="171">
        <v>42532</v>
      </c>
      <c r="I6" s="172"/>
      <c r="J6" s="172"/>
      <c r="K6" s="172"/>
      <c r="L6" s="172"/>
      <c r="M6" s="173"/>
      <c r="N6" s="126"/>
      <c r="O6" s="118"/>
      <c r="P6" s="61"/>
    </row>
    <row r="7" spans="1:28" x14ac:dyDescent="0.2">
      <c r="A7" s="61"/>
      <c r="B7" s="61"/>
      <c r="C7" s="116"/>
      <c r="D7" s="126"/>
      <c r="E7" s="126"/>
      <c r="F7" s="128"/>
      <c r="G7" s="128"/>
      <c r="H7" s="128"/>
      <c r="I7" s="128"/>
      <c r="J7" s="128"/>
      <c r="K7" s="128"/>
      <c r="L7" s="126"/>
      <c r="M7" s="126"/>
      <c r="N7" s="126"/>
      <c r="O7" s="118"/>
      <c r="P7" s="61"/>
      <c r="Q7" s="64" t="s">
        <v>21</v>
      </c>
      <c r="R7" s="64" t="s">
        <v>144</v>
      </c>
      <c r="S7" s="64" t="s">
        <v>131</v>
      </c>
      <c r="T7" s="64" t="s">
        <v>137</v>
      </c>
      <c r="U7" s="64" t="s">
        <v>135</v>
      </c>
      <c r="V7" s="64" t="s">
        <v>9</v>
      </c>
      <c r="W7" s="64" t="s">
        <v>140</v>
      </c>
      <c r="X7" s="64" t="s">
        <v>133</v>
      </c>
      <c r="Y7" s="64" t="s">
        <v>145</v>
      </c>
      <c r="Z7" s="64" t="s">
        <v>142</v>
      </c>
      <c r="AA7" s="64" t="s">
        <v>146</v>
      </c>
      <c r="AB7" s="64" t="s">
        <v>355</v>
      </c>
    </row>
    <row r="8" spans="1:28" x14ac:dyDescent="0.2">
      <c r="A8" s="61"/>
      <c r="B8" s="61"/>
      <c r="C8" s="116"/>
      <c r="D8" s="126" t="s">
        <v>132</v>
      </c>
      <c r="E8" s="126"/>
      <c r="F8" s="126"/>
      <c r="G8" s="126"/>
      <c r="H8" s="156">
        <v>1001003</v>
      </c>
      <c r="I8" s="157"/>
      <c r="J8" s="157"/>
      <c r="K8" s="157"/>
      <c r="L8" s="157"/>
      <c r="M8" s="158"/>
      <c r="N8" s="126"/>
      <c r="O8" s="118"/>
      <c r="P8" s="61"/>
      <c r="Q8" s="94"/>
      <c r="R8" s="95"/>
      <c r="S8" s="95"/>
      <c r="T8" s="144"/>
      <c r="U8" s="95"/>
      <c r="V8" s="95"/>
      <c r="W8" s="95"/>
      <c r="X8" s="95"/>
      <c r="Y8" s="96"/>
      <c r="Z8" s="97"/>
      <c r="AA8" s="98"/>
      <c r="AB8" s="98"/>
    </row>
    <row r="9" spans="1:28" x14ac:dyDescent="0.2">
      <c r="A9" s="61"/>
      <c r="B9" s="61"/>
      <c r="C9" s="11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18"/>
      <c r="P9" s="61"/>
      <c r="Q9" s="99"/>
      <c r="R9" s="100"/>
      <c r="S9" s="100"/>
      <c r="T9" s="145"/>
      <c r="U9" s="100"/>
      <c r="V9" s="100"/>
      <c r="W9" s="100"/>
      <c r="X9" s="100"/>
      <c r="Y9" s="101"/>
      <c r="Z9" s="102"/>
      <c r="AA9" s="103"/>
      <c r="AB9" s="103"/>
    </row>
    <row r="10" spans="1:28" x14ac:dyDescent="0.2">
      <c r="A10" s="61"/>
      <c r="B10" s="61"/>
      <c r="C10" s="116"/>
      <c r="D10" s="126" t="s">
        <v>138</v>
      </c>
      <c r="E10" s="126"/>
      <c r="F10" s="126"/>
      <c r="G10" s="165" t="str">
        <f>IF(H8="","",VLOOKUP(H8,Data!$A$1:$E$15000,2,0))</f>
        <v xml:space="preserve">กล่องพลาสติค นาโน / เทา / เปิดกล่อง </v>
      </c>
      <c r="H10" s="166"/>
      <c r="I10" s="166"/>
      <c r="J10" s="166"/>
      <c r="K10" s="166"/>
      <c r="L10" s="166"/>
      <c r="M10" s="166"/>
      <c r="N10" s="167"/>
      <c r="O10" s="119"/>
      <c r="P10" s="61"/>
      <c r="Q10" s="99"/>
      <c r="R10" s="100"/>
      <c r="S10" s="100"/>
      <c r="T10" s="145"/>
      <c r="U10" s="100"/>
      <c r="V10" s="100"/>
      <c r="W10" s="100"/>
      <c r="X10" s="100"/>
      <c r="Y10" s="101"/>
      <c r="Z10" s="102"/>
      <c r="AA10" s="103"/>
      <c r="AB10" s="103"/>
    </row>
    <row r="11" spans="1:28" x14ac:dyDescent="0.2">
      <c r="A11" s="61"/>
      <c r="B11" s="61"/>
      <c r="C11" s="116"/>
      <c r="D11" s="126"/>
      <c r="E11" s="126"/>
      <c r="F11" s="126"/>
      <c r="G11" s="129"/>
      <c r="H11" s="129"/>
      <c r="I11" s="129"/>
      <c r="J11" s="129"/>
      <c r="K11" s="129"/>
      <c r="L11" s="129"/>
      <c r="M11" s="129"/>
      <c r="N11" s="129"/>
      <c r="O11" s="121"/>
      <c r="P11" s="61"/>
      <c r="Q11" s="99"/>
      <c r="R11" s="100"/>
      <c r="S11" s="100"/>
      <c r="T11" s="145"/>
      <c r="U11" s="100"/>
      <c r="V11" s="100"/>
      <c r="W11" s="100"/>
      <c r="X11" s="100"/>
      <c r="Y11" s="101"/>
      <c r="Z11" s="102"/>
      <c r="AA11" s="103"/>
      <c r="AB11" s="103"/>
    </row>
    <row r="12" spans="1:28" x14ac:dyDescent="0.2">
      <c r="A12" s="61"/>
      <c r="B12" s="61"/>
      <c r="C12" s="116"/>
      <c r="D12" s="126" t="s">
        <v>141</v>
      </c>
      <c r="E12" s="126"/>
      <c r="F12" s="126"/>
      <c r="G12" s="149" t="str">
        <f>IF(H8="","",VLOOKUP(H8,Data!$A$1:$E$15000,4,0))</f>
        <v>ไฟฟ้า</v>
      </c>
      <c r="H12" s="150"/>
      <c r="I12" s="150"/>
      <c r="J12" s="150"/>
      <c r="K12" s="150"/>
      <c r="L12" s="150"/>
      <c r="M12" s="150"/>
      <c r="N12" s="151"/>
      <c r="O12" s="121"/>
      <c r="P12" s="61"/>
      <c r="Q12" s="99"/>
      <c r="R12" s="100"/>
      <c r="S12" s="100"/>
      <c r="T12" s="145"/>
      <c r="U12" s="100"/>
      <c r="V12" s="100"/>
      <c r="W12" s="100"/>
      <c r="X12" s="100"/>
      <c r="Y12" s="101"/>
      <c r="Z12" s="102"/>
      <c r="AA12" s="103"/>
      <c r="AB12" s="103"/>
    </row>
    <row r="13" spans="1:28" x14ac:dyDescent="0.2">
      <c r="A13" s="61"/>
      <c r="B13" s="61"/>
      <c r="C13" s="11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1"/>
      <c r="P13" s="61"/>
      <c r="Q13" s="99"/>
      <c r="R13" s="100"/>
      <c r="S13" s="100"/>
      <c r="T13" s="145"/>
      <c r="U13" s="100"/>
      <c r="V13" s="100"/>
      <c r="W13" s="100"/>
      <c r="X13" s="100"/>
      <c r="Y13" s="101"/>
      <c r="Z13" s="102"/>
      <c r="AA13" s="103"/>
      <c r="AB13" s="103"/>
    </row>
    <row r="14" spans="1:28" x14ac:dyDescent="0.2">
      <c r="A14" s="61"/>
      <c r="B14" s="61"/>
      <c r="C14" s="116"/>
      <c r="D14" s="130" t="s">
        <v>139</v>
      </c>
      <c r="E14" s="130"/>
      <c r="F14" s="130"/>
      <c r="G14" s="149" t="str">
        <f>IF(H8="","",VLOOKUP(H8,Data!$A$1:$E$15000,5,0))</f>
        <v>วัสดุ</v>
      </c>
      <c r="H14" s="150"/>
      <c r="I14" s="150"/>
      <c r="J14" s="150"/>
      <c r="K14" s="150"/>
      <c r="L14" s="150"/>
      <c r="M14" s="150"/>
      <c r="N14" s="151"/>
      <c r="O14" s="121"/>
      <c r="P14" s="61"/>
      <c r="Q14" s="99"/>
      <c r="R14" s="100"/>
      <c r="S14" s="100"/>
      <c r="T14" s="145"/>
      <c r="U14" s="100"/>
      <c r="V14" s="100"/>
      <c r="W14" s="100"/>
      <c r="X14" s="100"/>
      <c r="Y14" s="101"/>
      <c r="Z14" s="102"/>
      <c r="AA14" s="103"/>
      <c r="AB14" s="103"/>
    </row>
    <row r="15" spans="1:28" x14ac:dyDescent="0.2">
      <c r="A15" s="61"/>
      <c r="B15" s="61"/>
      <c r="C15" s="11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1"/>
      <c r="P15" s="61"/>
      <c r="Q15" s="99"/>
      <c r="R15" s="100"/>
      <c r="S15" s="100"/>
      <c r="T15" s="145"/>
      <c r="U15" s="100"/>
      <c r="V15" s="100"/>
      <c r="W15" s="100"/>
      <c r="X15" s="100"/>
      <c r="Y15" s="101"/>
      <c r="Z15" s="102"/>
      <c r="AA15" s="103"/>
      <c r="AB15" s="103"/>
    </row>
    <row r="16" spans="1:28" x14ac:dyDescent="0.2">
      <c r="A16" s="61"/>
      <c r="B16" s="61"/>
      <c r="C16" s="116"/>
      <c r="D16" s="126" t="s">
        <v>134</v>
      </c>
      <c r="E16" s="126"/>
      <c r="F16" s="126"/>
      <c r="G16" s="153">
        <v>11000</v>
      </c>
      <c r="H16" s="154"/>
      <c r="I16" s="154"/>
      <c r="J16" s="154"/>
      <c r="K16" s="155"/>
      <c r="L16" s="152" t="str">
        <f>IF(H8="","",VLOOKUP(H8,Data!$A$1:$E$15000,3,0))</f>
        <v>กล่อง</v>
      </c>
      <c r="M16" s="152"/>
      <c r="N16" s="152"/>
      <c r="O16" s="121"/>
      <c r="P16" s="61"/>
      <c r="Q16" s="99"/>
      <c r="R16" s="100"/>
      <c r="S16" s="100"/>
      <c r="T16" s="145"/>
      <c r="U16" s="100"/>
      <c r="V16" s="100"/>
      <c r="W16" s="100"/>
      <c r="X16" s="100"/>
      <c r="Y16" s="101"/>
      <c r="Z16" s="102"/>
      <c r="AA16" s="103"/>
      <c r="AB16" s="103"/>
    </row>
    <row r="17" spans="1:28" x14ac:dyDescent="0.2">
      <c r="A17" s="61"/>
      <c r="B17" s="61"/>
      <c r="C17" s="116"/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1"/>
      <c r="P17" s="61"/>
      <c r="Q17" s="99"/>
      <c r="R17" s="100"/>
      <c r="S17" s="100"/>
      <c r="T17" s="145"/>
      <c r="U17" s="100"/>
      <c r="V17" s="100"/>
      <c r="W17" s="100"/>
      <c r="X17" s="100"/>
      <c r="Y17" s="101"/>
      <c r="Z17" s="102"/>
      <c r="AA17" s="103"/>
      <c r="AB17" s="103"/>
    </row>
    <row r="18" spans="1:28" x14ac:dyDescent="0.2">
      <c r="A18" s="61"/>
      <c r="B18" s="61"/>
      <c r="C18" s="116"/>
      <c r="D18" s="127" t="s">
        <v>145</v>
      </c>
      <c r="E18" s="126"/>
      <c r="F18" s="127"/>
      <c r="G18" s="127"/>
      <c r="H18" s="162">
        <v>12220</v>
      </c>
      <c r="I18" s="163"/>
      <c r="J18" s="163"/>
      <c r="K18" s="163"/>
      <c r="L18" s="164"/>
      <c r="M18" s="127" t="s">
        <v>136</v>
      </c>
      <c r="N18" s="127"/>
      <c r="O18" s="121"/>
      <c r="P18" s="61"/>
      <c r="Q18" s="99"/>
      <c r="R18" s="100"/>
      <c r="S18" s="100"/>
      <c r="T18" s="145"/>
      <c r="U18" s="100"/>
      <c r="V18" s="100"/>
      <c r="W18" s="100"/>
      <c r="X18" s="100"/>
      <c r="Y18" s="101"/>
      <c r="Z18" s="102"/>
      <c r="AA18" s="103"/>
      <c r="AB18" s="103"/>
    </row>
    <row r="19" spans="1:28" x14ac:dyDescent="0.2">
      <c r="A19" s="61"/>
      <c r="B19" s="61"/>
      <c r="C19" s="11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1"/>
      <c r="P19" s="61"/>
      <c r="Q19" s="99"/>
      <c r="R19" s="100"/>
      <c r="S19" s="100"/>
      <c r="T19" s="145"/>
      <c r="U19" s="100"/>
      <c r="V19" s="100"/>
      <c r="W19" s="100"/>
      <c r="X19" s="100"/>
      <c r="Y19" s="101"/>
      <c r="Z19" s="102"/>
      <c r="AA19" s="103"/>
      <c r="AB19" s="103"/>
    </row>
    <row r="20" spans="1:28" x14ac:dyDescent="0.2">
      <c r="A20" s="61"/>
      <c r="B20" s="61"/>
      <c r="C20" s="116"/>
      <c r="D20" s="126" t="s">
        <v>142</v>
      </c>
      <c r="E20" s="126"/>
      <c r="F20" s="126"/>
      <c r="G20" s="159">
        <f>G16*H18</f>
        <v>134420000</v>
      </c>
      <c r="H20" s="160"/>
      <c r="I20" s="160"/>
      <c r="J20" s="160"/>
      <c r="K20" s="160"/>
      <c r="L20" s="161"/>
      <c r="M20" s="126" t="s">
        <v>136</v>
      </c>
      <c r="N20" s="126"/>
      <c r="O20" s="121"/>
      <c r="P20" s="61"/>
      <c r="Q20" s="99"/>
      <c r="R20" s="100"/>
      <c r="S20" s="100"/>
      <c r="T20" s="145"/>
      <c r="U20" s="100"/>
      <c r="V20" s="100"/>
      <c r="W20" s="100"/>
      <c r="X20" s="100"/>
      <c r="Y20" s="101"/>
      <c r="Z20" s="102"/>
      <c r="AA20" s="103"/>
      <c r="AB20" s="103"/>
    </row>
    <row r="21" spans="1:28" x14ac:dyDescent="0.2">
      <c r="A21" s="61"/>
      <c r="B21" s="61"/>
      <c r="C21" s="116"/>
      <c r="D21" s="126"/>
      <c r="E21" s="126"/>
      <c r="F21" s="126"/>
      <c r="G21" s="131"/>
      <c r="H21" s="131"/>
      <c r="I21" s="131"/>
      <c r="J21" s="131"/>
      <c r="K21" s="131"/>
      <c r="L21" s="131"/>
      <c r="M21" s="126"/>
      <c r="N21" s="126"/>
      <c r="O21" s="121"/>
      <c r="P21" s="61"/>
      <c r="Q21" s="99"/>
      <c r="R21" s="100"/>
      <c r="S21" s="100"/>
      <c r="T21" s="145"/>
      <c r="U21" s="100"/>
      <c r="V21" s="100"/>
      <c r="W21" s="100"/>
      <c r="X21" s="100"/>
      <c r="Y21" s="101"/>
      <c r="Z21" s="102"/>
      <c r="AA21" s="103"/>
      <c r="AB21" s="103"/>
    </row>
    <row r="22" spans="1:28" x14ac:dyDescent="0.2">
      <c r="A22" s="61"/>
      <c r="B22" s="61"/>
      <c r="C22" s="116"/>
      <c r="D22" s="132" t="s">
        <v>146</v>
      </c>
      <c r="E22" s="133"/>
      <c r="F22" s="133"/>
      <c r="G22" s="146" t="s">
        <v>363</v>
      </c>
      <c r="H22" s="147"/>
      <c r="I22" s="147"/>
      <c r="J22" s="147"/>
      <c r="K22" s="147"/>
      <c r="L22" s="148"/>
      <c r="M22" s="126"/>
      <c r="N22" s="126"/>
      <c r="O22" s="121"/>
      <c r="P22" s="61"/>
      <c r="Q22" s="99"/>
      <c r="R22" s="100"/>
      <c r="S22" s="100"/>
      <c r="T22" s="145"/>
      <c r="U22" s="100"/>
      <c r="V22" s="100"/>
      <c r="W22" s="100"/>
      <c r="X22" s="100"/>
      <c r="Y22" s="101"/>
      <c r="Z22" s="102"/>
      <c r="AA22" s="103"/>
      <c r="AB22" s="103"/>
    </row>
    <row r="23" spans="1:28" x14ac:dyDescent="0.2">
      <c r="A23" s="61"/>
      <c r="B23" s="61"/>
      <c r="C23" s="11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1"/>
      <c r="P23" s="61"/>
      <c r="Q23" s="99"/>
      <c r="R23" s="100"/>
      <c r="S23" s="100"/>
      <c r="T23" s="145"/>
      <c r="U23" s="100"/>
      <c r="V23" s="100"/>
      <c r="W23" s="100"/>
      <c r="X23" s="100"/>
      <c r="Y23" s="101"/>
      <c r="Z23" s="102"/>
      <c r="AA23" s="103"/>
      <c r="AB23" s="103"/>
    </row>
    <row r="24" spans="1:28" x14ac:dyDescent="0.2">
      <c r="A24" s="61"/>
      <c r="B24" s="61"/>
      <c r="C24" s="116"/>
      <c r="D24" s="126" t="s">
        <v>360</v>
      </c>
      <c r="E24" s="126"/>
      <c r="F24" s="126"/>
      <c r="G24" s="156" t="s">
        <v>358</v>
      </c>
      <c r="H24" s="157"/>
      <c r="I24" s="157"/>
      <c r="J24" s="157"/>
      <c r="K24" s="157"/>
      <c r="L24" s="157"/>
      <c r="M24" s="157"/>
      <c r="N24" s="158"/>
      <c r="O24" s="121"/>
      <c r="P24" s="61"/>
      <c r="Q24" s="99"/>
      <c r="R24" s="100"/>
      <c r="S24" s="100"/>
      <c r="T24" s="145"/>
      <c r="U24" s="100"/>
      <c r="V24" s="100"/>
      <c r="W24" s="100"/>
      <c r="X24" s="100"/>
      <c r="Y24" s="101"/>
      <c r="Z24" s="102"/>
      <c r="AA24" s="103"/>
      <c r="AB24" s="103"/>
    </row>
    <row r="25" spans="1:28" x14ac:dyDescent="0.2">
      <c r="A25" s="61"/>
      <c r="B25" s="61"/>
      <c r="C25" s="116"/>
      <c r="D25" s="117"/>
      <c r="E25" s="117"/>
      <c r="F25" s="120"/>
      <c r="G25" s="120"/>
      <c r="H25" s="120"/>
      <c r="I25" s="120"/>
      <c r="J25" s="120"/>
      <c r="K25" s="120"/>
      <c r="L25" s="120"/>
      <c r="M25" s="120"/>
      <c r="N25" s="117"/>
      <c r="O25" s="121"/>
      <c r="P25" s="61"/>
      <c r="Q25" s="99"/>
      <c r="R25" s="100"/>
      <c r="S25" s="100"/>
      <c r="T25" s="145"/>
      <c r="U25" s="100"/>
      <c r="V25" s="100"/>
      <c r="W25" s="100"/>
      <c r="X25" s="100"/>
      <c r="Y25" s="101"/>
      <c r="Z25" s="102"/>
      <c r="AA25" s="103"/>
      <c r="AB25" s="103"/>
    </row>
    <row r="26" spans="1:28" x14ac:dyDescent="0.2">
      <c r="A26" s="61"/>
      <c r="B26" s="61"/>
      <c r="C26" s="122"/>
      <c r="D26" s="123"/>
      <c r="E26" s="123"/>
      <c r="F26" s="123"/>
      <c r="G26" s="123"/>
      <c r="H26" s="124"/>
      <c r="I26" s="124"/>
      <c r="J26" s="124"/>
      <c r="K26" s="123"/>
      <c r="L26" s="123"/>
      <c r="M26" s="123"/>
      <c r="N26" s="123"/>
      <c r="O26" s="125"/>
      <c r="P26" s="61"/>
      <c r="Q26" s="99"/>
      <c r="R26" s="100"/>
      <c r="S26" s="100"/>
      <c r="T26" s="145"/>
      <c r="U26" s="100"/>
      <c r="V26" s="100"/>
      <c r="W26" s="100"/>
      <c r="X26" s="100"/>
      <c r="Y26" s="101"/>
      <c r="Z26" s="102"/>
      <c r="AA26" s="103"/>
      <c r="AB26" s="103"/>
    </row>
    <row r="27" spans="1:28" x14ac:dyDescent="0.2">
      <c r="A27" s="61"/>
      <c r="B27" s="61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1"/>
      <c r="Q27" s="99"/>
      <c r="R27" s="100"/>
      <c r="S27" s="100"/>
      <c r="T27" s="145"/>
      <c r="U27" s="100"/>
      <c r="V27" s="100"/>
      <c r="W27" s="100"/>
      <c r="X27" s="100"/>
      <c r="Y27" s="101"/>
      <c r="Z27" s="102"/>
      <c r="AA27" s="103"/>
      <c r="AB27" s="103"/>
    </row>
  </sheetData>
  <mergeCells count="14">
    <mergeCell ref="G10:N10"/>
    <mergeCell ref="G14:N14"/>
    <mergeCell ref="Q3:AB3"/>
    <mergeCell ref="H6:M6"/>
    <mergeCell ref="H4:M4"/>
    <mergeCell ref="H8:M8"/>
    <mergeCell ref="Q5:R5"/>
    <mergeCell ref="G22:L22"/>
    <mergeCell ref="G12:N12"/>
    <mergeCell ref="L16:N16"/>
    <mergeCell ref="G16:K16"/>
    <mergeCell ref="G24:N24"/>
    <mergeCell ref="G20:L20"/>
    <mergeCell ref="H18:L18"/>
  </mergeCells>
  <dataValidations count="2">
    <dataValidation type="date" allowBlank="1" showInputMessage="1" showErrorMessage="1" errorTitle="Admin: รูปแบบผิดพลาด !" error="คีย์วันที่ในรูปแบบปี ค.ศ. เท่านั้น ตัวอย่างเช่น 15/05/2016" sqref="F6:F7 G7:K7 H6">
      <formula1>42370</formula1>
      <formula2>44166</formula2>
    </dataValidation>
    <dataValidation type="list" allowBlank="1" showInputMessage="1" showErrorMessage="1" sqref="G22">
      <formula1>"1.รับ,2.เบิก"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autoFill="0" autoPict="0">
                <anchor moveWithCells="1">
                  <from>
                    <xdr:col>0</xdr:col>
                    <xdr:colOff>200025</xdr:colOff>
                    <xdr:row>1</xdr:row>
                    <xdr:rowOff>28575</xdr:rowOff>
                  </from>
                  <to>
                    <xdr:col>15</xdr:col>
                    <xdr:colOff>104775</xdr:colOff>
                    <xdr:row>26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locked="0" defaultSize="0" print="0" autoFill="0" autoPict="0" macro="[0]!record" altText="บันทึกสินค้า">
                <anchor moveWithCells="1" sizeWithCells="1">
                  <from>
                    <xdr:col>12</xdr:col>
                    <xdr:colOff>19050</xdr:colOff>
                    <xdr:row>24</xdr:row>
                    <xdr:rowOff>95250</xdr:rowOff>
                  </from>
                  <to>
                    <xdr:col>14</xdr:col>
                    <xdr:colOff>152400</xdr:colOff>
                    <xdr:row>25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Data!$G$2:$G$8</xm:f>
          </x14:formula1>
          <xm:sqref>G24:N24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60"/>
  <sheetViews>
    <sheetView workbookViewId="0">
      <selection activeCell="B35" activeCellId="11" sqref="B3 B5 B14 B17 B19 B21 B24 B26 B28 B30 B33 B35 B42 B44 B47 F3:I3 F5:I5 F14:I14 F17:I17 F19:I19 F21:I21 F24:I24 F26:I26 F28:I28 F30:I30 F33:I33 F35:I35 F42:I42 F44:I44 F47:I47"/>
      <pivotSelection pane="bottomRight" showHeader="1" extendable="1" axis="axisRow" dimension="1" start="32" min="32" max="38" activeRow="34" activeCol="1" previousRow="34" previousCol="1" click="1" r:id="rId1">
        <pivotArea dataOnly="0" outline="0" fieldPosition="0">
          <references count="1">
            <reference field="0" count="1">
              <x v="1"/>
            </reference>
          </references>
        </pivotArea>
      </pivotSelection>
    </sheetView>
  </sheetViews>
  <sheetFormatPr defaultRowHeight="12.75" x14ac:dyDescent="0.2"/>
  <cols>
    <col min="1" max="1" width="11.42578125" customWidth="1"/>
    <col min="2" max="2" width="12.140625" bestFit="1" customWidth="1"/>
    <col min="3" max="3" width="13.7109375" bestFit="1" customWidth="1"/>
    <col min="4" max="4" width="27.42578125" customWidth="1"/>
    <col min="5" max="5" width="85.42578125" style="60" bestFit="1" customWidth="1"/>
    <col min="6" max="9" width="12.28515625" bestFit="1" customWidth="1"/>
  </cols>
  <sheetData>
    <row r="1" spans="1:9" x14ac:dyDescent="0.2">
      <c r="A1" s="51" t="s">
        <v>112</v>
      </c>
      <c r="E1"/>
      <c r="F1" s="51" t="s">
        <v>9</v>
      </c>
    </row>
    <row r="2" spans="1:9" x14ac:dyDescent="0.2">
      <c r="A2" s="51" t="s">
        <v>15</v>
      </c>
      <c r="B2" s="51" t="s">
        <v>21</v>
      </c>
      <c r="C2" s="51" t="s">
        <v>10</v>
      </c>
      <c r="D2" s="51" t="s">
        <v>16</v>
      </c>
      <c r="E2" s="51" t="s">
        <v>19</v>
      </c>
      <c r="F2" t="s">
        <v>124</v>
      </c>
      <c r="G2" t="s">
        <v>125</v>
      </c>
      <c r="H2" t="s">
        <v>123</v>
      </c>
      <c r="I2" t="s">
        <v>97</v>
      </c>
    </row>
    <row r="3" spans="1:9" x14ac:dyDescent="0.2">
      <c r="A3">
        <v>12226</v>
      </c>
      <c r="B3" s="58">
        <v>240605</v>
      </c>
      <c r="C3" t="s">
        <v>113</v>
      </c>
      <c r="D3" t="s">
        <v>61</v>
      </c>
      <c r="E3" s="60" t="s">
        <v>114</v>
      </c>
      <c r="F3" s="59"/>
      <c r="G3" s="59">
        <v>81310.8</v>
      </c>
      <c r="H3" s="59"/>
      <c r="I3" s="59">
        <v>81310.8</v>
      </c>
    </row>
    <row r="4" spans="1:9" x14ac:dyDescent="0.2">
      <c r="A4" s="60" t="s">
        <v>115</v>
      </c>
      <c r="B4" s="60"/>
      <c r="C4" s="60"/>
      <c r="D4" s="60"/>
      <c r="F4" s="59"/>
      <c r="G4" s="59">
        <v>81310.8</v>
      </c>
      <c r="H4" s="59"/>
      <c r="I4" s="59">
        <v>81310.8</v>
      </c>
    </row>
    <row r="5" spans="1:9" x14ac:dyDescent="0.2">
      <c r="A5">
        <v>12232</v>
      </c>
      <c r="B5" s="58">
        <v>240605</v>
      </c>
      <c r="C5" t="s">
        <v>113</v>
      </c>
      <c r="D5" t="s">
        <v>60</v>
      </c>
      <c r="E5" s="60" t="s">
        <v>114</v>
      </c>
      <c r="F5" s="59"/>
      <c r="G5" s="59">
        <v>94.5</v>
      </c>
      <c r="H5" s="59"/>
      <c r="I5" s="59">
        <v>94.5</v>
      </c>
    </row>
    <row r="6" spans="1:9" x14ac:dyDescent="0.2">
      <c r="A6" s="60" t="s">
        <v>116</v>
      </c>
      <c r="B6" s="60"/>
      <c r="C6" s="60"/>
      <c r="D6" s="60"/>
      <c r="F6" s="59"/>
      <c r="G6" s="59">
        <v>94.5</v>
      </c>
      <c r="H6" s="59"/>
      <c r="I6" s="59">
        <v>94.5</v>
      </c>
    </row>
    <row r="7" spans="1:9" x14ac:dyDescent="0.2">
      <c r="A7">
        <v>12671</v>
      </c>
      <c r="B7" s="58">
        <v>240646</v>
      </c>
      <c r="C7" t="s">
        <v>28</v>
      </c>
      <c r="D7" t="s">
        <v>26</v>
      </c>
      <c r="E7" s="60" t="s">
        <v>29</v>
      </c>
      <c r="F7" s="59"/>
      <c r="G7" s="59"/>
      <c r="H7" s="59">
        <v>143122.51999999999</v>
      </c>
      <c r="I7" s="59">
        <v>143122.51999999999</v>
      </c>
    </row>
    <row r="8" spans="1:9" x14ac:dyDescent="0.2">
      <c r="B8" s="58">
        <v>240665</v>
      </c>
      <c r="C8" t="s">
        <v>35</v>
      </c>
      <c r="D8" t="s">
        <v>26</v>
      </c>
      <c r="E8" s="60" t="s">
        <v>36</v>
      </c>
      <c r="F8" s="59">
        <v>-143122.51999999999</v>
      </c>
      <c r="G8" s="59"/>
      <c r="H8" s="59"/>
      <c r="I8" s="59">
        <v>-143122.51999999999</v>
      </c>
    </row>
    <row r="9" spans="1:9" x14ac:dyDescent="0.2">
      <c r="A9" s="60" t="s">
        <v>98</v>
      </c>
      <c r="B9" s="60"/>
      <c r="C9" s="60"/>
      <c r="D9" s="60"/>
      <c r="F9" s="59">
        <v>-143122.51999999999</v>
      </c>
      <c r="G9" s="59"/>
      <c r="H9" s="59">
        <v>143122.51999999999</v>
      </c>
      <c r="I9" s="59">
        <v>0</v>
      </c>
    </row>
    <row r="10" spans="1:9" x14ac:dyDescent="0.2">
      <c r="A10">
        <v>12734</v>
      </c>
      <c r="B10" s="58">
        <v>240695</v>
      </c>
      <c r="C10" t="s">
        <v>47</v>
      </c>
      <c r="D10" t="s">
        <v>45</v>
      </c>
      <c r="E10" s="60" t="s">
        <v>48</v>
      </c>
      <c r="F10" s="59"/>
      <c r="G10" s="59"/>
      <c r="H10" s="59">
        <v>58000</v>
      </c>
      <c r="I10" s="59">
        <v>58000</v>
      </c>
    </row>
    <row r="11" spans="1:9" x14ac:dyDescent="0.2">
      <c r="A11" s="60" t="s">
        <v>99</v>
      </c>
      <c r="B11" s="60"/>
      <c r="C11" s="60"/>
      <c r="D11" s="60"/>
      <c r="F11" s="59"/>
      <c r="G11" s="59"/>
      <c r="H11" s="59">
        <v>58000</v>
      </c>
      <c r="I11" s="59">
        <v>58000</v>
      </c>
    </row>
    <row r="12" spans="1:9" x14ac:dyDescent="0.2">
      <c r="A12">
        <v>12738</v>
      </c>
      <c r="B12" s="58">
        <v>240704</v>
      </c>
      <c r="C12" t="s">
        <v>50</v>
      </c>
      <c r="D12" t="s">
        <v>49</v>
      </c>
      <c r="E12" s="60" t="s">
        <v>51</v>
      </c>
      <c r="F12" s="59"/>
      <c r="G12" s="59"/>
      <c r="H12" s="59">
        <v>129000</v>
      </c>
      <c r="I12" s="59">
        <v>129000</v>
      </c>
    </row>
    <row r="13" spans="1:9" x14ac:dyDescent="0.2">
      <c r="A13" s="60" t="s">
        <v>100</v>
      </c>
      <c r="B13" s="60"/>
      <c r="C13" s="60"/>
      <c r="D13" s="60"/>
      <c r="F13" s="59"/>
      <c r="G13" s="59"/>
      <c r="H13" s="59">
        <v>129000</v>
      </c>
      <c r="I13" s="59">
        <v>129000</v>
      </c>
    </row>
    <row r="14" spans="1:9" x14ac:dyDescent="0.2">
      <c r="A14">
        <v>12824</v>
      </c>
      <c r="B14" s="58">
        <v>240605</v>
      </c>
      <c r="C14" t="s">
        <v>113</v>
      </c>
      <c r="D14" t="s">
        <v>53</v>
      </c>
      <c r="E14" s="60" t="s">
        <v>114</v>
      </c>
      <c r="F14" s="59"/>
      <c r="G14" s="59">
        <v>33426.239999999998</v>
      </c>
      <c r="H14" s="59"/>
      <c r="I14" s="59">
        <v>33426.239999999998</v>
      </c>
    </row>
    <row r="15" spans="1:9" x14ac:dyDescent="0.2">
      <c r="B15" s="58">
        <v>240623</v>
      </c>
      <c r="C15" t="s">
        <v>79</v>
      </c>
      <c r="D15" t="s">
        <v>53</v>
      </c>
      <c r="E15" s="60" t="s">
        <v>80</v>
      </c>
      <c r="F15" s="59">
        <v>-33426.239999999998</v>
      </c>
      <c r="G15" s="59"/>
      <c r="H15" s="59"/>
      <c r="I15" s="59">
        <v>-33426.239999999998</v>
      </c>
    </row>
    <row r="16" spans="1:9" x14ac:dyDescent="0.2">
      <c r="A16" s="60" t="s">
        <v>101</v>
      </c>
      <c r="B16" s="60"/>
      <c r="C16" s="60"/>
      <c r="D16" s="60"/>
      <c r="F16" s="59">
        <v>-33426.239999999998</v>
      </c>
      <c r="G16" s="59">
        <v>33426.239999999998</v>
      </c>
      <c r="H16" s="59"/>
      <c r="I16" s="59">
        <v>0</v>
      </c>
    </row>
    <row r="17" spans="1:9" x14ac:dyDescent="0.2">
      <c r="A17">
        <v>14716</v>
      </c>
      <c r="B17" s="58">
        <v>240605</v>
      </c>
      <c r="C17" t="s">
        <v>113</v>
      </c>
      <c r="D17" t="s">
        <v>55</v>
      </c>
      <c r="E17" s="60" t="s">
        <v>114</v>
      </c>
      <c r="F17" s="59"/>
      <c r="G17" s="59">
        <v>14.29</v>
      </c>
      <c r="H17" s="59"/>
      <c r="I17" s="59">
        <v>14.29</v>
      </c>
    </row>
    <row r="18" spans="1:9" x14ac:dyDescent="0.2">
      <c r="A18" s="60" t="s">
        <v>102</v>
      </c>
      <c r="B18" s="60"/>
      <c r="C18" s="60"/>
      <c r="D18" s="60"/>
      <c r="F18" s="59"/>
      <c r="G18" s="59">
        <v>14.29</v>
      </c>
      <c r="H18" s="59"/>
      <c r="I18" s="59">
        <v>14.29</v>
      </c>
    </row>
    <row r="19" spans="1:9" x14ac:dyDescent="0.2">
      <c r="A19">
        <v>14717</v>
      </c>
      <c r="B19" s="58">
        <v>240605</v>
      </c>
      <c r="C19" t="s">
        <v>113</v>
      </c>
      <c r="D19" t="s">
        <v>52</v>
      </c>
      <c r="E19" s="60" t="s">
        <v>114</v>
      </c>
      <c r="F19" s="59"/>
      <c r="G19" s="59">
        <v>302049.23</v>
      </c>
      <c r="H19" s="59"/>
      <c r="I19" s="59">
        <v>302049.23</v>
      </c>
    </row>
    <row r="20" spans="1:9" x14ac:dyDescent="0.2">
      <c r="A20" s="60" t="s">
        <v>117</v>
      </c>
      <c r="B20" s="60"/>
      <c r="C20" s="60"/>
      <c r="D20" s="60"/>
      <c r="F20" s="59"/>
      <c r="G20" s="59">
        <v>302049.23</v>
      </c>
      <c r="H20" s="59"/>
      <c r="I20" s="59">
        <v>302049.23</v>
      </c>
    </row>
    <row r="21" spans="1:9" x14ac:dyDescent="0.2">
      <c r="A21">
        <v>14718</v>
      </c>
      <c r="B21" s="58">
        <v>240605</v>
      </c>
      <c r="C21" t="s">
        <v>113</v>
      </c>
      <c r="D21" t="s">
        <v>73</v>
      </c>
      <c r="E21" s="60" t="s">
        <v>114</v>
      </c>
      <c r="F21" s="59"/>
      <c r="G21" s="59">
        <v>82709.75</v>
      </c>
      <c r="H21" s="59"/>
      <c r="I21" s="59">
        <v>82709.75</v>
      </c>
    </row>
    <row r="22" spans="1:9" x14ac:dyDescent="0.2">
      <c r="B22" s="58">
        <v>240618</v>
      </c>
      <c r="C22" t="s">
        <v>74</v>
      </c>
      <c r="D22" t="s">
        <v>73</v>
      </c>
      <c r="E22" s="60" t="s">
        <v>75</v>
      </c>
      <c r="F22" s="59">
        <v>-37420.01</v>
      </c>
      <c r="G22" s="59"/>
      <c r="H22" s="59"/>
      <c r="I22" s="59">
        <v>-37420.01</v>
      </c>
    </row>
    <row r="23" spans="1:9" x14ac:dyDescent="0.2">
      <c r="A23" s="60" t="s">
        <v>103</v>
      </c>
      <c r="B23" s="60"/>
      <c r="C23" s="60"/>
      <c r="D23" s="60"/>
      <c r="F23" s="59">
        <v>-37420.01</v>
      </c>
      <c r="G23" s="59">
        <v>82709.75</v>
      </c>
      <c r="H23" s="59"/>
      <c r="I23" s="59">
        <v>45289.74</v>
      </c>
    </row>
    <row r="24" spans="1:9" x14ac:dyDescent="0.2">
      <c r="A24">
        <v>14778</v>
      </c>
      <c r="B24" s="58">
        <v>240605</v>
      </c>
      <c r="C24" t="s">
        <v>113</v>
      </c>
      <c r="D24" t="s">
        <v>54</v>
      </c>
      <c r="E24" s="60" t="s">
        <v>114</v>
      </c>
      <c r="F24" s="59"/>
      <c r="G24" s="59">
        <v>239909.46</v>
      </c>
      <c r="H24" s="59"/>
      <c r="I24" s="59">
        <v>239909.46</v>
      </c>
    </row>
    <row r="25" spans="1:9" x14ac:dyDescent="0.2">
      <c r="A25" s="60" t="s">
        <v>118</v>
      </c>
      <c r="B25" s="60"/>
      <c r="C25" s="60"/>
      <c r="D25" s="60"/>
      <c r="F25" s="59"/>
      <c r="G25" s="59">
        <v>239909.46</v>
      </c>
      <c r="H25" s="59"/>
      <c r="I25" s="59">
        <v>239909.46</v>
      </c>
    </row>
    <row r="26" spans="1:9" x14ac:dyDescent="0.2">
      <c r="A26">
        <v>14873</v>
      </c>
      <c r="B26" s="58">
        <v>240605</v>
      </c>
      <c r="C26" t="s">
        <v>113</v>
      </c>
      <c r="D26" t="s">
        <v>57</v>
      </c>
      <c r="E26" s="60" t="s">
        <v>114</v>
      </c>
      <c r="F26" s="59"/>
      <c r="G26" s="59">
        <v>223608.49</v>
      </c>
      <c r="H26" s="59"/>
      <c r="I26" s="59">
        <v>223608.49</v>
      </c>
    </row>
    <row r="27" spans="1:9" x14ac:dyDescent="0.2">
      <c r="A27" s="60" t="s">
        <v>119</v>
      </c>
      <c r="B27" s="60"/>
      <c r="C27" s="60"/>
      <c r="D27" s="60"/>
      <c r="F27" s="59"/>
      <c r="G27" s="59">
        <v>223608.49</v>
      </c>
      <c r="H27" s="59"/>
      <c r="I27" s="59">
        <v>223608.49</v>
      </c>
    </row>
    <row r="28" spans="1:9" x14ac:dyDescent="0.2">
      <c r="A28">
        <v>16464</v>
      </c>
      <c r="B28" s="58">
        <v>240605</v>
      </c>
      <c r="C28" t="s">
        <v>113</v>
      </c>
      <c r="D28" t="s">
        <v>58</v>
      </c>
      <c r="E28" s="60" t="s">
        <v>114</v>
      </c>
      <c r="F28" s="59"/>
      <c r="G28" s="59">
        <v>142099.29999999999</v>
      </c>
      <c r="H28" s="59"/>
      <c r="I28" s="59">
        <v>142099.29999999999</v>
      </c>
    </row>
    <row r="29" spans="1:9" x14ac:dyDescent="0.2">
      <c r="A29" s="60" t="s">
        <v>120</v>
      </c>
      <c r="B29" s="60"/>
      <c r="C29" s="60"/>
      <c r="D29" s="60"/>
      <c r="F29" s="59"/>
      <c r="G29" s="59">
        <v>142099.29999999999</v>
      </c>
      <c r="H29" s="59"/>
      <c r="I29" s="59">
        <v>142099.29999999999</v>
      </c>
    </row>
    <row r="30" spans="1:9" x14ac:dyDescent="0.2">
      <c r="A30">
        <v>16523</v>
      </c>
      <c r="B30" s="58">
        <v>240605</v>
      </c>
      <c r="C30" t="s">
        <v>113</v>
      </c>
      <c r="D30" t="s">
        <v>72</v>
      </c>
      <c r="E30" s="60" t="s">
        <v>114</v>
      </c>
      <c r="F30" s="59"/>
      <c r="G30" s="59">
        <v>36959.01</v>
      </c>
      <c r="H30" s="59"/>
      <c r="I30" s="59">
        <v>36959.01</v>
      </c>
    </row>
    <row r="31" spans="1:9" x14ac:dyDescent="0.2">
      <c r="B31" s="58">
        <v>240640</v>
      </c>
      <c r="C31" t="s">
        <v>91</v>
      </c>
      <c r="D31" t="s">
        <v>72</v>
      </c>
      <c r="E31" s="60" t="s">
        <v>92</v>
      </c>
      <c r="F31" s="59">
        <v>-5330</v>
      </c>
      <c r="G31" s="59"/>
      <c r="H31" s="59"/>
      <c r="I31" s="59">
        <v>-5330</v>
      </c>
    </row>
    <row r="32" spans="1:9" x14ac:dyDescent="0.2">
      <c r="A32" s="60" t="s">
        <v>104</v>
      </c>
      <c r="B32" s="60"/>
      <c r="C32" s="60"/>
      <c r="D32" s="60"/>
      <c r="F32" s="59">
        <v>-5330</v>
      </c>
      <c r="G32" s="59">
        <v>36959.01</v>
      </c>
      <c r="H32" s="59"/>
      <c r="I32" s="59">
        <v>31629.010000000002</v>
      </c>
    </row>
    <row r="33" spans="1:9" x14ac:dyDescent="0.2">
      <c r="A33">
        <v>17227</v>
      </c>
      <c r="B33" s="58">
        <v>240605</v>
      </c>
      <c r="C33" t="s">
        <v>113</v>
      </c>
      <c r="D33" t="s">
        <v>59</v>
      </c>
      <c r="E33" s="60" t="s">
        <v>114</v>
      </c>
      <c r="F33" s="59"/>
      <c r="G33" s="59">
        <v>150360.12</v>
      </c>
      <c r="H33" s="59"/>
      <c r="I33" s="59">
        <v>150360.12</v>
      </c>
    </row>
    <row r="34" spans="1:9" x14ac:dyDescent="0.2">
      <c r="A34" s="60" t="s">
        <v>121</v>
      </c>
      <c r="B34" s="60"/>
      <c r="C34" s="60"/>
      <c r="D34" s="60"/>
      <c r="F34" s="59"/>
      <c r="G34" s="59">
        <v>150360.12</v>
      </c>
      <c r="H34" s="59"/>
      <c r="I34" s="59">
        <v>150360.12</v>
      </c>
    </row>
    <row r="35" spans="1:9" x14ac:dyDescent="0.2">
      <c r="A35">
        <v>17705</v>
      </c>
      <c r="B35" s="58">
        <v>240605</v>
      </c>
      <c r="C35" t="s">
        <v>113</v>
      </c>
      <c r="D35" t="s">
        <v>55</v>
      </c>
      <c r="E35" s="60" t="s">
        <v>114</v>
      </c>
      <c r="F35" s="59"/>
      <c r="G35" s="59">
        <v>368884.31</v>
      </c>
      <c r="H35" s="59"/>
      <c r="I35" s="59">
        <v>368884.31</v>
      </c>
    </row>
    <row r="36" spans="1:9" x14ac:dyDescent="0.2">
      <c r="B36" s="58">
        <v>240619</v>
      </c>
      <c r="C36" t="s">
        <v>76</v>
      </c>
      <c r="D36" t="s">
        <v>55</v>
      </c>
      <c r="E36" s="60" t="s">
        <v>77</v>
      </c>
      <c r="F36" s="59">
        <v>-27550</v>
      </c>
      <c r="G36" s="59"/>
      <c r="H36" s="59"/>
      <c r="I36" s="59">
        <v>-27550</v>
      </c>
    </row>
    <row r="37" spans="1:9" x14ac:dyDescent="0.2">
      <c r="B37" s="58">
        <v>240652</v>
      </c>
      <c r="C37" t="s">
        <v>127</v>
      </c>
      <c r="D37" t="s">
        <v>55</v>
      </c>
      <c r="E37" t="s">
        <v>128</v>
      </c>
      <c r="F37" s="59">
        <v>-34729.51</v>
      </c>
      <c r="G37" s="59"/>
      <c r="H37" s="59"/>
      <c r="I37" s="59">
        <v>-34729.51</v>
      </c>
    </row>
    <row r="38" spans="1:9" x14ac:dyDescent="0.2">
      <c r="B38" s="58">
        <v>240751</v>
      </c>
      <c r="C38" t="s">
        <v>85</v>
      </c>
      <c r="D38" t="s">
        <v>55</v>
      </c>
      <c r="E38" s="60" t="s">
        <v>86</v>
      </c>
      <c r="F38" s="59">
        <v>-8000</v>
      </c>
      <c r="G38" s="59"/>
      <c r="H38" s="59"/>
      <c r="I38" s="59">
        <v>-8000</v>
      </c>
    </row>
    <row r="39" spans="1:9" x14ac:dyDescent="0.2">
      <c r="C39" t="s">
        <v>87</v>
      </c>
      <c r="D39" t="s">
        <v>55</v>
      </c>
      <c r="E39" s="60" t="s">
        <v>88</v>
      </c>
      <c r="F39" s="59">
        <v>-7490</v>
      </c>
      <c r="G39" s="59"/>
      <c r="H39" s="59"/>
      <c r="I39" s="59">
        <v>-7490</v>
      </c>
    </row>
    <row r="40" spans="1:9" x14ac:dyDescent="0.2">
      <c r="C40" t="s">
        <v>83</v>
      </c>
      <c r="D40" t="s">
        <v>55</v>
      </c>
      <c r="E40" s="60" t="s">
        <v>84</v>
      </c>
      <c r="F40" s="59">
        <v>-1909</v>
      </c>
      <c r="G40" s="59"/>
      <c r="H40" s="59"/>
      <c r="I40" s="59">
        <v>-1909</v>
      </c>
    </row>
    <row r="41" spans="1:9" x14ac:dyDescent="0.2">
      <c r="A41" s="60" t="s">
        <v>105</v>
      </c>
      <c r="B41" s="60"/>
      <c r="C41" s="60"/>
      <c r="D41" s="60"/>
      <c r="F41" s="59">
        <v>-79678.510000000009</v>
      </c>
      <c r="G41" s="59">
        <v>368884.31</v>
      </c>
      <c r="H41" s="59"/>
      <c r="I41" s="59">
        <v>289205.8</v>
      </c>
    </row>
    <row r="42" spans="1:9" x14ac:dyDescent="0.2">
      <c r="A42">
        <v>17706</v>
      </c>
      <c r="B42" s="58">
        <v>240605</v>
      </c>
      <c r="C42" t="s">
        <v>113</v>
      </c>
      <c r="D42" t="s">
        <v>56</v>
      </c>
      <c r="E42" s="60" t="s">
        <v>114</v>
      </c>
      <c r="F42" s="59"/>
      <c r="G42" s="59">
        <v>58656</v>
      </c>
      <c r="H42" s="59"/>
      <c r="I42" s="59">
        <v>58656</v>
      </c>
    </row>
    <row r="43" spans="1:9" x14ac:dyDescent="0.2">
      <c r="A43" s="60" t="s">
        <v>122</v>
      </c>
      <c r="B43" s="60"/>
      <c r="C43" s="60"/>
      <c r="D43" s="60"/>
      <c r="F43" s="59"/>
      <c r="G43" s="59">
        <v>58656</v>
      </c>
      <c r="H43" s="59"/>
      <c r="I43" s="59">
        <v>58656</v>
      </c>
    </row>
    <row r="44" spans="1:9" x14ac:dyDescent="0.2">
      <c r="A44">
        <v>17969</v>
      </c>
      <c r="B44" s="58">
        <v>240605</v>
      </c>
      <c r="C44" t="s">
        <v>113</v>
      </c>
      <c r="D44" t="s">
        <v>53</v>
      </c>
      <c r="E44" s="60" t="s">
        <v>114</v>
      </c>
      <c r="F44" s="59"/>
      <c r="G44" s="59">
        <v>20427.97</v>
      </c>
      <c r="H44" s="59"/>
      <c r="I44" s="59">
        <v>20427.97</v>
      </c>
    </row>
    <row r="45" spans="1:9" x14ac:dyDescent="0.2">
      <c r="B45" s="58">
        <v>240623</v>
      </c>
      <c r="C45" t="s">
        <v>79</v>
      </c>
      <c r="D45" t="s">
        <v>53</v>
      </c>
      <c r="E45" s="60" t="s">
        <v>81</v>
      </c>
      <c r="F45" s="59">
        <v>-11036.13</v>
      </c>
      <c r="G45" s="59"/>
      <c r="H45" s="59"/>
      <c r="I45" s="59">
        <v>-11036.13</v>
      </c>
    </row>
    <row r="46" spans="1:9" x14ac:dyDescent="0.2">
      <c r="A46" s="60" t="s">
        <v>106</v>
      </c>
      <c r="B46" s="60"/>
      <c r="C46" s="60"/>
      <c r="D46" s="60"/>
      <c r="F46" s="59">
        <v>-11036.13</v>
      </c>
      <c r="G46" s="59">
        <v>20427.97</v>
      </c>
      <c r="H46" s="59"/>
      <c r="I46" s="59">
        <v>9391.840000000002</v>
      </c>
    </row>
    <row r="47" spans="1:9" x14ac:dyDescent="0.2">
      <c r="A47">
        <v>18693</v>
      </c>
      <c r="B47" s="58">
        <v>240605</v>
      </c>
      <c r="C47" t="s">
        <v>113</v>
      </c>
      <c r="D47" t="s">
        <v>37</v>
      </c>
      <c r="E47" s="60" t="s">
        <v>114</v>
      </c>
      <c r="F47" s="59"/>
      <c r="G47" s="59">
        <v>68877.5</v>
      </c>
      <c r="H47" s="59"/>
      <c r="I47" s="59">
        <v>68877.5</v>
      </c>
    </row>
    <row r="48" spans="1:9" x14ac:dyDescent="0.2">
      <c r="B48" s="58">
        <v>240739</v>
      </c>
      <c r="C48" t="s">
        <v>41</v>
      </c>
      <c r="D48" t="s">
        <v>37</v>
      </c>
      <c r="E48" s="60" t="s">
        <v>40</v>
      </c>
      <c r="F48" s="59">
        <v>-45500</v>
      </c>
      <c r="G48" s="59"/>
      <c r="H48" s="59"/>
      <c r="I48" s="59">
        <v>-45500</v>
      </c>
    </row>
    <row r="49" spans="1:9" x14ac:dyDescent="0.2">
      <c r="A49" s="60" t="s">
        <v>107</v>
      </c>
      <c r="B49" s="60"/>
      <c r="C49" s="60"/>
      <c r="D49" s="60"/>
      <c r="F49" s="59">
        <v>-45500</v>
      </c>
      <c r="G49" s="59">
        <v>68877.5</v>
      </c>
      <c r="H49" s="59"/>
      <c r="I49" s="59">
        <v>23377.5</v>
      </c>
    </row>
    <row r="50" spans="1:9" x14ac:dyDescent="0.2">
      <c r="A50">
        <v>18946</v>
      </c>
      <c r="B50" s="58">
        <v>240646</v>
      </c>
      <c r="C50" t="s">
        <v>20</v>
      </c>
      <c r="D50" t="s">
        <v>17</v>
      </c>
      <c r="E50" s="60" t="s">
        <v>22</v>
      </c>
      <c r="F50" s="59"/>
      <c r="G50" s="59"/>
      <c r="H50" s="59">
        <v>115259.88</v>
      </c>
      <c r="I50" s="59">
        <v>115259.88</v>
      </c>
    </row>
    <row r="51" spans="1:9" x14ac:dyDescent="0.2">
      <c r="A51" s="60" t="s">
        <v>108</v>
      </c>
      <c r="B51" s="60"/>
      <c r="C51" s="60"/>
      <c r="D51" s="60"/>
      <c r="F51" s="59"/>
      <c r="G51" s="59"/>
      <c r="H51" s="59">
        <v>115259.88</v>
      </c>
      <c r="I51" s="59">
        <v>115259.88</v>
      </c>
    </row>
    <row r="52" spans="1:9" x14ac:dyDescent="0.2">
      <c r="A52">
        <v>19309</v>
      </c>
      <c r="B52" s="58">
        <v>240695</v>
      </c>
      <c r="C52" t="s">
        <v>44</v>
      </c>
      <c r="D52" t="s">
        <v>42</v>
      </c>
      <c r="E52" s="60" t="s">
        <v>39</v>
      </c>
      <c r="F52" s="59"/>
      <c r="G52" s="59"/>
      <c r="H52" s="59">
        <v>112525.48</v>
      </c>
      <c r="I52" s="59">
        <v>112525.48</v>
      </c>
    </row>
    <row r="53" spans="1:9" x14ac:dyDescent="0.2">
      <c r="B53" s="58">
        <v>240730</v>
      </c>
      <c r="C53" t="s">
        <v>89</v>
      </c>
      <c r="D53" t="s">
        <v>42</v>
      </c>
      <c r="E53" s="60" t="s">
        <v>90</v>
      </c>
      <c r="F53" s="59">
        <v>-8132</v>
      </c>
      <c r="G53" s="59"/>
      <c r="H53" s="59"/>
      <c r="I53" s="59">
        <v>-8132</v>
      </c>
    </row>
    <row r="54" spans="1:9" x14ac:dyDescent="0.2">
      <c r="A54" s="60" t="s">
        <v>109</v>
      </c>
      <c r="B54" s="60"/>
      <c r="C54" s="60"/>
      <c r="D54" s="60"/>
      <c r="F54" s="59">
        <v>-8132</v>
      </c>
      <c r="G54" s="59"/>
      <c r="H54" s="59">
        <v>112525.48</v>
      </c>
      <c r="I54" s="59">
        <v>104393.48</v>
      </c>
    </row>
    <row r="55" spans="1:9" x14ac:dyDescent="0.2">
      <c r="A55">
        <v>38081</v>
      </c>
      <c r="B55" s="58">
        <v>240737</v>
      </c>
      <c r="C55" t="s">
        <v>129</v>
      </c>
      <c r="D55" t="s">
        <v>93</v>
      </c>
      <c r="E55" t="s">
        <v>130</v>
      </c>
      <c r="F55" s="59">
        <v>-10947.76</v>
      </c>
      <c r="G55" s="59"/>
      <c r="H55" s="59"/>
      <c r="I55" s="59">
        <v>-10947.76</v>
      </c>
    </row>
    <row r="56" spans="1:9" x14ac:dyDescent="0.2">
      <c r="B56" s="58">
        <v>240979</v>
      </c>
      <c r="C56" t="s">
        <v>95</v>
      </c>
      <c r="D56" t="s">
        <v>93</v>
      </c>
      <c r="E56" s="60" t="s">
        <v>96</v>
      </c>
      <c r="F56" s="59"/>
      <c r="G56" s="59"/>
      <c r="H56" s="59">
        <v>10947.76</v>
      </c>
      <c r="I56" s="59">
        <v>10947.76</v>
      </c>
    </row>
    <row r="57" spans="1:9" x14ac:dyDescent="0.2">
      <c r="A57" s="60" t="s">
        <v>110</v>
      </c>
      <c r="B57" s="60"/>
      <c r="C57" s="60"/>
      <c r="D57" s="60"/>
      <c r="F57" s="59">
        <v>-10947.76</v>
      </c>
      <c r="G57" s="59"/>
      <c r="H57" s="59">
        <v>10947.76</v>
      </c>
      <c r="I57" s="59">
        <v>0</v>
      </c>
    </row>
    <row r="58" spans="1:9" x14ac:dyDescent="0.2">
      <c r="A58" t="s">
        <v>30</v>
      </c>
      <c r="B58" s="58">
        <v>240662</v>
      </c>
      <c r="C58" t="s">
        <v>33</v>
      </c>
      <c r="D58" t="s">
        <v>31</v>
      </c>
      <c r="E58" s="60" t="s">
        <v>34</v>
      </c>
      <c r="F58" s="59"/>
      <c r="G58" s="59"/>
      <c r="H58" s="59">
        <v>225115</v>
      </c>
      <c r="I58" s="59">
        <v>225115</v>
      </c>
    </row>
    <row r="59" spans="1:9" x14ac:dyDescent="0.2">
      <c r="A59" s="60" t="s">
        <v>111</v>
      </c>
      <c r="B59" s="60"/>
      <c r="C59" s="60"/>
      <c r="D59" s="60"/>
      <c r="F59" s="59"/>
      <c r="G59" s="59"/>
      <c r="H59" s="59">
        <v>225115</v>
      </c>
      <c r="I59" s="59">
        <v>225115</v>
      </c>
    </row>
    <row r="60" spans="1:9" x14ac:dyDescent="0.2">
      <c r="A60" s="60" t="s">
        <v>97</v>
      </c>
      <c r="B60" s="60"/>
      <c r="C60" s="60"/>
      <c r="D60" s="60"/>
      <c r="F60" s="59">
        <v>-374593.17</v>
      </c>
      <c r="G60" s="59">
        <v>1809386.97</v>
      </c>
      <c r="H60" s="59">
        <v>793970.64</v>
      </c>
      <c r="I60" s="59">
        <v>2228764.44</v>
      </c>
    </row>
  </sheetData>
  <pageMargins left="0.25" right="0.25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29"/>
  <sheetViews>
    <sheetView workbookViewId="0">
      <selection activeCell="C28" sqref="C28"/>
    </sheetView>
  </sheetViews>
  <sheetFormatPr defaultRowHeight="24" customHeight="1" x14ac:dyDescent="0.35"/>
  <cols>
    <col min="1" max="1" width="6.140625" style="17" customWidth="1"/>
    <col min="2" max="2" width="10" style="17" customWidth="1"/>
    <col min="3" max="3" width="33.7109375" style="18" customWidth="1"/>
    <col min="4" max="4" width="14.5703125" style="19" bestFit="1" customWidth="1"/>
    <col min="5" max="5" width="13.5703125" style="18" customWidth="1"/>
    <col min="6" max="6" width="14.5703125" style="20" bestFit="1" customWidth="1"/>
    <col min="7" max="7" width="13.5703125" style="20" customWidth="1"/>
    <col min="8" max="8" width="14.140625" style="20" bestFit="1" customWidth="1"/>
    <col min="9" max="9" width="15.28515625" style="20" bestFit="1" customWidth="1"/>
    <col min="10" max="10" width="29.85546875" style="14" bestFit="1" customWidth="1"/>
    <col min="11" max="16384" width="9.140625" style="14"/>
  </cols>
  <sheetData>
    <row r="1" spans="1:11" s="2" customFormat="1" ht="24" customHeight="1" x14ac:dyDescent="0.4">
      <c r="A1" s="181" t="s">
        <v>11</v>
      </c>
      <c r="B1" s="181"/>
      <c r="C1" s="181"/>
      <c r="D1" s="181"/>
      <c r="E1" s="181"/>
      <c r="F1" s="181"/>
      <c r="G1" s="181"/>
      <c r="H1" s="181"/>
      <c r="I1" s="181"/>
      <c r="J1" s="181"/>
      <c r="K1" s="1"/>
    </row>
    <row r="2" spans="1:11" s="2" customFormat="1" ht="24" customHeight="1" x14ac:dyDescent="0.4">
      <c r="A2" s="181" t="s">
        <v>12</v>
      </c>
      <c r="B2" s="181"/>
      <c r="C2" s="181"/>
      <c r="D2" s="181"/>
      <c r="E2" s="181"/>
      <c r="F2" s="181"/>
      <c r="G2" s="181"/>
      <c r="H2" s="181"/>
      <c r="I2" s="181"/>
      <c r="J2" s="181"/>
      <c r="K2" s="3"/>
    </row>
    <row r="3" spans="1:11" s="2" customFormat="1" ht="24" customHeight="1" x14ac:dyDescent="0.4">
      <c r="A3" s="182" t="s">
        <v>13</v>
      </c>
      <c r="B3" s="182"/>
      <c r="C3" s="182"/>
      <c r="D3" s="182"/>
      <c r="E3" s="182"/>
      <c r="F3" s="182"/>
      <c r="G3" s="182"/>
      <c r="H3" s="182"/>
      <c r="I3" s="182"/>
      <c r="J3" s="182"/>
      <c r="K3" s="3"/>
    </row>
    <row r="4" spans="1:11" s="7" customFormat="1" ht="24" customHeight="1" x14ac:dyDescent="0.35">
      <c r="A4" s="4" t="s">
        <v>0</v>
      </c>
      <c r="B4" s="4" t="s">
        <v>24</v>
      </c>
      <c r="C4" s="4"/>
      <c r="D4" s="24" t="s">
        <v>126</v>
      </c>
      <c r="E4" s="5" t="s">
        <v>14</v>
      </c>
      <c r="F4" s="5" t="s">
        <v>2</v>
      </c>
      <c r="G4" s="6" t="s">
        <v>3</v>
      </c>
      <c r="H4" s="5" t="s">
        <v>1</v>
      </c>
      <c r="I4" s="5" t="s">
        <v>2</v>
      </c>
      <c r="J4" s="4"/>
    </row>
    <row r="5" spans="1:11" s="7" customFormat="1" ht="24" customHeight="1" x14ac:dyDescent="0.35">
      <c r="A5" s="8" t="s">
        <v>4</v>
      </c>
      <c r="B5" s="8" t="s">
        <v>25</v>
      </c>
      <c r="C5" s="8" t="s">
        <v>5</v>
      </c>
      <c r="D5" s="9">
        <v>2558</v>
      </c>
      <c r="E5" s="10" t="s">
        <v>6</v>
      </c>
      <c r="F5" s="10">
        <v>2559</v>
      </c>
      <c r="G5" s="10">
        <v>2559</v>
      </c>
      <c r="H5" s="10">
        <v>2559</v>
      </c>
      <c r="I5" s="10">
        <v>2560</v>
      </c>
      <c r="J5" s="8" t="s">
        <v>7</v>
      </c>
    </row>
    <row r="6" spans="1:11" s="7" customFormat="1" ht="24" customHeight="1" x14ac:dyDescent="0.35">
      <c r="A6" s="11"/>
      <c r="B6" s="11"/>
      <c r="C6" s="11"/>
      <c r="D6" s="12">
        <v>21458</v>
      </c>
      <c r="E6" s="13" t="s">
        <v>8</v>
      </c>
      <c r="F6" s="12">
        <v>21459</v>
      </c>
      <c r="G6" s="13" t="s">
        <v>8</v>
      </c>
      <c r="H6" s="12">
        <v>21823</v>
      </c>
      <c r="I6" s="12">
        <v>21824</v>
      </c>
      <c r="J6" s="11"/>
    </row>
    <row r="7" spans="1:11" ht="24" customHeight="1" x14ac:dyDescent="0.35">
      <c r="A7" s="25">
        <v>1</v>
      </c>
      <c r="B7" s="26">
        <v>18946</v>
      </c>
      <c r="C7" s="27" t="s">
        <v>17</v>
      </c>
      <c r="D7" s="28">
        <v>0</v>
      </c>
      <c r="E7" s="29" t="e">
        <f>SUMIFS(#REF!,#REF!,"18946",#REF!,"3.รับ")</f>
        <v>#REF!</v>
      </c>
      <c r="F7" s="29" t="e">
        <f t="shared" ref="F7:F28" si="0">D7+E7</f>
        <v>#REF!</v>
      </c>
      <c r="G7" s="30" t="e">
        <f>SUMIFS(#REF!,#REF!,"18946",#REF!,"1.เบิก")</f>
        <v>#REF!</v>
      </c>
      <c r="H7" s="29" t="e">
        <f t="shared" ref="H7:H8" si="1">+F7-G7</f>
        <v>#REF!</v>
      </c>
      <c r="I7" s="29" t="e">
        <f>SUM(H7:H7)</f>
        <v>#REF!</v>
      </c>
      <c r="J7" s="21" t="s">
        <v>18</v>
      </c>
    </row>
    <row r="8" spans="1:11" ht="24" customHeight="1" x14ac:dyDescent="0.35">
      <c r="A8" s="31">
        <v>2</v>
      </c>
      <c r="B8" s="32">
        <v>12671</v>
      </c>
      <c r="C8" s="23" t="s">
        <v>26</v>
      </c>
      <c r="D8" s="33"/>
      <c r="E8" s="34" t="e">
        <f>SUMIFS(#REF!,#REF!,"12671",#REF!,"3.รับ")</f>
        <v>#REF!</v>
      </c>
      <c r="F8" s="34" t="e">
        <f t="shared" si="0"/>
        <v>#REF!</v>
      </c>
      <c r="G8" s="35" t="e">
        <f>SUMIFS(#REF!,#REF!,"12671",#REF!,"1.เบิก")</f>
        <v>#REF!</v>
      </c>
      <c r="H8" s="34" t="e">
        <f t="shared" si="1"/>
        <v>#REF!</v>
      </c>
      <c r="I8" s="34" t="e">
        <f>SUM(H8:H8)</f>
        <v>#REF!</v>
      </c>
      <c r="J8" s="22" t="s">
        <v>27</v>
      </c>
    </row>
    <row r="9" spans="1:11" ht="24" customHeight="1" x14ac:dyDescent="0.35">
      <c r="A9" s="31">
        <v>3</v>
      </c>
      <c r="B9" s="32" t="s">
        <v>30</v>
      </c>
      <c r="C9" s="36" t="s">
        <v>31</v>
      </c>
      <c r="D9" s="33"/>
      <c r="E9" s="34" t="e">
        <f>SUMIFS(#REF!,#REF!,"16523R4",#REF!,"3.รับ")</f>
        <v>#REF!</v>
      </c>
      <c r="F9" s="34" t="e">
        <f t="shared" si="0"/>
        <v>#REF!</v>
      </c>
      <c r="G9" s="35" t="e">
        <f>SUMIFS(#REF!,#REF!,"16523R4",#REF!,"1.เบิก")</f>
        <v>#REF!</v>
      </c>
      <c r="H9" s="34" t="e">
        <f t="shared" ref="H9:H10" si="2">+F9-G9</f>
        <v>#REF!</v>
      </c>
      <c r="I9" s="34" t="e">
        <f>SUM(H9:H9)</f>
        <v>#REF!</v>
      </c>
      <c r="J9" s="22" t="s">
        <v>32</v>
      </c>
    </row>
    <row r="10" spans="1:11" ht="24" customHeight="1" x14ac:dyDescent="0.35">
      <c r="A10" s="31">
        <v>4</v>
      </c>
      <c r="B10" s="32">
        <v>18693</v>
      </c>
      <c r="C10" s="37" t="s">
        <v>37</v>
      </c>
      <c r="D10" s="33">
        <v>68877.5</v>
      </c>
      <c r="E10" s="34" t="e">
        <f>SUMIFS(#REF!,#REF!,"18693",#REF!,"3.รับ")</f>
        <v>#REF!</v>
      </c>
      <c r="F10" s="34" t="e">
        <f t="shared" si="0"/>
        <v>#REF!</v>
      </c>
      <c r="G10" s="35" t="e">
        <f>SUMIFS(#REF!,#REF!,"18693",#REF!,"1.เบิก")</f>
        <v>#REF!</v>
      </c>
      <c r="H10" s="34" t="e">
        <f t="shared" si="2"/>
        <v>#REF!</v>
      </c>
      <c r="I10" s="34" t="e">
        <f>SUM(H10:H10)</f>
        <v>#REF!</v>
      </c>
      <c r="J10" s="22" t="s">
        <v>38</v>
      </c>
    </row>
    <row r="11" spans="1:11" ht="24" customHeight="1" x14ac:dyDescent="0.35">
      <c r="A11" s="31">
        <v>5</v>
      </c>
      <c r="B11" s="32">
        <v>19309</v>
      </c>
      <c r="C11" s="37" t="s">
        <v>42</v>
      </c>
      <c r="D11" s="33"/>
      <c r="E11" s="34" t="e">
        <f>SUMIFS(#REF!,#REF!,"19309",#REF!,"3.รับ")</f>
        <v>#REF!</v>
      </c>
      <c r="F11" s="34" t="e">
        <f t="shared" si="0"/>
        <v>#REF!</v>
      </c>
      <c r="G11" s="35" t="e">
        <f>SUMIFS(#REF!,#REF!,"19309",#REF!,"1.เบิก")</f>
        <v>#REF!</v>
      </c>
      <c r="H11" s="34" t="e">
        <f t="shared" ref="H11:H28" si="3">+F11-G11</f>
        <v>#REF!</v>
      </c>
      <c r="I11" s="34" t="e">
        <f t="shared" ref="I11:I28" si="4">SUM(H11:H11)</f>
        <v>#REF!</v>
      </c>
      <c r="J11" s="22" t="s">
        <v>43</v>
      </c>
    </row>
    <row r="12" spans="1:11" ht="24" customHeight="1" x14ac:dyDescent="0.35">
      <c r="A12" s="31">
        <v>6</v>
      </c>
      <c r="B12" s="32">
        <v>12734</v>
      </c>
      <c r="C12" s="36" t="s">
        <v>45</v>
      </c>
      <c r="D12" s="33"/>
      <c r="E12" s="34" t="e">
        <f>SUMIFS(#REF!,#REF!,"12734",#REF!,"3.รับ")</f>
        <v>#REF!</v>
      </c>
      <c r="F12" s="34" t="e">
        <f t="shared" si="0"/>
        <v>#REF!</v>
      </c>
      <c r="G12" s="35" t="e">
        <f>SUMIFS(#REF!,#REF!,"12734",#REF!,"1.เบิก")</f>
        <v>#REF!</v>
      </c>
      <c r="H12" s="34" t="e">
        <f t="shared" si="3"/>
        <v>#REF!</v>
      </c>
      <c r="I12" s="34" t="e">
        <f t="shared" si="4"/>
        <v>#REF!</v>
      </c>
      <c r="J12" s="22" t="s">
        <v>46</v>
      </c>
    </row>
    <row r="13" spans="1:11" ht="24" customHeight="1" x14ac:dyDescent="0.35">
      <c r="A13" s="31">
        <v>7</v>
      </c>
      <c r="B13" s="32">
        <v>12738</v>
      </c>
      <c r="C13" s="37" t="s">
        <v>49</v>
      </c>
      <c r="D13" s="33"/>
      <c r="E13" s="34" t="e">
        <f>SUMIFS(#REF!,#REF!,"12738",#REF!,"3.รับ")</f>
        <v>#REF!</v>
      </c>
      <c r="F13" s="34" t="e">
        <f t="shared" si="0"/>
        <v>#REF!</v>
      </c>
      <c r="G13" s="35" t="e">
        <f>SUMIFS(#REF!,#REF!,"12738",#REF!,"1.เบิก")</f>
        <v>#REF!</v>
      </c>
      <c r="H13" s="34" t="e">
        <f t="shared" si="3"/>
        <v>#REF!</v>
      </c>
      <c r="I13" s="34" t="e">
        <f t="shared" si="4"/>
        <v>#REF!</v>
      </c>
      <c r="J13" s="22" t="s">
        <v>46</v>
      </c>
    </row>
    <row r="14" spans="1:11" ht="24" customHeight="1" x14ac:dyDescent="0.35">
      <c r="A14" s="31">
        <v>8</v>
      </c>
      <c r="B14" s="32">
        <v>14717</v>
      </c>
      <c r="C14" s="37" t="s">
        <v>52</v>
      </c>
      <c r="D14" s="33">
        <v>302049.23</v>
      </c>
      <c r="E14" s="34" t="e">
        <f>SUMIFS(#REF!,#REF!,"14717",#REF!,"3.รับ")</f>
        <v>#REF!</v>
      </c>
      <c r="F14" s="34" t="e">
        <f t="shared" si="0"/>
        <v>#REF!</v>
      </c>
      <c r="G14" s="35" t="e">
        <f>SUMIFS(#REF!,#REF!,"14717",#REF!,"1.เบิก")</f>
        <v>#REF!</v>
      </c>
      <c r="H14" s="34" t="e">
        <f t="shared" si="3"/>
        <v>#REF!</v>
      </c>
      <c r="I14" s="34" t="e">
        <f t="shared" si="4"/>
        <v>#REF!</v>
      </c>
      <c r="J14" s="22" t="s">
        <v>82</v>
      </c>
    </row>
    <row r="15" spans="1:11" ht="24" customHeight="1" x14ac:dyDescent="0.35">
      <c r="A15" s="31">
        <v>9</v>
      </c>
      <c r="B15" s="32">
        <v>12824</v>
      </c>
      <c r="C15" s="37" t="s">
        <v>53</v>
      </c>
      <c r="D15" s="33">
        <v>33426.239999999998</v>
      </c>
      <c r="E15" s="34" t="e">
        <f>SUMIFS(#REF!,#REF!,"12824",#REF!,"3.รับ")</f>
        <v>#REF!</v>
      </c>
      <c r="F15" s="34" t="e">
        <f t="shared" si="0"/>
        <v>#REF!</v>
      </c>
      <c r="G15" s="35" t="e">
        <f>SUMIFS(#REF!,#REF!,"12824",#REF!,"1.เบิก")</f>
        <v>#REF!</v>
      </c>
      <c r="H15" s="34" t="e">
        <f t="shared" si="3"/>
        <v>#REF!</v>
      </c>
      <c r="I15" s="34" t="e">
        <f t="shared" si="4"/>
        <v>#REF!</v>
      </c>
      <c r="J15" s="22" t="s">
        <v>62</v>
      </c>
    </row>
    <row r="16" spans="1:11" ht="24" customHeight="1" x14ac:dyDescent="0.35">
      <c r="A16" s="31">
        <v>10</v>
      </c>
      <c r="B16" s="32">
        <v>17969</v>
      </c>
      <c r="C16" s="37" t="s">
        <v>53</v>
      </c>
      <c r="D16" s="33">
        <v>20427.97</v>
      </c>
      <c r="E16" s="34" t="e">
        <f>SUMIFS(#REF!,#REF!,"17969",#REF!,"3.รับ")</f>
        <v>#REF!</v>
      </c>
      <c r="F16" s="34" t="e">
        <f t="shared" si="0"/>
        <v>#REF!</v>
      </c>
      <c r="G16" s="35" t="e">
        <f>SUMIFS(#REF!,#REF!,"17969",#REF!,"1.เบิก")</f>
        <v>#REF!</v>
      </c>
      <c r="H16" s="34" t="e">
        <f t="shared" si="3"/>
        <v>#REF!</v>
      </c>
      <c r="I16" s="34" t="e">
        <f t="shared" si="4"/>
        <v>#REF!</v>
      </c>
      <c r="J16" s="22" t="s">
        <v>78</v>
      </c>
    </row>
    <row r="17" spans="1:10" ht="24" customHeight="1" x14ac:dyDescent="0.35">
      <c r="A17" s="31">
        <v>11</v>
      </c>
      <c r="B17" s="32">
        <v>14778</v>
      </c>
      <c r="C17" s="37" t="s">
        <v>54</v>
      </c>
      <c r="D17" s="33">
        <v>239909.46</v>
      </c>
      <c r="E17" s="34" t="e">
        <f>SUMIFS(#REF!,#REF!,"14778",#REF!,"3.รับ")</f>
        <v>#REF!</v>
      </c>
      <c r="F17" s="34" t="e">
        <f t="shared" si="0"/>
        <v>#REF!</v>
      </c>
      <c r="G17" s="35" t="e">
        <f>SUMIFS(#REF!,#REF!,"14778",#REF!,"1.เบิก")</f>
        <v>#REF!</v>
      </c>
      <c r="H17" s="34" t="e">
        <f t="shared" si="3"/>
        <v>#REF!</v>
      </c>
      <c r="I17" s="34" t="e">
        <f t="shared" si="4"/>
        <v>#REF!</v>
      </c>
      <c r="J17" s="22" t="s">
        <v>63</v>
      </c>
    </row>
    <row r="18" spans="1:10" ht="24" customHeight="1" x14ac:dyDescent="0.35">
      <c r="A18" s="31">
        <v>12</v>
      </c>
      <c r="B18" s="32">
        <v>14716</v>
      </c>
      <c r="C18" s="36" t="s">
        <v>55</v>
      </c>
      <c r="D18" s="33">
        <v>14.29</v>
      </c>
      <c r="E18" s="34" t="e">
        <f>SUMIFS(#REF!,#REF!,"14716",#REF!,"3.รับ")</f>
        <v>#REF!</v>
      </c>
      <c r="F18" s="34" t="e">
        <f t="shared" si="0"/>
        <v>#REF!</v>
      </c>
      <c r="G18" s="35" t="e">
        <f>SUMIFS(#REF!,#REF!,"14716",#REF!,"1.เบิก")</f>
        <v>#REF!</v>
      </c>
      <c r="H18" s="34" t="e">
        <f t="shared" si="3"/>
        <v>#REF!</v>
      </c>
      <c r="I18" s="34" t="e">
        <f t="shared" si="4"/>
        <v>#REF!</v>
      </c>
      <c r="J18" s="22" t="s">
        <v>64</v>
      </c>
    </row>
    <row r="19" spans="1:10" ht="24" customHeight="1" x14ac:dyDescent="0.35">
      <c r="A19" s="31">
        <v>13</v>
      </c>
      <c r="B19" s="32">
        <v>17705</v>
      </c>
      <c r="C19" s="36" t="s">
        <v>55</v>
      </c>
      <c r="D19" s="38">
        <v>368884.31</v>
      </c>
      <c r="E19" s="34" t="e">
        <f>SUMIFS(#REF!,#REF!,"17705",#REF!,"3.รับ")</f>
        <v>#REF!</v>
      </c>
      <c r="F19" s="34" t="e">
        <f t="shared" si="0"/>
        <v>#REF!</v>
      </c>
      <c r="G19" s="35" t="e">
        <f>SUMIFS(#REF!,#REF!,"17705",#REF!,"1.เบิก")</f>
        <v>#REF!</v>
      </c>
      <c r="H19" s="34" t="e">
        <f t="shared" si="3"/>
        <v>#REF!</v>
      </c>
      <c r="I19" s="34" t="e">
        <f t="shared" si="4"/>
        <v>#REF!</v>
      </c>
      <c r="J19" s="22" t="s">
        <v>65</v>
      </c>
    </row>
    <row r="20" spans="1:10" ht="24" customHeight="1" x14ac:dyDescent="0.35">
      <c r="A20" s="31">
        <v>14</v>
      </c>
      <c r="B20" s="32">
        <v>17706</v>
      </c>
      <c r="C20" s="37" t="s">
        <v>56</v>
      </c>
      <c r="D20" s="33">
        <v>58656</v>
      </c>
      <c r="E20" s="34" t="e">
        <f>SUMIFS(#REF!,#REF!,"17706",#REF!,"3.รับ")</f>
        <v>#REF!</v>
      </c>
      <c r="F20" s="34" t="e">
        <f t="shared" si="0"/>
        <v>#REF!</v>
      </c>
      <c r="G20" s="35" t="e">
        <f>SUMIFS(#REF!,#REF!,"17706",#REF!,"1.เบิก")</f>
        <v>#REF!</v>
      </c>
      <c r="H20" s="34" t="e">
        <f t="shared" si="3"/>
        <v>#REF!</v>
      </c>
      <c r="I20" s="34" t="e">
        <f t="shared" si="4"/>
        <v>#REF!</v>
      </c>
      <c r="J20" s="22" t="s">
        <v>66</v>
      </c>
    </row>
    <row r="21" spans="1:10" ht="24" customHeight="1" x14ac:dyDescent="0.35">
      <c r="A21" s="31">
        <v>15</v>
      </c>
      <c r="B21" s="32">
        <v>14718</v>
      </c>
      <c r="C21" s="37" t="s">
        <v>73</v>
      </c>
      <c r="D21" s="33">
        <v>82709.75</v>
      </c>
      <c r="E21" s="34" t="e">
        <f>SUMIFS(#REF!,#REF!,"14718",#REF!,"3.รับ")</f>
        <v>#REF!</v>
      </c>
      <c r="F21" s="34" t="e">
        <f t="shared" si="0"/>
        <v>#REF!</v>
      </c>
      <c r="G21" s="35" t="e">
        <f>SUMIFS(#REF!,#REF!,"14718",#REF!,"1.เบิก")</f>
        <v>#REF!</v>
      </c>
      <c r="H21" s="34" t="e">
        <f t="shared" si="3"/>
        <v>#REF!</v>
      </c>
      <c r="I21" s="34" t="e">
        <f t="shared" si="4"/>
        <v>#REF!</v>
      </c>
      <c r="J21" s="22" t="s">
        <v>67</v>
      </c>
    </row>
    <row r="22" spans="1:10" ht="24" customHeight="1" x14ac:dyDescent="0.35">
      <c r="A22" s="31">
        <v>16</v>
      </c>
      <c r="B22" s="32">
        <v>14873</v>
      </c>
      <c r="C22" s="37" t="s">
        <v>57</v>
      </c>
      <c r="D22" s="33">
        <v>223608.49</v>
      </c>
      <c r="E22" s="34" t="e">
        <f>SUMIFS(#REF!,#REF!,"14873",#REF!,"3.รับ")</f>
        <v>#REF!</v>
      </c>
      <c r="F22" s="34" t="e">
        <f t="shared" si="0"/>
        <v>#REF!</v>
      </c>
      <c r="G22" s="35" t="e">
        <f>SUMIFS(#REF!,#REF!,"14873",#REF!,"1.เบิก")</f>
        <v>#REF!</v>
      </c>
      <c r="H22" s="34" t="e">
        <f t="shared" si="3"/>
        <v>#REF!</v>
      </c>
      <c r="I22" s="34" t="e">
        <f t="shared" si="4"/>
        <v>#REF!</v>
      </c>
      <c r="J22" s="22" t="s">
        <v>68</v>
      </c>
    </row>
    <row r="23" spans="1:10" ht="24" customHeight="1" x14ac:dyDescent="0.35">
      <c r="A23" s="31">
        <v>17</v>
      </c>
      <c r="B23" s="32">
        <v>16464</v>
      </c>
      <c r="C23" s="37" t="s">
        <v>58</v>
      </c>
      <c r="D23" s="33">
        <v>142099.29999999999</v>
      </c>
      <c r="E23" s="34" t="e">
        <f>SUMIFS(#REF!,#REF!,"16464",#REF!,"3.รับ")</f>
        <v>#REF!</v>
      </c>
      <c r="F23" s="34" t="e">
        <f t="shared" si="0"/>
        <v>#REF!</v>
      </c>
      <c r="G23" s="35" t="e">
        <f>SUMIFS(#REF!,#REF!,"16464",#REF!,"1.เบิก")</f>
        <v>#REF!</v>
      </c>
      <c r="H23" s="34" t="e">
        <f t="shared" si="3"/>
        <v>#REF!</v>
      </c>
      <c r="I23" s="34" t="e">
        <f t="shared" si="4"/>
        <v>#REF!</v>
      </c>
      <c r="J23" s="22" t="s">
        <v>69</v>
      </c>
    </row>
    <row r="24" spans="1:10" ht="24" customHeight="1" x14ac:dyDescent="0.35">
      <c r="A24" s="31">
        <v>18</v>
      </c>
      <c r="B24" s="32">
        <v>16523</v>
      </c>
      <c r="C24" s="37" t="s">
        <v>72</v>
      </c>
      <c r="D24" s="33">
        <v>36959.01</v>
      </c>
      <c r="E24" s="34" t="e">
        <f>SUMIFS(#REF!,#REF!,"16523",#REF!,"3.รับ")</f>
        <v>#REF!</v>
      </c>
      <c r="F24" s="34" t="e">
        <f t="shared" si="0"/>
        <v>#REF!</v>
      </c>
      <c r="G24" s="35" t="e">
        <f>SUMIFS(#REF!,#REF!,"16523",#REF!,"1.เบิก")</f>
        <v>#REF!</v>
      </c>
      <c r="H24" s="34" t="e">
        <f t="shared" si="3"/>
        <v>#REF!</v>
      </c>
      <c r="I24" s="34" t="e">
        <f t="shared" si="4"/>
        <v>#REF!</v>
      </c>
      <c r="J24" s="22" t="s">
        <v>70</v>
      </c>
    </row>
    <row r="25" spans="1:10" ht="24" customHeight="1" x14ac:dyDescent="0.35">
      <c r="A25" s="31">
        <v>19</v>
      </c>
      <c r="B25" s="32">
        <v>17227</v>
      </c>
      <c r="C25" s="37" t="s">
        <v>59</v>
      </c>
      <c r="D25" s="33">
        <v>150360.12</v>
      </c>
      <c r="E25" s="34" t="e">
        <f>SUMIFS(#REF!,#REF!,"17227",#REF!,"3.รับ")</f>
        <v>#REF!</v>
      </c>
      <c r="F25" s="34" t="e">
        <f t="shared" si="0"/>
        <v>#REF!</v>
      </c>
      <c r="G25" s="35" t="e">
        <f>SUMIFS(#REF!,#REF!,"17227",#REF!,"1.เบิก")</f>
        <v>#REF!</v>
      </c>
      <c r="H25" s="34" t="e">
        <f t="shared" si="3"/>
        <v>#REF!</v>
      </c>
      <c r="I25" s="34" t="e">
        <f t="shared" si="4"/>
        <v>#REF!</v>
      </c>
      <c r="J25" s="22" t="s">
        <v>71</v>
      </c>
    </row>
    <row r="26" spans="1:10" ht="24" customHeight="1" x14ac:dyDescent="0.35">
      <c r="A26" s="31">
        <v>20</v>
      </c>
      <c r="B26" s="32">
        <v>12232</v>
      </c>
      <c r="C26" s="37" t="s">
        <v>60</v>
      </c>
      <c r="D26" s="33">
        <v>94.5</v>
      </c>
      <c r="E26" s="34" t="e">
        <f>SUMIFS(#REF!,#REF!,"12232",#REF!,"3.รับ")</f>
        <v>#REF!</v>
      </c>
      <c r="F26" s="34" t="e">
        <f t="shared" si="0"/>
        <v>#REF!</v>
      </c>
      <c r="G26" s="35" t="e">
        <f>SUMIFS(#REF!,#REF!,"12232",#REF!,"1.เบิก")</f>
        <v>#REF!</v>
      </c>
      <c r="H26" s="34" t="e">
        <f t="shared" si="3"/>
        <v>#REF!</v>
      </c>
      <c r="I26" s="34" t="e">
        <f t="shared" si="4"/>
        <v>#REF!</v>
      </c>
      <c r="J26" s="22" t="s">
        <v>46</v>
      </c>
    </row>
    <row r="27" spans="1:10" ht="24" customHeight="1" x14ac:dyDescent="0.35">
      <c r="A27" s="43">
        <v>21</v>
      </c>
      <c r="B27" s="44">
        <v>12226</v>
      </c>
      <c r="C27" s="45" t="s">
        <v>61</v>
      </c>
      <c r="D27" s="46">
        <v>81310.8</v>
      </c>
      <c r="E27" s="47" t="e">
        <f>SUMIFS(#REF!,#REF!,"12226",#REF!,"3.รับ")</f>
        <v>#REF!</v>
      </c>
      <c r="F27" s="47" t="e">
        <f t="shared" si="0"/>
        <v>#REF!</v>
      </c>
      <c r="G27" s="48" t="e">
        <f>SUMIFS(#REF!,#REF!,"12226",#REF!,"1.เบิก")</f>
        <v>#REF!</v>
      </c>
      <c r="H27" s="47" t="e">
        <f t="shared" si="3"/>
        <v>#REF!</v>
      </c>
      <c r="I27" s="47" t="e">
        <f t="shared" si="4"/>
        <v>#REF!</v>
      </c>
      <c r="J27" s="49" t="s">
        <v>46</v>
      </c>
    </row>
    <row r="28" spans="1:10" ht="24" customHeight="1" x14ac:dyDescent="0.35">
      <c r="A28" s="39">
        <v>22</v>
      </c>
      <c r="B28" s="40">
        <v>38081</v>
      </c>
      <c r="C28" s="41" t="s">
        <v>93</v>
      </c>
      <c r="D28" s="42">
        <v>0</v>
      </c>
      <c r="E28" s="47" t="e">
        <f>SUMIFS(#REF!,#REF!,"38081",#REF!,"3.รับ")</f>
        <v>#REF!</v>
      </c>
      <c r="F28" s="47" t="e">
        <f t="shared" si="0"/>
        <v>#REF!</v>
      </c>
      <c r="G28" s="48" t="e">
        <f>SUMIFS(#REF!,#REF!,"38081",#REF!,"1.เบิก")</f>
        <v>#REF!</v>
      </c>
      <c r="H28" s="47" t="e">
        <f t="shared" si="3"/>
        <v>#REF!</v>
      </c>
      <c r="I28" s="47" t="e">
        <f t="shared" si="4"/>
        <v>#REF!</v>
      </c>
      <c r="J28" s="50" t="s">
        <v>94</v>
      </c>
    </row>
    <row r="29" spans="1:10" ht="24" customHeight="1" x14ac:dyDescent="0.35">
      <c r="A29" s="179" t="s">
        <v>23</v>
      </c>
      <c r="B29" s="180"/>
      <c r="C29" s="180"/>
      <c r="D29" s="15">
        <f>SUM(D7:D28)</f>
        <v>1809386.97</v>
      </c>
      <c r="E29" s="15" t="e">
        <f t="shared" ref="E29:I29" si="5">SUM(E7:E28)</f>
        <v>#REF!</v>
      </c>
      <c r="F29" s="15" t="e">
        <f t="shared" si="5"/>
        <v>#REF!</v>
      </c>
      <c r="G29" s="15" t="e">
        <f t="shared" si="5"/>
        <v>#REF!</v>
      </c>
      <c r="H29" s="15" t="e">
        <f t="shared" si="5"/>
        <v>#REF!</v>
      </c>
      <c r="I29" s="15" t="e">
        <f t="shared" si="5"/>
        <v>#REF!</v>
      </c>
      <c r="J29" s="16"/>
    </row>
  </sheetData>
  <mergeCells count="4">
    <mergeCell ref="A29:C29"/>
    <mergeCell ref="A1:J1"/>
    <mergeCell ref="A2:J2"/>
    <mergeCell ref="A3:J3"/>
  </mergeCells>
  <pageMargins left="0.59055118110236227" right="0" top="0.74803149606299213" bottom="0.35433070866141736" header="0.31496062992125984" footer="0.31496062992125984"/>
  <pageSetup paperSize="9" scale="7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Data</vt:lpstr>
      <vt:lpstr>P-001</vt:lpstr>
      <vt:lpstr>รายงานข้อมูลรายตัว</vt:lpstr>
      <vt:lpstr>สรุปยอดเงินรับฝากสะสม</vt:lpstr>
      <vt:lpstr>สรุปยอดเงินรับฝากสะสม!Print_Titles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vichanchai theankoon</cp:lastModifiedBy>
  <cp:lastPrinted>2016-06-10T01:55:54Z</cp:lastPrinted>
  <dcterms:created xsi:type="dcterms:W3CDTF">2015-10-28T07:18:53Z</dcterms:created>
  <dcterms:modified xsi:type="dcterms:W3CDTF">2016-06-11T08:49:59Z</dcterms:modified>
</cp:coreProperties>
</file>