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INDIVIDUAL PROJECT\2018_backUp\"/>
    </mc:Choice>
  </mc:AlternateContent>
  <bookViews>
    <workbookView xWindow="-20" yWindow="-20" windowWidth="11210" windowHeight="8040" tabRatio="880" firstSheet="1" activeTab="1"/>
  </bookViews>
  <sheets>
    <sheet name="pump status" sheetId="3" r:id="rId1"/>
    <sheet name="report" sheetId="22" r:id="rId2"/>
    <sheet name="curvep-58001A " sheetId="13" r:id="rId3"/>
    <sheet name="curvep-58001B" sheetId="14" r:id="rId4"/>
    <sheet name="curvep-58002A" sheetId="12" r:id="rId5"/>
    <sheet name="curvep-58002B" sheetId="15" r:id="rId6"/>
  </sheets>
  <definedNames>
    <definedName name="_xlnm._FilterDatabase" localSheetId="0" hidden="1">'pump status'!$B$3:$D$24</definedName>
  </definedNames>
  <calcPr calcId="162913"/>
</workbook>
</file>

<file path=xl/calcChain.xml><?xml version="1.0" encoding="utf-8"?>
<calcChain xmlns="http://schemas.openxmlformats.org/spreadsheetml/2006/main">
  <c r="F7" i="22" l="1"/>
  <c r="E10" i="22"/>
  <c r="E11" i="22"/>
  <c r="E9" i="22"/>
  <c r="E8" i="22"/>
  <c r="E7" i="22"/>
  <c r="E6" i="22"/>
  <c r="E5" i="22"/>
  <c r="D7" i="22"/>
  <c r="D11" i="22"/>
  <c r="F11" i="22" s="1"/>
  <c r="D10" i="22"/>
  <c r="F10" i="22" s="1"/>
  <c r="D9" i="22"/>
  <c r="F9" i="22" s="1"/>
  <c r="D8" i="22"/>
  <c r="F8" i="22" s="1"/>
  <c r="D6" i="22"/>
  <c r="D5" i="22"/>
  <c r="F6" i="22" l="1"/>
  <c r="F5" i="22"/>
  <c r="F16" i="3"/>
  <c r="F67" i="3" l="1"/>
  <c r="F57" i="3"/>
  <c r="F47" i="3"/>
  <c r="F37" i="3"/>
  <c r="F27" i="3"/>
  <c r="F17" i="3"/>
  <c r="F7" i="3"/>
  <c r="F65" i="3"/>
  <c r="F55" i="3"/>
  <c r="F45" i="3"/>
  <c r="F66" i="3"/>
  <c r="F56" i="3"/>
  <c r="F46" i="3"/>
  <c r="F36" i="3"/>
  <c r="F26" i="3"/>
  <c r="F6" i="3"/>
  <c r="F35" i="3"/>
  <c r="F25" i="3"/>
  <c r="F15" i="3"/>
  <c r="F5" i="3"/>
  <c r="C66" i="3" l="1"/>
  <c r="C67" i="3" s="1"/>
  <c r="C68" i="3" s="1"/>
  <c r="C69" i="3" s="1"/>
  <c r="C70" i="3" s="1"/>
  <c r="C71" i="3" s="1"/>
  <c r="C72" i="3" s="1"/>
  <c r="C73" i="3" s="1"/>
  <c r="C74" i="3" s="1"/>
  <c r="B66" i="3"/>
  <c r="B67" i="3" s="1"/>
  <c r="B68" i="3" s="1"/>
  <c r="B69" i="3" s="1"/>
  <c r="B70" i="3" s="1"/>
  <c r="B71" i="3" s="1"/>
  <c r="B72" i="3" s="1"/>
  <c r="B73" i="3" s="1"/>
  <c r="B74" i="3" s="1"/>
  <c r="C56" i="3"/>
  <c r="C57" i="3" s="1"/>
  <c r="C58" i="3" s="1"/>
  <c r="C59" i="3" s="1"/>
  <c r="C60" i="3" s="1"/>
  <c r="C61" i="3" s="1"/>
  <c r="C62" i="3" s="1"/>
  <c r="C63" i="3" s="1"/>
  <c r="C64" i="3" s="1"/>
  <c r="B56" i="3"/>
  <c r="B57" i="3" s="1"/>
  <c r="B58" i="3" s="1"/>
  <c r="B59" i="3" s="1"/>
  <c r="B60" i="3" s="1"/>
  <c r="B61" i="3" s="1"/>
  <c r="B62" i="3" s="1"/>
  <c r="B63" i="3" s="1"/>
  <c r="B64" i="3" s="1"/>
  <c r="C46" i="3"/>
  <c r="C47" i="3" s="1"/>
  <c r="C48" i="3" s="1"/>
  <c r="C49" i="3" s="1"/>
  <c r="C50" i="3" s="1"/>
  <c r="C51" i="3" s="1"/>
  <c r="C52" i="3" s="1"/>
  <c r="C53" i="3" s="1"/>
  <c r="C54" i="3" s="1"/>
  <c r="B46" i="3"/>
  <c r="B47" i="3" s="1"/>
  <c r="B48" i="3" s="1"/>
  <c r="B49" i="3" s="1"/>
  <c r="B50" i="3" s="1"/>
  <c r="B51" i="3" s="1"/>
  <c r="B52" i="3" s="1"/>
  <c r="B53" i="3" s="1"/>
  <c r="B54" i="3" s="1"/>
  <c r="C36" i="3"/>
  <c r="C37" i="3" s="1"/>
  <c r="C38" i="3" s="1"/>
  <c r="C39" i="3" s="1"/>
  <c r="C40" i="3" s="1"/>
  <c r="C41" i="3" s="1"/>
  <c r="C42" i="3" s="1"/>
  <c r="C43" i="3" s="1"/>
  <c r="C44" i="3" s="1"/>
  <c r="B36" i="3"/>
  <c r="B37" i="3" s="1"/>
  <c r="B38" i="3" s="1"/>
  <c r="B39" i="3" s="1"/>
  <c r="B40" i="3" s="1"/>
  <c r="B41" i="3" s="1"/>
  <c r="B42" i="3" s="1"/>
  <c r="B43" i="3" s="1"/>
  <c r="B44" i="3" s="1"/>
  <c r="C26" i="3"/>
  <c r="C27" i="3" s="1"/>
  <c r="C28" i="3" s="1"/>
  <c r="C29" i="3" s="1"/>
  <c r="C30" i="3" s="1"/>
  <c r="C31" i="3" s="1"/>
  <c r="C32" i="3" s="1"/>
  <c r="C33" i="3" s="1"/>
  <c r="C34" i="3" s="1"/>
  <c r="B26" i="3"/>
  <c r="B27" i="3" s="1"/>
  <c r="B28" i="3" s="1"/>
  <c r="B29" i="3" s="1"/>
  <c r="B30" i="3" s="1"/>
  <c r="B31" i="3" s="1"/>
  <c r="B32" i="3" s="1"/>
  <c r="B33" i="3" s="1"/>
  <c r="B34" i="3" s="1"/>
  <c r="J48" i="3"/>
  <c r="J58" i="3"/>
  <c r="J68" i="3"/>
  <c r="J28" i="3" a="1"/>
  <c r="J38" i="3" a="1"/>
  <c r="J49" i="3" l="1"/>
  <c r="F54" i="3" s="1"/>
  <c r="J59" i="3"/>
  <c r="F64" i="3" s="1"/>
  <c r="J69" i="3"/>
  <c r="F74" i="3" s="1"/>
  <c r="J38" i="3"/>
  <c r="J28" i="3"/>
  <c r="C16" i="3"/>
  <c r="C17" i="3" s="1"/>
  <c r="C18" i="3" s="1"/>
  <c r="C19" i="3" s="1"/>
  <c r="C20" i="3" s="1"/>
  <c r="C21" i="3" s="1"/>
  <c r="C22" i="3" s="1"/>
  <c r="C23" i="3" s="1"/>
  <c r="C24" i="3" s="1"/>
  <c r="B16" i="3"/>
  <c r="B17" i="3" s="1"/>
  <c r="B18" i="3" s="1"/>
  <c r="B19" i="3" s="1"/>
  <c r="B20" i="3" s="1"/>
  <c r="B21" i="3" s="1"/>
  <c r="B22" i="3" s="1"/>
  <c r="B23" i="3" s="1"/>
  <c r="B24" i="3" s="1"/>
  <c r="C6" i="3"/>
  <c r="C7" i="3" s="1"/>
  <c r="C8" i="3" s="1"/>
  <c r="C9" i="3" s="1"/>
  <c r="C10" i="3" s="1"/>
  <c r="C11" i="3" s="1"/>
  <c r="C12" i="3" s="1"/>
  <c r="C13" i="3" s="1"/>
  <c r="C14" i="3" s="1"/>
  <c r="B6" i="3"/>
  <c r="B7" i="3" s="1"/>
  <c r="B8" i="3" s="1"/>
  <c r="B9" i="3" s="1"/>
  <c r="B10" i="3" s="1"/>
  <c r="B11" i="3" s="1"/>
  <c r="B12" i="3" s="1"/>
  <c r="B13" i="3" s="1"/>
  <c r="B14" i="3" s="1"/>
  <c r="J18" i="3" a="1"/>
  <c r="J8" i="3" a="1"/>
  <c r="J29" i="3" l="1"/>
  <c r="F34" i="3" s="1"/>
  <c r="J39" i="3"/>
  <c r="F44" i="3" s="1"/>
  <c r="J18" i="3"/>
  <c r="J8" i="3"/>
  <c r="J9" i="3" s="1"/>
  <c r="F14" i="3" s="1"/>
  <c r="J19" i="3" l="1"/>
  <c r="F24" i="3" s="1"/>
</calcChain>
</file>

<file path=xl/sharedStrings.xml><?xml version="1.0" encoding="utf-8"?>
<sst xmlns="http://schemas.openxmlformats.org/spreadsheetml/2006/main" count="385" uniqueCount="75">
  <si>
    <t>580F001.PV</t>
  </si>
  <si>
    <t>580FC005.PV</t>
  </si>
  <si>
    <t>580F102.PV</t>
  </si>
  <si>
    <t>Equip.</t>
  </si>
  <si>
    <t>Name</t>
  </si>
  <si>
    <t>Unit</t>
  </si>
  <si>
    <t>TAG</t>
  </si>
  <si>
    <t>Date</t>
  </si>
  <si>
    <t>Ps</t>
  </si>
  <si>
    <t>barg</t>
  </si>
  <si>
    <t>Pd</t>
  </si>
  <si>
    <t>589-PG-513-G</t>
  </si>
  <si>
    <t>Amp</t>
  </si>
  <si>
    <t>A</t>
  </si>
  <si>
    <t>Flow</t>
  </si>
  <si>
    <t>t/d</t>
  </si>
  <si>
    <t>M3/H</t>
  </si>
  <si>
    <t>seal leaked</t>
  </si>
  <si>
    <t>Area</t>
  </si>
  <si>
    <t>LaBix</t>
  </si>
  <si>
    <t>Density</t>
  </si>
  <si>
    <t>motor's voltage</t>
  </si>
  <si>
    <t>sealpot dirty</t>
  </si>
  <si>
    <t>S.G.</t>
  </si>
  <si>
    <t>Volt</t>
  </si>
  <si>
    <t>from charac. Curve</t>
  </si>
  <si>
    <t>from data sheet</t>
  </si>
  <si>
    <t>Pf(power factor)</t>
  </si>
  <si>
    <t>P.f.</t>
  </si>
  <si>
    <t>Head pump (m) =</t>
  </si>
  <si>
    <t>Motor power (Kw) =</t>
  </si>
  <si>
    <t>performance curve</t>
  </si>
  <si>
    <t>NPSHa(m) =</t>
  </si>
  <si>
    <t>586F003.PV</t>
  </si>
  <si>
    <t>586F002.PV</t>
  </si>
  <si>
    <t>586F001.PV</t>
  </si>
  <si>
    <t>P-58250B</t>
  </si>
  <si>
    <t>OH Pump</t>
  </si>
  <si>
    <t>Type</t>
  </si>
  <si>
    <t>P-58601A</t>
  </si>
  <si>
    <t>P-58601B</t>
  </si>
  <si>
    <t>P-58601C</t>
  </si>
  <si>
    <t>date</t>
  </si>
  <si>
    <t>flow rate</t>
  </si>
  <si>
    <t>head</t>
  </si>
  <si>
    <t>motor power</t>
  </si>
  <si>
    <t>NPSHa</t>
  </si>
  <si>
    <t>efficiency</t>
  </si>
  <si>
    <t>efficiency(%)</t>
  </si>
  <si>
    <t>data amount:</t>
  </si>
  <si>
    <t>P-58001A</t>
  </si>
  <si>
    <t>P-58001B</t>
  </si>
  <si>
    <t>P-58002A</t>
  </si>
  <si>
    <t>P-58002B</t>
  </si>
  <si>
    <t>580F101.PV</t>
  </si>
  <si>
    <t>BB Pump</t>
  </si>
  <si>
    <t>mm/dd/yy 10:00</t>
  </si>
  <si>
    <t>avg eff.</t>
  </si>
  <si>
    <t>curr eff.</t>
  </si>
  <si>
    <t>% bias</t>
  </si>
  <si>
    <t>future</t>
  </si>
  <si>
    <t>Equipment</t>
  </si>
  <si>
    <t>58003A</t>
  </si>
  <si>
    <t>58004B</t>
  </si>
  <si>
    <t>58005A</t>
  </si>
  <si>
    <t>58005B</t>
  </si>
  <si>
    <t>58006A</t>
  </si>
  <si>
    <t>58006B</t>
  </si>
  <si>
    <t>58602C</t>
  </si>
  <si>
    <t>58602A</t>
  </si>
  <si>
    <t>58602B</t>
  </si>
  <si>
    <t>58603A</t>
  </si>
  <si>
    <t>58603B</t>
  </si>
  <si>
    <t>58604A</t>
  </si>
  <si>
    <t>58604B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</si>
</sst>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22"/>
      <scheme val="minor"/>
    </font>
    <font>
      <b/>
      <sz val="10"/>
      <name val="Cambria"/>
      <family val="2"/>
      <scheme val="major"/>
    </font>
    <font>
      <b/>
      <sz val="10"/>
      <color rgb="FF7030A0"/>
      <name val="Cambria"/>
      <family val="2"/>
      <scheme val="major"/>
    </font>
    <font>
      <sz val="11"/>
      <color theme="1"/>
      <name val="Cambria"/>
      <family val="2"/>
      <scheme val="major"/>
    </font>
    <font>
      <sz val="11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mbria"/>
      <family val="2"/>
      <scheme val="major"/>
    </font>
    <font>
      <sz val="16"/>
      <color theme="0"/>
      <name val="Calibri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11"/>
      <color theme="1"/>
      <name val="Calibri"/>
      <family val="2"/>
      <charset val="222"/>
      <scheme val="minor"/>
    </font>
    <font>
      <sz val="16"/>
      <color theme="1"/>
      <name val="Arial"/>
      <family val="2"/>
    </font>
    <font>
      <sz val="11"/>
      <color theme="0" tint="-0.249977111117893"/>
      <name val="Calibri"/>
      <family val="2"/>
      <charset val="222"/>
      <scheme val="minor"/>
    </font>
    <font>
      <sz val="11"/>
      <color theme="1" tint="0.34998626667073579"/>
      <name val="Calibri"/>
      <family val="2"/>
      <charset val="222"/>
      <scheme val="minor"/>
    </font>
    <font>
      <sz val="11"/>
      <color theme="7" tint="0.39997558519241921"/>
      <name val="Calibri"/>
      <family val="2"/>
      <charset val="22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13" fillId="0" borderId="0" applyFont="0" applyFill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</cellStyleXfs>
  <cellXfs count="69">
    <xf numFmtId="0" fontId="0" fillId="0" borderId="0" xfId="0"/>
    <xf numFmtId="0" fontId="6" fillId="0" borderId="1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10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1" xfId="1" applyBorder="1" applyAlignment="1" applyProtection="1">
      <alignment horizontal="center" vertical="center"/>
    </xf>
    <xf numFmtId="0" fontId="3" fillId="6" borderId="3" xfId="0" applyFont="1" applyFill="1" applyBorder="1" applyAlignment="1">
      <alignment vertical="center"/>
    </xf>
    <xf numFmtId="0" fontId="3" fillId="6" borderId="4" xfId="0" applyFont="1" applyFill="1" applyBorder="1" applyAlignment="1">
      <alignment vertical="center"/>
    </xf>
    <xf numFmtId="9" fontId="10" fillId="0" borderId="3" xfId="2" applyFont="1" applyBorder="1" applyAlignment="1">
      <alignment vertical="center"/>
    </xf>
    <xf numFmtId="0" fontId="0" fillId="0" borderId="0" xfId="0" applyNumberFormat="1" applyBorder="1"/>
    <xf numFmtId="0" fontId="5" fillId="4" borderId="2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0" fillId="0" borderId="0" xfId="0" applyNumberFormat="1"/>
    <xf numFmtId="164" fontId="4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8" borderId="0" xfId="0" applyFill="1"/>
    <xf numFmtId="0" fontId="4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0" fillId="0" borderId="0" xfId="0" applyFill="1"/>
    <xf numFmtId="0" fontId="2" fillId="7" borderId="5" xfId="3" applyBorder="1"/>
    <xf numFmtId="0" fontId="4" fillId="0" borderId="11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" xfId="0" applyBorder="1"/>
    <xf numFmtId="0" fontId="0" fillId="0" borderId="1" xfId="0" applyNumberFormat="1" applyBorder="1"/>
    <xf numFmtId="0" fontId="0" fillId="0" borderId="2" xfId="0" applyNumberFormat="1" applyBorder="1"/>
    <xf numFmtId="0" fontId="0" fillId="0" borderId="2" xfId="0" applyBorder="1"/>
    <xf numFmtId="0" fontId="1" fillId="7" borderId="5" xfId="4" applyBorder="1"/>
    <xf numFmtId="22" fontId="0" fillId="0" borderId="0" xfId="0" applyNumberFormat="1"/>
    <xf numFmtId="0" fontId="0" fillId="6" borderId="1" xfId="0" applyFill="1" applyBorder="1"/>
    <xf numFmtId="0" fontId="0" fillId="9" borderId="0" xfId="0" applyFill="1"/>
    <xf numFmtId="0" fontId="14" fillId="9" borderId="0" xfId="0" applyFont="1" applyFill="1"/>
    <xf numFmtId="0" fontId="15" fillId="9" borderId="0" xfId="0" applyFont="1" applyFill="1"/>
    <xf numFmtId="0" fontId="16" fillId="9" borderId="1" xfId="0" applyFont="1" applyFill="1" applyBorder="1"/>
    <xf numFmtId="0" fontId="17" fillId="9" borderId="1" xfId="0" applyFont="1" applyFill="1" applyBorder="1"/>
    <xf numFmtId="0" fontId="1" fillId="3" borderId="5" xfId="4" applyFill="1" applyBorder="1"/>
    <xf numFmtId="22" fontId="0" fillId="3" borderId="0" xfId="0" applyNumberFormat="1" applyFill="1"/>
    <xf numFmtId="0" fontId="0" fillId="3" borderId="0" xfId="0" applyFill="1"/>
    <xf numFmtId="0" fontId="1" fillId="10" borderId="5" xfId="4" applyFill="1" applyBorder="1"/>
    <xf numFmtId="0" fontId="0" fillId="10" borderId="0" xfId="0" applyFill="1"/>
    <xf numFmtId="22" fontId="0" fillId="10" borderId="0" xfId="0" applyNumberFormat="1" applyFill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</cellXfs>
  <cellStyles count="5">
    <cellStyle name="20% - Accent1 2" xfId="3"/>
    <cellStyle name="20% - Accent1 3" xfId="4"/>
    <cellStyle name="Hyperlink" xfId="1" builtinId="8"/>
    <cellStyle name="Normal" xfId="0" builtinId="0"/>
    <cellStyle name="Percent" xfId="2" builtinId="5"/>
  </cellStyles>
  <dxfs count="29"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report!$A$3</c:f>
          <c:strCache>
            <c:ptCount val="1"/>
            <c:pt idx="0">
              <c:v>P-58001B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motor power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'curvep-58001B'!$T$4:$XFD$4</c:f>
              <c:numCache>
                <c:formatCode>m/d/yyyy\ h:mm</c:formatCode>
                <c:ptCount val="16365"/>
                <c:pt idx="0">
                  <c:v>43116</c:v>
                </c:pt>
                <c:pt idx="1">
                  <c:v>43115.416666666664</c:v>
                </c:pt>
                <c:pt idx="2">
                  <c:v>43114.416666666664</c:v>
                </c:pt>
                <c:pt idx="3">
                  <c:v>43113</c:v>
                </c:pt>
                <c:pt idx="4">
                  <c:v>43112.416666666664</c:v>
                </c:pt>
                <c:pt idx="5">
                  <c:v>43111.416666666664</c:v>
                </c:pt>
                <c:pt idx="6">
                  <c:v>43110.416666666664</c:v>
                </c:pt>
                <c:pt idx="7">
                  <c:v>43109.416666666664</c:v>
                </c:pt>
                <c:pt idx="8">
                  <c:v>43108.416666666664</c:v>
                </c:pt>
                <c:pt idx="9">
                  <c:v>43107.269479166665</c:v>
                </c:pt>
                <c:pt idx="10">
                  <c:v>43106</c:v>
                </c:pt>
                <c:pt idx="11">
                  <c:v>43105</c:v>
                </c:pt>
                <c:pt idx="12">
                  <c:v>43104</c:v>
                </c:pt>
                <c:pt idx="13">
                  <c:v>43103</c:v>
                </c:pt>
                <c:pt idx="14">
                  <c:v>43102</c:v>
                </c:pt>
                <c:pt idx="15">
                  <c:v>43101</c:v>
                </c:pt>
              </c:numCache>
            </c:numRef>
          </c:xVal>
          <c:yVal>
            <c:numRef>
              <c:f>'curvep-58001B'!$T$7:$XFD$7</c:f>
              <c:numCache>
                <c:formatCode>General</c:formatCode>
                <c:ptCount val="16365"/>
                <c:pt idx="0">
                  <c:v>31.91958224</c:v>
                </c:pt>
                <c:pt idx="1">
                  <c:v>31.723355300000001</c:v>
                </c:pt>
                <c:pt idx="2">
                  <c:v>31.657946320000004</c:v>
                </c:pt>
                <c:pt idx="3">
                  <c:v>32.050400200000006</c:v>
                </c:pt>
                <c:pt idx="4">
                  <c:v>31.91958224</c:v>
                </c:pt>
                <c:pt idx="5">
                  <c:v>31.723355300000001</c:v>
                </c:pt>
                <c:pt idx="6">
                  <c:v>31.91958224</c:v>
                </c:pt>
                <c:pt idx="7">
                  <c:v>32.050400200000006</c:v>
                </c:pt>
                <c:pt idx="8">
                  <c:v>31.657946320000004</c:v>
                </c:pt>
                <c:pt idx="9">
                  <c:v>32.050400200000006</c:v>
                </c:pt>
                <c:pt idx="10">
                  <c:v>32.769898980000001</c:v>
                </c:pt>
                <c:pt idx="11">
                  <c:v>32.050400200000006</c:v>
                </c:pt>
                <c:pt idx="12">
                  <c:v>31.85417326</c:v>
                </c:pt>
                <c:pt idx="13">
                  <c:v>31.91958224</c:v>
                </c:pt>
                <c:pt idx="14">
                  <c:v>32.377445099999996</c:v>
                </c:pt>
                <c:pt idx="15">
                  <c:v>32.377445099999996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E169-4234-BA6B-804B89296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2013584"/>
        <c:axId val="402013976"/>
      </c:scatterChart>
      <c:valAx>
        <c:axId val="402013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d/m/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013976"/>
        <c:crosses val="autoZero"/>
        <c:crossBetween val="midCat"/>
      </c:valAx>
      <c:valAx>
        <c:axId val="40201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013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</xdr:colOff>
      <xdr:row>0</xdr:row>
      <xdr:rowOff>0</xdr:rowOff>
    </xdr:from>
    <xdr:to>
      <xdr:col>13</xdr:col>
      <xdr:colOff>0</xdr:colOff>
      <xdr:row>1</xdr:row>
      <xdr:rowOff>68580</xdr:rowOff>
    </xdr:to>
    <xdr:sp macro="[0]!update" textlink="">
      <xdr:nvSpPr>
        <xdr:cNvPr id="2" name="Rectangle 1"/>
        <xdr:cNvSpPr/>
      </xdr:nvSpPr>
      <xdr:spPr>
        <a:xfrm>
          <a:off x="7840980" y="0"/>
          <a:ext cx="1203960" cy="25146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200" b="1">
              <a:solidFill>
                <a:srgbClr val="FF0000"/>
              </a:solidFill>
            </a:rPr>
            <a:t>UPDATE</a:t>
          </a:r>
          <a:endParaRPr lang="en-GB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30480</xdr:colOff>
      <xdr:row>1</xdr:row>
      <xdr:rowOff>91440</xdr:rowOff>
    </xdr:from>
    <xdr:to>
      <xdr:col>13</xdr:col>
      <xdr:colOff>0</xdr:colOff>
      <xdr:row>2</xdr:row>
      <xdr:rowOff>167640</xdr:rowOff>
    </xdr:to>
    <xdr:sp macro="[0]!search" textlink="">
      <xdr:nvSpPr>
        <xdr:cNvPr id="3" name="Rectangle 2"/>
        <xdr:cNvSpPr/>
      </xdr:nvSpPr>
      <xdr:spPr>
        <a:xfrm>
          <a:off x="7840980" y="274320"/>
          <a:ext cx="1203960" cy="25908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GB" sz="1200" b="1">
              <a:solidFill>
                <a:schemeClr val="tx2">
                  <a:lumMod val="60000"/>
                  <a:lumOff val="40000"/>
                </a:schemeClr>
              </a:solidFill>
            </a:rPr>
            <a:t>SEARCH: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609506</xdr:colOff>
      <xdr:row>1</xdr:row>
      <xdr:rowOff>127000</xdr:rowOff>
    </xdr:from>
    <xdr:to>
      <xdr:col>15</xdr:col>
      <xdr:colOff>582706</xdr:colOff>
      <xdr:row>25</xdr:row>
      <xdr:rowOff>14941</xdr:rowOff>
    </xdr:to>
    <xdr:graphicFrame macro="">
      <xdr:nvGraphicFramePr>
        <xdr:cNvPr id="3" name="display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Q196"/>
  <sheetViews>
    <sheetView showGridLines="0" zoomScale="70" zoomScaleNormal="70" workbookViewId="0">
      <pane xSplit="1" ySplit="4" topLeftCell="B15" activePane="bottomRight" state="frozen"/>
      <selection activeCell="T4" sqref="T4"/>
      <selection pane="topRight" activeCell="T4" sqref="T4"/>
      <selection pane="bottomLeft" activeCell="T4" sqref="T4"/>
      <selection pane="bottomRight" activeCell="E18" sqref="E18"/>
    </sheetView>
  </sheetViews>
  <sheetFormatPr defaultRowHeight="14.5"/>
  <cols>
    <col min="1" max="2" width="6.7265625" customWidth="1"/>
    <col min="3" max="3" width="20.6328125" customWidth="1"/>
    <col min="4" max="4" width="11.7265625" customWidth="1"/>
    <col min="5" max="5" width="30.90625" bestFit="1" customWidth="1"/>
    <col min="6" max="6" width="13.36328125" customWidth="1"/>
    <col min="7" max="7" width="18" customWidth="1"/>
    <col min="8" max="8" width="8.453125" customWidth="1"/>
    <col min="9" max="9" width="17.6328125" customWidth="1"/>
    <col min="10" max="10" width="12.453125" style="25" bestFit="1" customWidth="1"/>
    <col min="11" max="18" width="11.90625" bestFit="1" customWidth="1"/>
    <col min="19" max="19" width="12" bestFit="1" customWidth="1"/>
    <col min="20" max="24" width="11.90625" bestFit="1" customWidth="1"/>
  </cols>
  <sheetData>
    <row r="1" spans="1:3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L1" s="27"/>
    </row>
    <row r="2" spans="1:32">
      <c r="A2" s="4"/>
      <c r="B2" s="2"/>
      <c r="C2" s="2"/>
      <c r="D2" s="2"/>
      <c r="E2" s="2"/>
      <c r="F2" s="2"/>
      <c r="G2" s="2"/>
      <c r="H2" s="2"/>
      <c r="I2" s="2"/>
      <c r="J2" s="21" t="s">
        <v>56</v>
      </c>
      <c r="S2" s="28" t="s">
        <v>49</v>
      </c>
      <c r="T2" s="28">
        <v>16</v>
      </c>
    </row>
    <row r="3" spans="1:32" s="25" customFormat="1">
      <c r="A3" s="2"/>
      <c r="B3" s="57" t="s">
        <v>18</v>
      </c>
      <c r="C3" s="63" t="s">
        <v>3</v>
      </c>
      <c r="D3" s="65" t="s">
        <v>38</v>
      </c>
      <c r="E3" s="59">
        <v>1</v>
      </c>
      <c r="F3" s="60"/>
      <c r="G3" s="63" t="s">
        <v>4</v>
      </c>
      <c r="H3" s="55" t="s">
        <v>5</v>
      </c>
      <c r="I3" s="55" t="s">
        <v>6</v>
      </c>
      <c r="J3" s="22" t="s">
        <v>7</v>
      </c>
      <c r="K3"/>
      <c r="L3"/>
      <c r="M3"/>
      <c r="N3" s="28" t="s">
        <v>36</v>
      </c>
      <c r="O3"/>
      <c r="P3"/>
      <c r="Q3"/>
      <c r="R3"/>
      <c r="S3"/>
      <c r="T3"/>
      <c r="U3"/>
      <c r="V3"/>
    </row>
    <row r="4" spans="1:32" s="25" customFormat="1">
      <c r="A4"/>
      <c r="B4" s="58"/>
      <c r="C4" s="64"/>
      <c r="D4" s="63"/>
      <c r="E4" s="61"/>
      <c r="F4" s="62"/>
      <c r="G4" s="64"/>
      <c r="H4" s="56"/>
      <c r="I4" s="56"/>
      <c r="J4" s="26"/>
      <c r="K4" s="26">
        <v>43116</v>
      </c>
      <c r="L4" s="26">
        <v>43115.416666666664</v>
      </c>
      <c r="M4" s="26">
        <v>43114.416666666664</v>
      </c>
      <c r="N4" s="26">
        <v>43113</v>
      </c>
      <c r="O4" s="26">
        <v>43112.416666666664</v>
      </c>
      <c r="P4" s="26">
        <v>43111.416666666664</v>
      </c>
      <c r="Q4" s="26">
        <v>43110.416666666664</v>
      </c>
      <c r="R4" s="26">
        <v>43109.416666666664</v>
      </c>
      <c r="S4" s="26">
        <v>43108.416666666664</v>
      </c>
      <c r="T4" s="26">
        <v>43107.269479166665</v>
      </c>
      <c r="U4" s="26">
        <v>43106</v>
      </c>
      <c r="V4" s="26">
        <v>43105</v>
      </c>
      <c r="W4" s="26">
        <v>43104</v>
      </c>
      <c r="X4" s="26">
        <v>43103</v>
      </c>
      <c r="Y4" s="26">
        <v>43102</v>
      </c>
      <c r="Z4" s="26">
        <v>43101</v>
      </c>
      <c r="AA4" s="26"/>
      <c r="AB4" s="26"/>
      <c r="AC4" s="26"/>
      <c r="AD4" s="26"/>
      <c r="AE4" s="26"/>
      <c r="AF4" s="26"/>
    </row>
    <row r="5" spans="1:32">
      <c r="A5" s="32"/>
      <c r="B5" s="5" t="s">
        <v>19</v>
      </c>
      <c r="C5" s="6" t="s">
        <v>50</v>
      </c>
      <c r="D5" s="29" t="s">
        <v>37</v>
      </c>
      <c r="E5" s="9" t="s">
        <v>29</v>
      </c>
      <c r="F5" s="8">
        <f>(J6-J5)*1.013*100000/(J12*1000*9.81)</f>
        <v>0</v>
      </c>
      <c r="G5" s="1" t="s">
        <v>8</v>
      </c>
      <c r="H5" s="1" t="s">
        <v>9</v>
      </c>
      <c r="I5" s="34"/>
      <c r="J5" s="37"/>
      <c r="K5" s="37">
        <v>0.1</v>
      </c>
      <c r="L5" s="37">
        <v>0.1</v>
      </c>
      <c r="M5" s="37">
        <v>0.1</v>
      </c>
      <c r="N5" s="37">
        <v>0.1</v>
      </c>
      <c r="O5" s="37">
        <v>0.1</v>
      </c>
      <c r="P5" s="37">
        <v>0.1</v>
      </c>
      <c r="Q5" s="37">
        <v>0.1</v>
      </c>
      <c r="R5" s="37">
        <v>0.1</v>
      </c>
      <c r="S5" s="37">
        <v>0.1</v>
      </c>
      <c r="T5" s="37">
        <v>0.1</v>
      </c>
      <c r="U5" s="37">
        <v>0.1</v>
      </c>
      <c r="V5" s="37">
        <v>0.1</v>
      </c>
      <c r="W5" s="37">
        <v>0.1</v>
      </c>
      <c r="X5" s="37">
        <v>0.1</v>
      </c>
      <c r="Y5" s="37">
        <v>0.1</v>
      </c>
      <c r="Z5" s="37">
        <v>0.1</v>
      </c>
      <c r="AA5" s="37"/>
      <c r="AB5" s="37"/>
      <c r="AC5" s="37"/>
      <c r="AD5" s="37"/>
      <c r="AE5" s="37"/>
      <c r="AF5" s="37"/>
    </row>
    <row r="6" spans="1:32">
      <c r="A6" s="32"/>
      <c r="B6" s="18" t="str">
        <f>B5</f>
        <v>LaBix</v>
      </c>
      <c r="C6" s="7" t="str">
        <f>C5</f>
        <v>P-58001A</v>
      </c>
      <c r="D6" s="30" t="s">
        <v>37</v>
      </c>
      <c r="E6" s="9" t="s">
        <v>30</v>
      </c>
      <c r="F6" s="8">
        <f>(J7*J13*J14*1.732)/1000</f>
        <v>0</v>
      </c>
      <c r="G6" s="1" t="s">
        <v>10</v>
      </c>
      <c r="H6" s="1" t="s">
        <v>9</v>
      </c>
      <c r="I6" s="34" t="s">
        <v>11</v>
      </c>
      <c r="J6" s="37"/>
      <c r="K6" s="37">
        <v>11.7</v>
      </c>
      <c r="L6" s="37">
        <v>11.7</v>
      </c>
      <c r="M6" s="37">
        <v>11.7</v>
      </c>
      <c r="N6" s="37">
        <v>12</v>
      </c>
      <c r="O6" s="37">
        <v>11.9</v>
      </c>
      <c r="P6" s="37">
        <v>11.8</v>
      </c>
      <c r="Q6" s="37">
        <v>11.7</v>
      </c>
      <c r="R6" s="37">
        <v>12</v>
      </c>
      <c r="S6" s="37">
        <v>11.8</v>
      </c>
      <c r="T6" s="37">
        <v>11.6</v>
      </c>
      <c r="U6" s="37">
        <v>10.8</v>
      </c>
      <c r="V6" s="37">
        <v>11.9</v>
      </c>
      <c r="W6" s="37">
        <v>12</v>
      </c>
      <c r="X6" s="37">
        <v>11.3</v>
      </c>
      <c r="Y6" s="37">
        <v>11.6</v>
      </c>
      <c r="Z6" s="37">
        <v>11.7</v>
      </c>
      <c r="AA6" s="37"/>
      <c r="AB6" s="37"/>
      <c r="AC6" s="37"/>
      <c r="AD6" s="37"/>
      <c r="AE6" s="37"/>
      <c r="AF6" s="37"/>
    </row>
    <row r="7" spans="1:32">
      <c r="A7" s="32"/>
      <c r="B7" s="18" t="str">
        <f t="shared" ref="B7:B14" si="0">B6</f>
        <v>LaBix</v>
      </c>
      <c r="C7" s="7" t="str">
        <f t="shared" ref="C7:C14" si="1">C6</f>
        <v>P-58001A</v>
      </c>
      <c r="D7" s="30" t="s">
        <v>37</v>
      </c>
      <c r="E7" s="9" t="s">
        <v>32</v>
      </c>
      <c r="F7" s="8">
        <f>(J5+0.925-0.924)*1.013*100000/(9.81*J12*1000)</f>
        <v>1.2049238923442738E-2</v>
      </c>
      <c r="G7" s="1" t="s">
        <v>12</v>
      </c>
      <c r="H7" s="1" t="s">
        <v>13</v>
      </c>
      <c r="I7" s="34"/>
      <c r="J7" s="37"/>
      <c r="K7" s="37">
        <v>44.8</v>
      </c>
      <c r="L7" s="37">
        <v>48.1</v>
      </c>
      <c r="M7" s="37">
        <v>48</v>
      </c>
      <c r="N7" s="37">
        <v>47</v>
      </c>
      <c r="O7" s="37">
        <v>47</v>
      </c>
      <c r="P7" s="37">
        <v>45</v>
      </c>
      <c r="Q7" s="37">
        <v>47</v>
      </c>
      <c r="R7" s="37">
        <v>45</v>
      </c>
      <c r="S7" s="37">
        <v>46</v>
      </c>
      <c r="T7" s="37">
        <v>45.9</v>
      </c>
      <c r="U7" s="37">
        <v>50.1</v>
      </c>
      <c r="V7" s="37">
        <v>45.8</v>
      </c>
      <c r="W7" s="37">
        <v>45.7</v>
      </c>
      <c r="X7" s="37">
        <v>46</v>
      </c>
      <c r="Y7" s="37">
        <v>45.7</v>
      </c>
      <c r="Z7" s="37">
        <v>45.8</v>
      </c>
      <c r="AA7" s="37"/>
      <c r="AB7" s="37"/>
      <c r="AC7" s="37"/>
      <c r="AD7" s="37"/>
      <c r="AE7" s="37"/>
      <c r="AF7" s="37"/>
    </row>
    <row r="8" spans="1:32">
      <c r="A8" s="32"/>
      <c r="B8" s="18" t="str">
        <f t="shared" si="0"/>
        <v>LaBix</v>
      </c>
      <c r="C8" s="7" t="str">
        <f t="shared" si="1"/>
        <v>P-58001A</v>
      </c>
      <c r="D8" s="30" t="s">
        <v>37</v>
      </c>
      <c r="E8" s="17" t="s">
        <v>31</v>
      </c>
      <c r="F8" s="8"/>
      <c r="G8" s="1" t="s">
        <v>14</v>
      </c>
      <c r="H8" s="1" t="s">
        <v>15</v>
      </c>
      <c r="I8" s="35" t="s">
        <v>0</v>
      </c>
      <c r="J8" s="24" t="e">
        <f t="array" aca="1" ref="J8" ca="1">_xll.PITimeDat('pump status'!$I$8,'pump status'!$J$4,"PISERVER","interpolated")</f>
        <v>#NAME?</v>
      </c>
      <c r="K8" s="37">
        <v>1982.460205078125</v>
      </c>
      <c r="L8" s="37">
        <v>2031.2314453125</v>
      </c>
      <c r="M8" s="37">
        <v>2030.572265625</v>
      </c>
      <c r="N8" s="37">
        <v>1995.637939453125</v>
      </c>
      <c r="O8" s="37">
        <v>1995.2276611328125</v>
      </c>
      <c r="P8" s="37">
        <v>1980.375</v>
      </c>
      <c r="Q8" s="37">
        <v>1972.8121337890625</v>
      </c>
      <c r="R8" s="37">
        <v>1975.9949951171875</v>
      </c>
      <c r="S8" s="37">
        <v>2004.7548828125</v>
      </c>
      <c r="T8" s="37">
        <v>1956.60546875</v>
      </c>
      <c r="U8" s="37">
        <v>2049.94384765625</v>
      </c>
      <c r="V8" s="37">
        <v>1988.584716796875</v>
      </c>
      <c r="W8" s="37">
        <v>1968.517822265625</v>
      </c>
      <c r="X8" s="37">
        <v>2027.42041015625</v>
      </c>
      <c r="Y8" s="37">
        <v>2002.580810546875</v>
      </c>
      <c r="Z8" s="37">
        <v>1998.616943359375</v>
      </c>
      <c r="AA8" s="37"/>
      <c r="AB8" s="37"/>
      <c r="AC8" s="37"/>
      <c r="AD8" s="37"/>
      <c r="AE8" s="37"/>
      <c r="AF8" s="37"/>
    </row>
    <row r="9" spans="1:32">
      <c r="A9" s="32"/>
      <c r="B9" s="18" t="str">
        <f t="shared" si="0"/>
        <v>LaBix</v>
      </c>
      <c r="C9" s="7" t="str">
        <f t="shared" si="1"/>
        <v>P-58001A</v>
      </c>
      <c r="D9" s="30" t="s">
        <v>37</v>
      </c>
      <c r="E9" s="3"/>
      <c r="F9" s="8"/>
      <c r="G9" s="1"/>
      <c r="H9" s="1" t="s">
        <v>16</v>
      </c>
      <c r="I9" s="34"/>
      <c r="J9" s="37" t="e">
        <f ca="1">J8/(J12*24)</f>
        <v>#NAME?</v>
      </c>
      <c r="K9" s="37">
        <v>96.385657578671982</v>
      </c>
      <c r="L9" s="37">
        <v>98.756876959962085</v>
      </c>
      <c r="M9" s="37">
        <v>98.724828161464416</v>
      </c>
      <c r="N9" s="37">
        <v>97.026348670416439</v>
      </c>
      <c r="O9" s="37">
        <v>97.006401260832973</v>
      </c>
      <c r="P9" s="37">
        <v>96.284276546091021</v>
      </c>
      <c r="Q9" s="37">
        <v>95.916575932957159</v>
      </c>
      <c r="R9" s="37">
        <v>96.071324149999398</v>
      </c>
      <c r="S9" s="37">
        <v>97.469607293489901</v>
      </c>
      <c r="T9" s="37">
        <v>95.128620612115924</v>
      </c>
      <c r="U9" s="37">
        <v>99.666659259833253</v>
      </c>
      <c r="V9" s="37">
        <v>96.683426526491402</v>
      </c>
      <c r="W9" s="37">
        <v>95.707789880670219</v>
      </c>
      <c r="X9" s="37">
        <v>98.571587424944099</v>
      </c>
      <c r="Y9" s="37">
        <v>97.363905608074447</v>
      </c>
      <c r="Z9" s="37">
        <v>97.171185499775149</v>
      </c>
      <c r="AA9" s="37"/>
      <c r="AB9" s="37"/>
      <c r="AC9" s="37"/>
      <c r="AD9" s="37"/>
      <c r="AE9" s="37"/>
      <c r="AF9" s="37"/>
    </row>
    <row r="10" spans="1:32">
      <c r="A10" s="32"/>
      <c r="B10" s="18" t="str">
        <f t="shared" si="0"/>
        <v>LaBix</v>
      </c>
      <c r="C10" s="7" t="str">
        <f t="shared" si="1"/>
        <v>P-58001A</v>
      </c>
      <c r="D10" s="30" t="s">
        <v>37</v>
      </c>
      <c r="E10" s="3"/>
      <c r="F10" s="8"/>
      <c r="G10" s="14" t="s">
        <v>22</v>
      </c>
      <c r="H10" s="1" t="s">
        <v>9</v>
      </c>
      <c r="I10" s="34"/>
      <c r="J10" s="23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</row>
    <row r="11" spans="1:32">
      <c r="A11" s="32"/>
      <c r="B11" s="18" t="str">
        <f t="shared" si="0"/>
        <v>LaBix</v>
      </c>
      <c r="C11" s="7" t="str">
        <f t="shared" si="1"/>
        <v>P-58001A</v>
      </c>
      <c r="D11" s="30" t="s">
        <v>37</v>
      </c>
      <c r="E11" s="3"/>
      <c r="F11" s="8"/>
      <c r="G11" s="14" t="s">
        <v>17</v>
      </c>
      <c r="H11" s="1" t="s">
        <v>9</v>
      </c>
      <c r="I11" s="34"/>
      <c r="J11" s="23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</row>
    <row r="12" spans="1:32">
      <c r="A12" s="32"/>
      <c r="B12" s="18" t="str">
        <f t="shared" si="0"/>
        <v>LaBix</v>
      </c>
      <c r="C12" s="7" t="str">
        <f t="shared" si="1"/>
        <v>P-58001A</v>
      </c>
      <c r="D12" s="30" t="s">
        <v>37</v>
      </c>
      <c r="E12" s="3"/>
      <c r="F12" s="8"/>
      <c r="G12" s="14" t="s">
        <v>20</v>
      </c>
      <c r="H12" s="1" t="s">
        <v>23</v>
      </c>
      <c r="I12" s="34" t="s">
        <v>25</v>
      </c>
      <c r="J12" s="23">
        <v>0.85699999999999998</v>
      </c>
      <c r="K12" s="37">
        <v>0.85699999999999998</v>
      </c>
      <c r="L12" s="37">
        <v>0.85699999999999998</v>
      </c>
      <c r="M12" s="37">
        <v>0.85699999999999998</v>
      </c>
      <c r="N12" s="38">
        <v>0.85699999999999998</v>
      </c>
      <c r="O12" s="37">
        <v>0.85699999999999998</v>
      </c>
      <c r="P12" s="37">
        <v>0.85699999999999998</v>
      </c>
      <c r="Q12" s="37">
        <v>0.85699999999999998</v>
      </c>
      <c r="R12" s="37">
        <v>0.85699999999999998</v>
      </c>
      <c r="S12" s="37">
        <v>0.85699999999999998</v>
      </c>
      <c r="T12" s="37">
        <v>0.85699999999999998</v>
      </c>
      <c r="U12" s="37">
        <v>0.85699999999999998</v>
      </c>
      <c r="V12" s="37">
        <v>0.85699999999999998</v>
      </c>
      <c r="W12" s="37">
        <v>0.85699999999999998</v>
      </c>
      <c r="X12" s="37">
        <v>0.85699999999999998</v>
      </c>
      <c r="Y12" s="37">
        <v>0.85699999999999998</v>
      </c>
      <c r="Z12" s="37">
        <v>0.85699999999999998</v>
      </c>
      <c r="AA12" s="37"/>
      <c r="AB12" s="37"/>
      <c r="AC12" s="37"/>
      <c r="AD12" s="37"/>
      <c r="AE12" s="37"/>
      <c r="AF12" s="37"/>
    </row>
    <row r="13" spans="1:32">
      <c r="A13" s="32"/>
      <c r="B13" s="18" t="str">
        <f t="shared" si="0"/>
        <v>LaBix</v>
      </c>
      <c r="C13" s="7" t="str">
        <f t="shared" si="1"/>
        <v>P-58001A</v>
      </c>
      <c r="D13" s="30" t="s">
        <v>37</v>
      </c>
      <c r="E13" s="3"/>
      <c r="F13" s="8"/>
      <c r="G13" s="14" t="s">
        <v>21</v>
      </c>
      <c r="H13" s="1" t="s">
        <v>24</v>
      </c>
      <c r="I13" s="34" t="s">
        <v>26</v>
      </c>
      <c r="J13" s="24">
        <v>415</v>
      </c>
      <c r="K13" s="37">
        <v>415</v>
      </c>
      <c r="L13" s="37">
        <v>415</v>
      </c>
      <c r="M13" s="37">
        <v>415</v>
      </c>
      <c r="N13" s="38">
        <v>415</v>
      </c>
      <c r="O13" s="37">
        <v>415</v>
      </c>
      <c r="P13" s="37">
        <v>415</v>
      </c>
      <c r="Q13" s="37">
        <v>415</v>
      </c>
      <c r="R13" s="37">
        <v>415</v>
      </c>
      <c r="S13" s="37">
        <v>415</v>
      </c>
      <c r="T13" s="37">
        <v>415</v>
      </c>
      <c r="U13" s="37">
        <v>415</v>
      </c>
      <c r="V13" s="37">
        <v>415</v>
      </c>
      <c r="W13" s="37">
        <v>415</v>
      </c>
      <c r="X13" s="37">
        <v>415</v>
      </c>
      <c r="Y13" s="37">
        <v>415</v>
      </c>
      <c r="Z13" s="37">
        <v>415</v>
      </c>
      <c r="AA13" s="37"/>
      <c r="AB13" s="37"/>
      <c r="AC13" s="37"/>
      <c r="AD13" s="37"/>
      <c r="AE13" s="37"/>
      <c r="AF13" s="37"/>
    </row>
    <row r="14" spans="1:32" ht="15" thickBot="1">
      <c r="A14" s="32"/>
      <c r="B14" s="19" t="str">
        <f t="shared" si="0"/>
        <v>LaBix</v>
      </c>
      <c r="C14" s="10" t="str">
        <f t="shared" si="1"/>
        <v>P-58001A</v>
      </c>
      <c r="D14" s="31" t="s">
        <v>37</v>
      </c>
      <c r="E14" s="11" t="s">
        <v>48</v>
      </c>
      <c r="F14" s="12" t="e">
        <f ca="1">9.81*J12*J9*F5/F6/36</f>
        <v>#NAME?</v>
      </c>
      <c r="G14" s="15" t="s">
        <v>27</v>
      </c>
      <c r="H14" s="13" t="s">
        <v>28</v>
      </c>
      <c r="I14" s="36" t="s">
        <v>26</v>
      </c>
      <c r="J14" s="24">
        <v>0.91</v>
      </c>
      <c r="K14" s="37">
        <v>0.91</v>
      </c>
      <c r="L14" s="37">
        <v>0.91</v>
      </c>
      <c r="M14" s="37">
        <v>0.91</v>
      </c>
      <c r="N14" s="37">
        <v>0.91</v>
      </c>
      <c r="O14" s="37">
        <v>0.91</v>
      </c>
      <c r="P14" s="37">
        <v>0.91</v>
      </c>
      <c r="Q14" s="37">
        <v>0.91</v>
      </c>
      <c r="R14" s="37">
        <v>0.91</v>
      </c>
      <c r="S14" s="37">
        <v>0.91</v>
      </c>
      <c r="T14" s="37">
        <v>0.91</v>
      </c>
      <c r="U14" s="37">
        <v>0.91</v>
      </c>
      <c r="V14" s="37">
        <v>0.91</v>
      </c>
      <c r="W14" s="37">
        <v>0.91</v>
      </c>
      <c r="X14" s="37">
        <v>0.91</v>
      </c>
      <c r="Y14" s="37">
        <v>0.91</v>
      </c>
      <c r="Z14" s="37">
        <v>0.91</v>
      </c>
      <c r="AA14" s="37"/>
      <c r="AB14" s="37"/>
      <c r="AC14" s="37"/>
      <c r="AD14" s="37"/>
      <c r="AE14" s="37"/>
      <c r="AF14" s="37"/>
    </row>
    <row r="15" spans="1:32">
      <c r="A15" s="32"/>
      <c r="B15" s="5" t="s">
        <v>19</v>
      </c>
      <c r="C15" s="6" t="s">
        <v>51</v>
      </c>
      <c r="D15" s="29" t="s">
        <v>37</v>
      </c>
      <c r="E15" s="9" t="s">
        <v>29</v>
      </c>
      <c r="F15" s="8">
        <f>(J16-J15)*1.013*100000/(J22*1000*9.81)</f>
        <v>0</v>
      </c>
      <c r="G15" s="1" t="s">
        <v>8</v>
      </c>
      <c r="H15" s="1" t="s">
        <v>9</v>
      </c>
      <c r="I15" s="34"/>
      <c r="J15" s="23"/>
      <c r="K15" s="37">
        <v>0.1</v>
      </c>
      <c r="L15" s="37">
        <v>0.1</v>
      </c>
      <c r="M15" s="37">
        <v>0.1</v>
      </c>
      <c r="N15" s="37">
        <v>0.1</v>
      </c>
      <c r="O15" s="37">
        <v>0.1</v>
      </c>
      <c r="P15" s="37">
        <v>0.1</v>
      </c>
      <c r="Q15" s="37">
        <v>0.1</v>
      </c>
      <c r="R15" s="37">
        <v>0.1</v>
      </c>
      <c r="S15" s="37">
        <v>0.1</v>
      </c>
      <c r="T15" s="37">
        <v>0.1</v>
      </c>
      <c r="U15" s="37">
        <v>0.1</v>
      </c>
      <c r="V15" s="37">
        <v>0.1</v>
      </c>
      <c r="W15" s="37">
        <v>0.1</v>
      </c>
      <c r="X15" s="37">
        <v>0.1</v>
      </c>
      <c r="Y15" s="37">
        <v>0.1</v>
      </c>
      <c r="Z15" s="37">
        <v>0.1</v>
      </c>
      <c r="AA15" s="37"/>
      <c r="AB15" s="37"/>
      <c r="AC15" s="37"/>
      <c r="AD15" s="37"/>
      <c r="AE15" s="37"/>
      <c r="AF15" s="37"/>
    </row>
    <row r="16" spans="1:32">
      <c r="A16" s="32"/>
      <c r="B16" s="18" t="str">
        <f>B15</f>
        <v>LaBix</v>
      </c>
      <c r="C16" s="20" t="str">
        <f>C15</f>
        <v>P-58001B</v>
      </c>
      <c r="D16" s="30" t="s">
        <v>37</v>
      </c>
      <c r="E16" s="9" t="s">
        <v>30</v>
      </c>
      <c r="F16" s="8">
        <f>(J17*J23*J24*1.732)/1000</f>
        <v>0</v>
      </c>
      <c r="G16" s="1" t="s">
        <v>10</v>
      </c>
      <c r="H16" s="1" t="s">
        <v>9</v>
      </c>
      <c r="I16" s="34" t="s">
        <v>11</v>
      </c>
      <c r="J16" s="23"/>
      <c r="K16" s="37">
        <v>12.8</v>
      </c>
      <c r="L16" s="37">
        <v>12.6</v>
      </c>
      <c r="M16" s="37">
        <v>12.5</v>
      </c>
      <c r="N16" s="37">
        <v>13</v>
      </c>
      <c r="O16" s="37">
        <v>12.8</v>
      </c>
      <c r="P16" s="37">
        <v>13</v>
      </c>
      <c r="Q16" s="37">
        <v>13</v>
      </c>
      <c r="R16" s="37">
        <v>13</v>
      </c>
      <c r="S16" s="37">
        <v>13</v>
      </c>
      <c r="T16" s="37">
        <v>12.8</v>
      </c>
      <c r="U16" s="37">
        <v>12.8</v>
      </c>
      <c r="V16" s="37">
        <v>13</v>
      </c>
      <c r="W16" s="37">
        <v>13.2</v>
      </c>
      <c r="X16" s="37">
        <v>13.3</v>
      </c>
      <c r="Y16" s="37">
        <v>12.6</v>
      </c>
      <c r="Z16" s="37">
        <v>13</v>
      </c>
      <c r="AA16" s="37"/>
      <c r="AB16" s="37"/>
      <c r="AC16" s="37"/>
      <c r="AD16" s="37"/>
      <c r="AE16" s="37"/>
      <c r="AF16" s="37"/>
    </row>
    <row r="17" spans="1:32">
      <c r="A17" s="32"/>
      <c r="B17" s="18" t="str">
        <f t="shared" ref="B17:C24" si="2">B16</f>
        <v>LaBix</v>
      </c>
      <c r="C17" s="7" t="str">
        <f t="shared" si="2"/>
        <v>P-58001B</v>
      </c>
      <c r="D17" s="30" t="s">
        <v>37</v>
      </c>
      <c r="E17" s="9" t="s">
        <v>32</v>
      </c>
      <c r="F17" s="8">
        <f>(J5+0.925-0.924)*1.013*100000/(9.81*J12*1000)</f>
        <v>1.2049238923442738E-2</v>
      </c>
      <c r="G17" s="1" t="s">
        <v>12</v>
      </c>
      <c r="H17" s="1" t="s">
        <v>13</v>
      </c>
      <c r="I17" s="34"/>
      <c r="J17" s="23"/>
      <c r="K17" s="37">
        <v>48.8</v>
      </c>
      <c r="L17" s="37">
        <v>48.5</v>
      </c>
      <c r="M17" s="37">
        <v>48.4</v>
      </c>
      <c r="N17" s="37">
        <v>49</v>
      </c>
      <c r="O17" s="37">
        <v>48.8</v>
      </c>
      <c r="P17" s="37">
        <v>48.5</v>
      </c>
      <c r="Q17" s="37">
        <v>48.8</v>
      </c>
      <c r="R17" s="37">
        <v>49</v>
      </c>
      <c r="S17" s="37">
        <v>48.4</v>
      </c>
      <c r="T17" s="37">
        <v>49</v>
      </c>
      <c r="U17" s="37">
        <v>50.1</v>
      </c>
      <c r="V17" s="37">
        <v>49</v>
      </c>
      <c r="W17" s="37">
        <v>48.7</v>
      </c>
      <c r="X17" s="37">
        <v>48.8</v>
      </c>
      <c r="Y17" s="37">
        <v>49.5</v>
      </c>
      <c r="Z17" s="37">
        <v>49.5</v>
      </c>
      <c r="AA17" s="37"/>
      <c r="AB17" s="37"/>
      <c r="AC17" s="37"/>
      <c r="AD17" s="37"/>
      <c r="AE17" s="37"/>
      <c r="AF17" s="37"/>
    </row>
    <row r="18" spans="1:32">
      <c r="A18" s="32"/>
      <c r="B18" s="18" t="str">
        <f t="shared" si="2"/>
        <v>LaBix</v>
      </c>
      <c r="C18" s="7" t="str">
        <f t="shared" si="2"/>
        <v>P-58001B</v>
      </c>
      <c r="D18" s="30" t="s">
        <v>37</v>
      </c>
      <c r="E18" s="17" t="s">
        <v>31</v>
      </c>
      <c r="F18" s="8"/>
      <c r="G18" s="1" t="s">
        <v>14</v>
      </c>
      <c r="H18" s="1" t="s">
        <v>15</v>
      </c>
      <c r="I18" s="35" t="s">
        <v>1</v>
      </c>
      <c r="J18" s="24" t="e">
        <f t="array" aca="1" ref="J18" ca="1">_xll.PITimeDat('pump status'!$I$18,'pump status'!$J$4,"PISERVER","interpolated")</f>
        <v>#NAME?</v>
      </c>
      <c r="K18" s="37">
        <v>1992.75341796875</v>
      </c>
      <c r="L18" s="37">
        <v>2014.80517578125</v>
      </c>
      <c r="M18" s="37">
        <v>2014.7955322265625</v>
      </c>
      <c r="N18" s="37">
        <v>1993.1988525390625</v>
      </c>
      <c r="O18" s="37">
        <v>1989.5823974609375</v>
      </c>
      <c r="P18" s="37">
        <v>1983.2813720703125</v>
      </c>
      <c r="Q18" s="37">
        <v>1964.558837890625</v>
      </c>
      <c r="R18" s="37">
        <v>1952.0177001953125</v>
      </c>
      <c r="S18" s="37">
        <v>1978.4542236328125</v>
      </c>
      <c r="T18" s="37">
        <v>1969.484130859375</v>
      </c>
      <c r="U18" s="37">
        <v>2043.327392578125</v>
      </c>
      <c r="V18" s="37">
        <v>2007.2528076171875</v>
      </c>
      <c r="W18" s="37">
        <v>1968.26953125</v>
      </c>
      <c r="X18" s="37">
        <v>1973.9613037109375</v>
      </c>
      <c r="Y18" s="37">
        <v>2014.75537109375</v>
      </c>
      <c r="Z18" s="37">
        <v>2014.005859375</v>
      </c>
      <c r="AA18" s="37"/>
      <c r="AB18" s="37"/>
      <c r="AC18" s="37"/>
      <c r="AD18" s="37"/>
      <c r="AE18" s="37"/>
      <c r="AF18" s="37"/>
    </row>
    <row r="19" spans="1:32">
      <c r="A19" s="32"/>
      <c r="B19" s="18" t="str">
        <f t="shared" si="2"/>
        <v>LaBix</v>
      </c>
      <c r="C19" s="7" t="str">
        <f t="shared" si="2"/>
        <v>P-58001B</v>
      </c>
      <c r="D19" s="30" t="s">
        <v>37</v>
      </c>
      <c r="E19" s="3"/>
      <c r="F19" s="8"/>
      <c r="G19" s="1"/>
      <c r="H19" s="1" t="s">
        <v>16</v>
      </c>
      <c r="I19" s="34"/>
      <c r="J19" s="23" t="e">
        <f ca="1">J18/(24*J22)</f>
        <v>#NAME?</v>
      </c>
      <c r="K19" s="37">
        <v>96.886105502175724</v>
      </c>
      <c r="L19" s="37">
        <v>97.958244641250985</v>
      </c>
      <c r="M19" s="37">
        <v>97.957775779198883</v>
      </c>
      <c r="N19" s="37">
        <v>96.907762181012387</v>
      </c>
      <c r="O19" s="37">
        <v>96.731932976513889</v>
      </c>
      <c r="P19" s="37">
        <v>96.425582072652304</v>
      </c>
      <c r="Q19" s="37">
        <v>95.515307170878316</v>
      </c>
      <c r="R19" s="37">
        <v>94.905566909534841</v>
      </c>
      <c r="S19" s="37">
        <v>96.190889908246433</v>
      </c>
      <c r="T19" s="37">
        <v>95.754771045282737</v>
      </c>
      <c r="U19" s="37">
        <v>99.34497241239427</v>
      </c>
      <c r="V19" s="37">
        <v>97.591054434908003</v>
      </c>
      <c r="W19" s="37">
        <v>95.695718166569435</v>
      </c>
      <c r="X19" s="37">
        <v>95.972447671671418</v>
      </c>
      <c r="Y19" s="37">
        <v>97.955823176475604</v>
      </c>
      <c r="Z19" s="37">
        <v>97.919382505591216</v>
      </c>
      <c r="AA19" s="37"/>
      <c r="AB19" s="37"/>
      <c r="AC19" s="37"/>
      <c r="AD19" s="37"/>
      <c r="AE19" s="37"/>
      <c r="AF19" s="37"/>
    </row>
    <row r="20" spans="1:32">
      <c r="A20" s="32"/>
      <c r="B20" s="18" t="str">
        <f t="shared" si="2"/>
        <v>LaBix</v>
      </c>
      <c r="C20" s="7" t="str">
        <f t="shared" si="2"/>
        <v>P-58001B</v>
      </c>
      <c r="D20" s="30" t="s">
        <v>37</v>
      </c>
      <c r="E20" s="3"/>
      <c r="F20" s="8"/>
      <c r="G20" s="14" t="s">
        <v>22</v>
      </c>
      <c r="H20" s="1" t="s">
        <v>9</v>
      </c>
      <c r="I20" s="34"/>
      <c r="J20" s="23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>
      <c r="A21" s="32"/>
      <c r="B21" s="18" t="str">
        <f t="shared" si="2"/>
        <v>LaBix</v>
      </c>
      <c r="C21" s="7" t="str">
        <f t="shared" si="2"/>
        <v>P-58001B</v>
      </c>
      <c r="D21" s="30" t="s">
        <v>37</v>
      </c>
      <c r="E21" s="3"/>
      <c r="F21" s="8"/>
      <c r="G21" s="14" t="s">
        <v>17</v>
      </c>
      <c r="H21" s="1" t="s">
        <v>9</v>
      </c>
      <c r="I21" s="34"/>
      <c r="J21" s="23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>
      <c r="A22" s="32"/>
      <c r="B22" s="18" t="str">
        <f t="shared" si="2"/>
        <v>LaBix</v>
      </c>
      <c r="C22" s="7" t="str">
        <f t="shared" si="2"/>
        <v>P-58001B</v>
      </c>
      <c r="D22" s="30" t="s">
        <v>37</v>
      </c>
      <c r="E22" s="3"/>
      <c r="F22" s="8"/>
      <c r="G22" s="14" t="s">
        <v>20</v>
      </c>
      <c r="H22" s="1" t="s">
        <v>23</v>
      </c>
      <c r="I22" s="34" t="s">
        <v>25</v>
      </c>
      <c r="J22" s="23">
        <v>0.85699999999999998</v>
      </c>
      <c r="K22" s="37">
        <v>0.85699999999999998</v>
      </c>
      <c r="L22" s="37">
        <v>0.85699999999999998</v>
      </c>
      <c r="M22" s="37">
        <v>0.85699999999999998</v>
      </c>
      <c r="N22" s="37">
        <v>0.85699999999999998</v>
      </c>
      <c r="O22" s="37">
        <v>0.85699999999999998</v>
      </c>
      <c r="P22" s="37">
        <v>0.85699999999999998</v>
      </c>
      <c r="Q22" s="37">
        <v>0.85699999999999998</v>
      </c>
      <c r="R22" s="37">
        <v>0.85699999999999998</v>
      </c>
      <c r="S22" s="37">
        <v>0.85699999999999998</v>
      </c>
      <c r="T22" s="37">
        <v>0.85699999999999998</v>
      </c>
      <c r="U22" s="37">
        <v>0.85699999999999998</v>
      </c>
      <c r="V22" s="37">
        <v>0.85699999999999998</v>
      </c>
      <c r="W22" s="37">
        <v>0.85699999999999998</v>
      </c>
      <c r="X22" s="37">
        <v>0.85699999999999998</v>
      </c>
      <c r="Y22" s="37">
        <v>0.85699999999999998</v>
      </c>
      <c r="Z22" s="37">
        <v>0.85699999999999998</v>
      </c>
      <c r="AA22" s="37"/>
      <c r="AB22" s="37"/>
      <c r="AC22" s="37"/>
      <c r="AD22" s="37"/>
      <c r="AE22" s="37"/>
      <c r="AF22" s="37"/>
    </row>
    <row r="23" spans="1:32">
      <c r="A23" s="32"/>
      <c r="B23" s="18" t="str">
        <f t="shared" si="2"/>
        <v>LaBix</v>
      </c>
      <c r="C23" s="7" t="str">
        <f t="shared" si="2"/>
        <v>P-58001B</v>
      </c>
      <c r="D23" s="30" t="s">
        <v>37</v>
      </c>
      <c r="E23" s="3"/>
      <c r="F23" s="8"/>
      <c r="G23" s="14" t="s">
        <v>21</v>
      </c>
      <c r="H23" s="1" t="s">
        <v>24</v>
      </c>
      <c r="I23" s="34" t="s">
        <v>26</v>
      </c>
      <c r="J23" s="24">
        <v>415</v>
      </c>
      <c r="K23" s="37">
        <v>415</v>
      </c>
      <c r="L23" s="37">
        <v>415</v>
      </c>
      <c r="M23" s="37">
        <v>415</v>
      </c>
      <c r="N23" s="37">
        <v>415</v>
      </c>
      <c r="O23" s="37">
        <v>415</v>
      </c>
      <c r="P23" s="37">
        <v>415</v>
      </c>
      <c r="Q23" s="37">
        <v>415</v>
      </c>
      <c r="R23" s="37">
        <v>415</v>
      </c>
      <c r="S23" s="37">
        <v>415</v>
      </c>
      <c r="T23" s="37">
        <v>415</v>
      </c>
      <c r="U23" s="37">
        <v>415</v>
      </c>
      <c r="V23" s="37">
        <v>415</v>
      </c>
      <c r="W23" s="37">
        <v>415</v>
      </c>
      <c r="X23" s="37">
        <v>415</v>
      </c>
      <c r="Y23" s="37">
        <v>415</v>
      </c>
      <c r="Z23" s="37">
        <v>415</v>
      </c>
      <c r="AA23" s="37"/>
      <c r="AB23" s="37"/>
      <c r="AC23" s="37"/>
      <c r="AD23" s="37"/>
      <c r="AE23" s="37"/>
      <c r="AF23" s="37"/>
    </row>
    <row r="24" spans="1:32" ht="15" thickBot="1">
      <c r="A24" s="32"/>
      <c r="B24" s="19" t="str">
        <f t="shared" si="2"/>
        <v>LaBix</v>
      </c>
      <c r="C24" s="10" t="str">
        <f t="shared" si="2"/>
        <v>P-58001B</v>
      </c>
      <c r="D24" s="31" t="s">
        <v>37</v>
      </c>
      <c r="E24" s="11" t="s">
        <v>48</v>
      </c>
      <c r="F24" s="12" t="e">
        <f ca="1">9.81*J22*J19*F15/F16/36</f>
        <v>#NAME?</v>
      </c>
      <c r="G24" s="15" t="s">
        <v>27</v>
      </c>
      <c r="H24" s="13" t="s">
        <v>28</v>
      </c>
      <c r="I24" s="36" t="s">
        <v>26</v>
      </c>
      <c r="J24" s="24">
        <v>0.91</v>
      </c>
      <c r="K24" s="37">
        <v>0.91</v>
      </c>
      <c r="L24" s="37">
        <v>0.91</v>
      </c>
      <c r="M24" s="37">
        <v>0.91</v>
      </c>
      <c r="N24" s="37">
        <v>0.91</v>
      </c>
      <c r="O24" s="37">
        <v>0.91</v>
      </c>
      <c r="P24" s="37">
        <v>0.91</v>
      </c>
      <c r="Q24" s="37">
        <v>0.91</v>
      </c>
      <c r="R24" s="37">
        <v>0.91</v>
      </c>
      <c r="S24" s="37">
        <v>0.91</v>
      </c>
      <c r="T24" s="37">
        <v>0.91</v>
      </c>
      <c r="U24" s="37">
        <v>0.91</v>
      </c>
      <c r="V24" s="37">
        <v>0.91</v>
      </c>
      <c r="W24" s="37">
        <v>0.91</v>
      </c>
      <c r="X24" s="37">
        <v>0.91</v>
      </c>
      <c r="Y24" s="37">
        <v>0.91</v>
      </c>
      <c r="Z24" s="37">
        <v>0.91</v>
      </c>
      <c r="AA24" s="37"/>
      <c r="AB24" s="37"/>
      <c r="AC24" s="37"/>
      <c r="AD24" s="37"/>
      <c r="AE24" s="37"/>
      <c r="AF24" s="37"/>
    </row>
    <row r="25" spans="1:32">
      <c r="A25" s="32"/>
      <c r="B25" s="5" t="s">
        <v>19</v>
      </c>
      <c r="C25" s="6" t="s">
        <v>52</v>
      </c>
      <c r="D25" s="29" t="s">
        <v>37</v>
      </c>
      <c r="E25" s="9" t="s">
        <v>29</v>
      </c>
      <c r="F25" s="8">
        <f>(J26-J25)*1.013*100000/(J32*1000*9.81)</f>
        <v>0</v>
      </c>
      <c r="G25" s="1" t="s">
        <v>8</v>
      </c>
      <c r="H25" s="1" t="s">
        <v>9</v>
      </c>
      <c r="I25" s="34"/>
      <c r="J25" s="2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>
      <c r="A26" s="32"/>
      <c r="B26" s="18" t="str">
        <f>B25</f>
        <v>LaBix</v>
      </c>
      <c r="C26" s="20" t="str">
        <f>C25</f>
        <v>P-58002A</v>
      </c>
      <c r="D26" s="30" t="s">
        <v>37</v>
      </c>
      <c r="E26" s="9" t="s">
        <v>30</v>
      </c>
      <c r="F26" s="8">
        <f>(J27*J33*J34*1.732)/1000</f>
        <v>0</v>
      </c>
      <c r="G26" s="1" t="s">
        <v>10</v>
      </c>
      <c r="H26" s="1" t="s">
        <v>9</v>
      </c>
      <c r="I26" s="34" t="s">
        <v>11</v>
      </c>
      <c r="J26" s="2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>
      <c r="A27" s="32"/>
      <c r="B27" s="18" t="str">
        <f t="shared" ref="B27:C27" si="3">B26</f>
        <v>LaBix</v>
      </c>
      <c r="C27" s="7" t="str">
        <f t="shared" si="3"/>
        <v>P-58002A</v>
      </c>
      <c r="D27" s="30" t="s">
        <v>37</v>
      </c>
      <c r="E27" s="9" t="s">
        <v>32</v>
      </c>
      <c r="F27" s="8">
        <f>(J5+0.925-0.924)*1.013*100000/(9.81*J12*1000)</f>
        <v>1.2049238923442738E-2</v>
      </c>
      <c r="G27" s="1" t="s">
        <v>12</v>
      </c>
      <c r="H27" s="1" t="s">
        <v>13</v>
      </c>
      <c r="I27" s="34"/>
      <c r="J27" s="2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>
      <c r="A28" s="32"/>
      <c r="B28" s="18" t="str">
        <f t="shared" ref="B28:C28" si="4">B27</f>
        <v>LaBix</v>
      </c>
      <c r="C28" s="7" t="str">
        <f t="shared" si="4"/>
        <v>P-58002A</v>
      </c>
      <c r="D28" s="30" t="s">
        <v>37</v>
      </c>
      <c r="E28" s="17" t="s">
        <v>31</v>
      </c>
      <c r="F28" s="8"/>
      <c r="G28" s="1" t="s">
        <v>14</v>
      </c>
      <c r="H28" s="1" t="s">
        <v>15</v>
      </c>
      <c r="I28" s="35" t="s">
        <v>2</v>
      </c>
      <c r="J28" s="24" t="e">
        <f t="array" aca="1" ref="J28" ca="1">_xll.PITimeDat('pump status'!$I$28,'pump status'!$J$4,"PISERVER","interpolated")</f>
        <v>#NAME?</v>
      </c>
      <c r="K28" s="43">
        <v>610.1806640625</v>
      </c>
      <c r="L28" s="43">
        <v>615.5460205078125</v>
      </c>
      <c r="M28" s="43">
        <v>608.950927734375</v>
      </c>
      <c r="N28" s="43">
        <v>622.517822265625</v>
      </c>
      <c r="O28" s="43">
        <v>573.1890869140625</v>
      </c>
      <c r="P28" s="43">
        <v>573.1890869140625</v>
      </c>
      <c r="Q28" s="43">
        <v>573.1890869140625</v>
      </c>
      <c r="R28" s="43">
        <v>573.1890869140625</v>
      </c>
      <c r="S28" s="43">
        <v>573.1890869140625</v>
      </c>
      <c r="T28" s="43">
        <v>573.1890869140625</v>
      </c>
      <c r="U28" s="43">
        <v>573.1890869140625</v>
      </c>
      <c r="V28" s="43">
        <v>573.1890869140625</v>
      </c>
      <c r="W28" s="43">
        <v>573.1890869140625</v>
      </c>
      <c r="X28" s="37">
        <v>573.1890869140625</v>
      </c>
      <c r="Y28" s="37">
        <v>573.1890869140625</v>
      </c>
      <c r="Z28" s="37">
        <v>573.1890869140625</v>
      </c>
      <c r="AA28" s="37"/>
      <c r="AB28" s="37"/>
      <c r="AC28" s="37"/>
      <c r="AD28" s="37"/>
      <c r="AE28" s="37"/>
      <c r="AF28" s="37"/>
    </row>
    <row r="29" spans="1:32">
      <c r="A29" s="32"/>
      <c r="B29" s="18" t="str">
        <f t="shared" ref="B29:C29" si="5">B28</f>
        <v>LaBix</v>
      </c>
      <c r="C29" s="7" t="str">
        <f t="shared" si="5"/>
        <v>P-58002A</v>
      </c>
      <c r="D29" s="30" t="s">
        <v>37</v>
      </c>
      <c r="E29" s="3"/>
      <c r="F29" s="8"/>
      <c r="G29" s="1"/>
      <c r="H29" s="1" t="s">
        <v>16</v>
      </c>
      <c r="I29" s="34"/>
      <c r="J29" s="23" t="e">
        <f ca="1">J28/(24*J32)</f>
        <v>#NAME?</v>
      </c>
      <c r="K29" s="43">
        <v>38.874914886754581</v>
      </c>
      <c r="L29" s="43">
        <v>39.216744425829027</v>
      </c>
      <c r="M29" s="43">
        <v>38.796567771048352</v>
      </c>
      <c r="N29" s="43">
        <v>39.660921398166728</v>
      </c>
      <c r="O29" s="43">
        <v>36.518163029693071</v>
      </c>
      <c r="P29" s="43">
        <v>36.518163029693071</v>
      </c>
      <c r="Q29" s="43">
        <v>36.518163029693071</v>
      </c>
      <c r="R29" s="43">
        <v>36.518163029693071</v>
      </c>
      <c r="S29" s="43">
        <v>36.518163029693071</v>
      </c>
      <c r="T29" s="43">
        <v>36.518163029693071</v>
      </c>
      <c r="U29" s="43">
        <v>36.518163029693071</v>
      </c>
      <c r="V29" s="43">
        <v>36.518163029693071</v>
      </c>
      <c r="W29" s="43">
        <v>36.518163029693071</v>
      </c>
      <c r="X29" s="37">
        <v>36.518163029693071</v>
      </c>
      <c r="Y29" s="37">
        <v>36.518163029693071</v>
      </c>
      <c r="Z29" s="37">
        <v>36.518163029693071</v>
      </c>
      <c r="AA29" s="37"/>
      <c r="AB29" s="37"/>
      <c r="AC29" s="37"/>
      <c r="AD29" s="37"/>
      <c r="AE29" s="37"/>
      <c r="AF29" s="37"/>
    </row>
    <row r="30" spans="1:32">
      <c r="A30" s="32"/>
      <c r="B30" s="18" t="str">
        <f t="shared" ref="B30:C30" si="6">B29</f>
        <v>LaBix</v>
      </c>
      <c r="C30" s="7" t="str">
        <f t="shared" si="6"/>
        <v>P-58002A</v>
      </c>
      <c r="D30" s="30" t="s">
        <v>37</v>
      </c>
      <c r="E30" s="3"/>
      <c r="F30" s="8"/>
      <c r="G30" s="14" t="s">
        <v>22</v>
      </c>
      <c r="H30" s="1" t="s">
        <v>9</v>
      </c>
      <c r="I30" s="34"/>
      <c r="J30" s="2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</row>
    <row r="31" spans="1:32">
      <c r="A31" s="32"/>
      <c r="B31" s="18" t="str">
        <f t="shared" ref="B31:C31" si="7">B30</f>
        <v>LaBix</v>
      </c>
      <c r="C31" s="7" t="str">
        <f t="shared" si="7"/>
        <v>P-58002A</v>
      </c>
      <c r="D31" s="30" t="s">
        <v>37</v>
      </c>
      <c r="E31" s="3"/>
      <c r="F31" s="8"/>
      <c r="G31" s="14" t="s">
        <v>17</v>
      </c>
      <c r="H31" s="1" t="s">
        <v>9</v>
      </c>
      <c r="I31" s="34"/>
      <c r="J31" s="23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</row>
    <row r="32" spans="1:32">
      <c r="A32" s="32"/>
      <c r="B32" s="18" t="str">
        <f t="shared" ref="B32:C32" si="8">B31</f>
        <v>LaBix</v>
      </c>
      <c r="C32" s="7" t="str">
        <f t="shared" si="8"/>
        <v>P-58002A</v>
      </c>
      <c r="D32" s="30" t="s">
        <v>37</v>
      </c>
      <c r="E32" s="3"/>
      <c r="F32" s="8"/>
      <c r="G32" s="14" t="s">
        <v>20</v>
      </c>
      <c r="H32" s="1" t="s">
        <v>23</v>
      </c>
      <c r="I32" s="34" t="s">
        <v>25</v>
      </c>
      <c r="J32" s="23">
        <v>0.65400000000000003</v>
      </c>
      <c r="K32" s="37">
        <v>0.65400000000000003</v>
      </c>
      <c r="L32" s="37">
        <v>0.65400000000000003</v>
      </c>
      <c r="M32" s="37">
        <v>0.65400000000000003</v>
      </c>
      <c r="N32" s="37">
        <v>0.65400000000000003</v>
      </c>
      <c r="O32" s="37">
        <v>0.65400000000000003</v>
      </c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</row>
    <row r="33" spans="1:32">
      <c r="A33" s="32"/>
      <c r="B33" s="18" t="str">
        <f t="shared" ref="B33:C33" si="9">B32</f>
        <v>LaBix</v>
      </c>
      <c r="C33" s="7" t="str">
        <f t="shared" si="9"/>
        <v>P-58002A</v>
      </c>
      <c r="D33" s="30" t="s">
        <v>37</v>
      </c>
      <c r="E33" s="3"/>
      <c r="F33" s="8"/>
      <c r="G33" s="14" t="s">
        <v>21</v>
      </c>
      <c r="H33" s="1" t="s">
        <v>24</v>
      </c>
      <c r="I33" s="34" t="s">
        <v>26</v>
      </c>
      <c r="J33" s="24">
        <v>415</v>
      </c>
      <c r="K33" s="37">
        <v>415</v>
      </c>
      <c r="L33" s="37">
        <v>415</v>
      </c>
      <c r="M33" s="37">
        <v>415</v>
      </c>
      <c r="N33" s="37">
        <v>415</v>
      </c>
      <c r="O33" s="37">
        <v>415</v>
      </c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</row>
    <row r="34" spans="1:32" ht="15" thickBot="1">
      <c r="A34" s="32"/>
      <c r="B34" s="19" t="str">
        <f t="shared" ref="B34:C34" si="10">B33</f>
        <v>LaBix</v>
      </c>
      <c r="C34" s="10" t="str">
        <f t="shared" si="10"/>
        <v>P-58002A</v>
      </c>
      <c r="D34" s="31" t="s">
        <v>37</v>
      </c>
      <c r="E34" s="11" t="s">
        <v>48</v>
      </c>
      <c r="F34" s="12" t="e">
        <f ca="1">9.81*J32*J29*F25/F26/36</f>
        <v>#NAME?</v>
      </c>
      <c r="G34" s="15" t="s">
        <v>27</v>
      </c>
      <c r="H34" s="13" t="s">
        <v>28</v>
      </c>
      <c r="I34" s="36" t="s">
        <v>26</v>
      </c>
      <c r="J34" s="24">
        <v>0.9</v>
      </c>
      <c r="K34" s="37">
        <v>0.9</v>
      </c>
      <c r="L34" s="37">
        <v>0.9</v>
      </c>
      <c r="M34" s="37">
        <v>0.9</v>
      </c>
      <c r="N34" s="37">
        <v>0.9</v>
      </c>
      <c r="O34" s="37">
        <v>0.9</v>
      </c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</row>
    <row r="35" spans="1:32">
      <c r="A35" s="32"/>
      <c r="B35" s="5" t="s">
        <v>19</v>
      </c>
      <c r="C35" s="6" t="s">
        <v>53</v>
      </c>
      <c r="D35" s="29" t="s">
        <v>37</v>
      </c>
      <c r="E35" s="9" t="s">
        <v>29</v>
      </c>
      <c r="F35" s="8">
        <f>(J36-J35)*1.013*100000/(J42*1000*9.81)</f>
        <v>0</v>
      </c>
      <c r="G35" s="1" t="s">
        <v>8</v>
      </c>
      <c r="H35" s="1" t="s">
        <v>9</v>
      </c>
      <c r="I35" s="34"/>
      <c r="J35" s="23"/>
      <c r="K35" s="37">
        <v>0.1</v>
      </c>
      <c r="L35" s="37">
        <v>0.1</v>
      </c>
      <c r="M35" s="37">
        <v>0.1</v>
      </c>
      <c r="N35" s="37">
        <v>0.1</v>
      </c>
      <c r="O35" s="37">
        <v>0.1</v>
      </c>
      <c r="P35" s="37">
        <v>0.1</v>
      </c>
      <c r="Q35" s="37">
        <v>0.1</v>
      </c>
      <c r="R35" s="37">
        <v>0.1</v>
      </c>
      <c r="S35" s="37">
        <v>0.1</v>
      </c>
      <c r="T35" s="37">
        <v>0.1</v>
      </c>
      <c r="U35" s="37">
        <v>0.1</v>
      </c>
      <c r="V35" s="37">
        <v>0.1</v>
      </c>
      <c r="W35" s="37">
        <v>0.1</v>
      </c>
      <c r="X35" s="37">
        <v>0.1</v>
      </c>
      <c r="Y35" s="37">
        <v>0.1</v>
      </c>
      <c r="Z35" s="37">
        <v>0.1</v>
      </c>
      <c r="AA35" s="37"/>
      <c r="AB35" s="37"/>
      <c r="AC35" s="37"/>
      <c r="AD35" s="37"/>
      <c r="AE35" s="37"/>
      <c r="AF35" s="37"/>
    </row>
    <row r="36" spans="1:32">
      <c r="A36" s="32"/>
      <c r="B36" s="18" t="str">
        <f>B35</f>
        <v>LaBix</v>
      </c>
      <c r="C36" s="20" t="str">
        <f>C35</f>
        <v>P-58002B</v>
      </c>
      <c r="D36" s="30" t="s">
        <v>37</v>
      </c>
      <c r="E36" s="9" t="s">
        <v>30</v>
      </c>
      <c r="F36" s="8">
        <f>(J37*J43*J44*1.732)/1000</f>
        <v>0</v>
      </c>
      <c r="G36" s="1" t="s">
        <v>10</v>
      </c>
      <c r="H36" s="1" t="s">
        <v>9</v>
      </c>
      <c r="I36" s="34" t="s">
        <v>11</v>
      </c>
      <c r="J36" s="23"/>
      <c r="K36" s="37">
        <v>4.5</v>
      </c>
      <c r="L36" s="37">
        <v>4.5</v>
      </c>
      <c r="M36" s="37">
        <v>4.5</v>
      </c>
      <c r="N36" s="37">
        <v>4.3</v>
      </c>
      <c r="O36" s="37">
        <v>4.5</v>
      </c>
      <c r="P36" s="37">
        <v>4.5</v>
      </c>
      <c r="Q36" s="37">
        <v>4.5</v>
      </c>
      <c r="R36" s="37">
        <v>4.5</v>
      </c>
      <c r="S36" s="37">
        <v>4.0999999999999996</v>
      </c>
      <c r="T36" s="37">
        <v>4.4000000000000004</v>
      </c>
      <c r="U36" s="37">
        <v>4.2</v>
      </c>
      <c r="V36" s="37">
        <v>4.3</v>
      </c>
      <c r="W36" s="37">
        <v>4.5</v>
      </c>
      <c r="X36" s="37">
        <v>4.3</v>
      </c>
      <c r="Y36" s="37">
        <v>4.3</v>
      </c>
      <c r="Z36" s="37">
        <v>4.4000000000000004</v>
      </c>
      <c r="AA36" s="37"/>
      <c r="AB36" s="37"/>
      <c r="AC36" s="37"/>
      <c r="AD36" s="37"/>
      <c r="AE36" s="37"/>
      <c r="AF36" s="37"/>
    </row>
    <row r="37" spans="1:32">
      <c r="A37" s="32"/>
      <c r="B37" s="18" t="str">
        <f t="shared" ref="B37:C37" si="11">B36</f>
        <v>LaBix</v>
      </c>
      <c r="C37" s="7" t="str">
        <f t="shared" si="11"/>
        <v>P-58002B</v>
      </c>
      <c r="D37" s="30" t="s">
        <v>37</v>
      </c>
      <c r="E37" s="9" t="s">
        <v>32</v>
      </c>
      <c r="F37" s="8">
        <f>(J5+0.925-0.924)*1.013*100000/(9.81*J12*1000)</f>
        <v>1.2049238923442738E-2</v>
      </c>
      <c r="G37" s="1" t="s">
        <v>12</v>
      </c>
      <c r="H37" s="1" t="s">
        <v>13</v>
      </c>
      <c r="I37" s="34"/>
      <c r="J37" s="23"/>
      <c r="K37" s="37">
        <v>22</v>
      </c>
      <c r="L37" s="37">
        <v>22</v>
      </c>
      <c r="M37" s="37">
        <v>21.6</v>
      </c>
      <c r="N37" s="37">
        <v>22</v>
      </c>
      <c r="O37" s="37">
        <v>21.6</v>
      </c>
      <c r="P37" s="37">
        <v>21</v>
      </c>
      <c r="Q37" s="37">
        <v>21</v>
      </c>
      <c r="R37" s="37">
        <v>19.8</v>
      </c>
      <c r="S37" s="37">
        <v>21.4</v>
      </c>
      <c r="T37" s="37">
        <v>22</v>
      </c>
      <c r="U37" s="37">
        <v>21.8</v>
      </c>
      <c r="V37" s="37">
        <v>22</v>
      </c>
      <c r="W37" s="37">
        <v>21.8</v>
      </c>
      <c r="X37" s="37">
        <v>22.1</v>
      </c>
      <c r="Y37" s="37">
        <v>22.5</v>
      </c>
      <c r="Z37" s="37">
        <v>22.2</v>
      </c>
      <c r="AA37" s="37"/>
      <c r="AB37" s="37"/>
      <c r="AC37" s="37"/>
      <c r="AD37" s="37"/>
      <c r="AE37" s="37"/>
      <c r="AF37" s="37"/>
    </row>
    <row r="38" spans="1:32">
      <c r="A38" s="32"/>
      <c r="B38" s="18" t="str">
        <f t="shared" ref="B38:C38" si="12">B37</f>
        <v>LaBix</v>
      </c>
      <c r="C38" s="7" t="str">
        <f t="shared" si="12"/>
        <v>P-58002B</v>
      </c>
      <c r="D38" s="30" t="s">
        <v>37</v>
      </c>
      <c r="E38" s="17" t="s">
        <v>31</v>
      </c>
      <c r="F38" s="8"/>
      <c r="G38" s="1" t="s">
        <v>14</v>
      </c>
      <c r="H38" s="1" t="s">
        <v>15</v>
      </c>
      <c r="I38" s="35" t="s">
        <v>54</v>
      </c>
      <c r="J38" s="24" t="e">
        <f t="array" aca="1" ref="J38" ca="1">_xll.PITimeDat('pump status'!$I$38,'pump status'!$J$4,"PISERVER","interpolated")</f>
        <v>#NAME?</v>
      </c>
      <c r="K38" s="37">
        <v>1841.88671875</v>
      </c>
      <c r="L38" s="37">
        <v>1838.302001953125</v>
      </c>
      <c r="M38" s="37">
        <v>1827.028564453125</v>
      </c>
      <c r="N38" s="37">
        <v>1854.3350830078125</v>
      </c>
      <c r="O38" s="37">
        <v>1806.1080322265625</v>
      </c>
      <c r="P38" s="37">
        <v>1779.2611083984375</v>
      </c>
      <c r="Q38" s="37">
        <v>1782.318359375</v>
      </c>
      <c r="R38" s="37">
        <v>1751.261962890625</v>
      </c>
      <c r="S38" s="37">
        <v>1812.7860107421875</v>
      </c>
      <c r="T38" s="37">
        <v>1786.3795166015625</v>
      </c>
      <c r="U38" s="37">
        <v>1812.328857421875</v>
      </c>
      <c r="V38" s="37">
        <v>1832.085693359375</v>
      </c>
      <c r="W38" s="37">
        <v>1791.232421875</v>
      </c>
      <c r="X38" s="37">
        <v>1816.8013916015625</v>
      </c>
      <c r="Y38" s="37">
        <v>1778.14697265625</v>
      </c>
      <c r="Z38" s="37">
        <v>1835.5589599609375</v>
      </c>
      <c r="AA38" s="37"/>
      <c r="AB38" s="37"/>
      <c r="AC38" s="37"/>
      <c r="AD38" s="37"/>
      <c r="AE38" s="37"/>
      <c r="AF38" s="37"/>
    </row>
    <row r="39" spans="1:32">
      <c r="A39" s="32"/>
      <c r="B39" s="18" t="str">
        <f t="shared" ref="B39:C39" si="13">B38</f>
        <v>LaBix</v>
      </c>
      <c r="C39" s="7" t="str">
        <f t="shared" si="13"/>
        <v>P-58002B</v>
      </c>
      <c r="D39" s="30" t="s">
        <v>37</v>
      </c>
      <c r="E39" s="3"/>
      <c r="F39" s="8"/>
      <c r="G39" s="1"/>
      <c r="H39" s="1" t="s">
        <v>16</v>
      </c>
      <c r="I39" s="34"/>
      <c r="J39" s="23" t="e">
        <f ca="1">J38/(24*J42)</f>
        <v>#NAME?</v>
      </c>
      <c r="K39" s="37">
        <v>117.34752285614168</v>
      </c>
      <c r="L39" s="37">
        <v>117.11913875848145</v>
      </c>
      <c r="M39" s="37">
        <v>116.40090242438359</v>
      </c>
      <c r="N39" s="37">
        <v>118.14061436084431</v>
      </c>
      <c r="O39" s="37">
        <v>115.06804486662604</v>
      </c>
      <c r="P39" s="37">
        <v>113.35761393975773</v>
      </c>
      <c r="Q39" s="37">
        <v>113.55239292654178</v>
      </c>
      <c r="R39" s="37">
        <v>111.57377439415296</v>
      </c>
      <c r="S39" s="37">
        <v>115.49350221344211</v>
      </c>
      <c r="T39" s="37">
        <v>113.81113128195479</v>
      </c>
      <c r="U39" s="37">
        <v>115.46437674706134</v>
      </c>
      <c r="V39" s="37">
        <v>116.7230946329877</v>
      </c>
      <c r="W39" s="37">
        <v>114.12031230090467</v>
      </c>
      <c r="X39" s="37">
        <v>115.74932413363675</v>
      </c>
      <c r="Y39" s="37">
        <v>113.28663179512294</v>
      </c>
      <c r="Z39" s="37">
        <v>116.94437818303628</v>
      </c>
      <c r="AA39" s="37"/>
      <c r="AB39" s="37"/>
      <c r="AC39" s="37"/>
      <c r="AD39" s="37"/>
      <c r="AE39" s="37"/>
      <c r="AF39" s="37"/>
    </row>
    <row r="40" spans="1:32">
      <c r="A40" s="32"/>
      <c r="B40" s="18" t="str">
        <f t="shared" ref="B40:C40" si="14">B39</f>
        <v>LaBix</v>
      </c>
      <c r="C40" s="7" t="str">
        <f t="shared" si="14"/>
        <v>P-58002B</v>
      </c>
      <c r="D40" s="30" t="s">
        <v>37</v>
      </c>
      <c r="E40" s="3"/>
      <c r="F40" s="8"/>
      <c r="G40" s="14" t="s">
        <v>22</v>
      </c>
      <c r="H40" s="1" t="s">
        <v>9</v>
      </c>
      <c r="I40" s="34"/>
      <c r="J40" s="23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</row>
    <row r="41" spans="1:32">
      <c r="A41" s="32"/>
      <c r="B41" s="18" t="str">
        <f t="shared" ref="B41:C41" si="15">B40</f>
        <v>LaBix</v>
      </c>
      <c r="C41" s="7" t="str">
        <f t="shared" si="15"/>
        <v>P-58002B</v>
      </c>
      <c r="D41" s="30" t="s">
        <v>37</v>
      </c>
      <c r="E41" s="3"/>
      <c r="F41" s="8"/>
      <c r="G41" s="14" t="s">
        <v>17</v>
      </c>
      <c r="H41" s="1" t="s">
        <v>9</v>
      </c>
      <c r="I41" s="34"/>
      <c r="J41" s="23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</row>
    <row r="42" spans="1:32">
      <c r="B42" s="18" t="str">
        <f t="shared" ref="B42:C42" si="16">B41</f>
        <v>LaBix</v>
      </c>
      <c r="C42" s="7" t="str">
        <f t="shared" si="16"/>
        <v>P-58002B</v>
      </c>
      <c r="D42" s="30" t="s">
        <v>37</v>
      </c>
      <c r="E42" s="3"/>
      <c r="F42" s="8"/>
      <c r="G42" s="14" t="s">
        <v>20</v>
      </c>
      <c r="H42" s="1" t="s">
        <v>23</v>
      </c>
      <c r="I42" s="34" t="s">
        <v>25</v>
      </c>
      <c r="J42" s="23">
        <v>0.65400000000000003</v>
      </c>
      <c r="K42" s="37">
        <v>0.65400000000000003</v>
      </c>
      <c r="L42" s="37">
        <v>0.65400000000000003</v>
      </c>
      <c r="M42" s="37">
        <v>0.65400000000000003</v>
      </c>
      <c r="N42" s="37">
        <v>0.65400000000000003</v>
      </c>
      <c r="O42" s="37">
        <v>0.65400000000000003</v>
      </c>
      <c r="P42" s="37">
        <v>0.65400000000000003</v>
      </c>
      <c r="Q42" s="37">
        <v>0.65400000000000003</v>
      </c>
      <c r="R42" s="37">
        <v>0.65400000000000003</v>
      </c>
      <c r="S42" s="37">
        <v>0.65400000000000003</v>
      </c>
      <c r="T42" s="37">
        <v>0.65400000000000003</v>
      </c>
      <c r="U42" s="37">
        <v>0.65400000000000003</v>
      </c>
      <c r="V42" s="37">
        <v>0.65400000000000003</v>
      </c>
      <c r="W42" s="37">
        <v>0.65400000000000003</v>
      </c>
      <c r="X42" s="37">
        <v>0.65400000000000003</v>
      </c>
      <c r="Y42" s="37">
        <v>0.65400000000000003</v>
      </c>
      <c r="Z42" s="37">
        <v>0.65400000000000003</v>
      </c>
      <c r="AA42" s="37"/>
      <c r="AB42" s="37"/>
      <c r="AC42" s="37"/>
      <c r="AD42" s="37"/>
      <c r="AE42" s="37"/>
      <c r="AF42" s="37"/>
    </row>
    <row r="43" spans="1:32">
      <c r="B43" s="18" t="str">
        <f t="shared" ref="B43:C43" si="17">B42</f>
        <v>LaBix</v>
      </c>
      <c r="C43" s="7" t="str">
        <f t="shared" si="17"/>
        <v>P-58002B</v>
      </c>
      <c r="D43" s="30" t="s">
        <v>37</v>
      </c>
      <c r="E43" s="3"/>
      <c r="F43" s="8"/>
      <c r="G43" s="14" t="s">
        <v>21</v>
      </c>
      <c r="H43" s="1" t="s">
        <v>24</v>
      </c>
      <c r="I43" s="34" t="s">
        <v>26</v>
      </c>
      <c r="J43" s="24">
        <v>415</v>
      </c>
      <c r="K43" s="37">
        <v>415</v>
      </c>
      <c r="L43" s="37">
        <v>415</v>
      </c>
      <c r="M43" s="37">
        <v>415</v>
      </c>
      <c r="N43" s="37">
        <v>415</v>
      </c>
      <c r="O43" s="37">
        <v>415</v>
      </c>
      <c r="P43" s="37">
        <v>415</v>
      </c>
      <c r="Q43" s="37">
        <v>415</v>
      </c>
      <c r="R43" s="37">
        <v>415</v>
      </c>
      <c r="S43" s="37">
        <v>415</v>
      </c>
      <c r="T43" s="37">
        <v>415</v>
      </c>
      <c r="U43" s="37">
        <v>415</v>
      </c>
      <c r="V43" s="37">
        <v>415</v>
      </c>
      <c r="W43" s="37">
        <v>415</v>
      </c>
      <c r="X43" s="37">
        <v>415</v>
      </c>
      <c r="Y43" s="37">
        <v>415</v>
      </c>
      <c r="Z43" s="37">
        <v>415</v>
      </c>
      <c r="AA43" s="37"/>
      <c r="AB43" s="37"/>
      <c r="AC43" s="37"/>
      <c r="AD43" s="37"/>
      <c r="AE43" s="37"/>
      <c r="AF43" s="37"/>
    </row>
    <row r="44" spans="1:32" ht="15" thickBot="1">
      <c r="B44" s="19" t="str">
        <f t="shared" ref="B44:C44" si="18">B43</f>
        <v>LaBix</v>
      </c>
      <c r="C44" s="10" t="str">
        <f t="shared" si="18"/>
        <v>P-58002B</v>
      </c>
      <c r="D44" s="31" t="s">
        <v>37</v>
      </c>
      <c r="E44" s="11" t="s">
        <v>48</v>
      </c>
      <c r="F44" s="12" t="e">
        <f ca="1">9.81*J42*J39*F35/F36/36</f>
        <v>#NAME?</v>
      </c>
      <c r="G44" s="15" t="s">
        <v>27</v>
      </c>
      <c r="H44" s="13" t="s">
        <v>28</v>
      </c>
      <c r="I44" s="36" t="s">
        <v>26</v>
      </c>
      <c r="J44" s="24">
        <v>0.9</v>
      </c>
      <c r="K44" s="37">
        <v>0.9</v>
      </c>
      <c r="L44" s="37">
        <v>0.9</v>
      </c>
      <c r="M44" s="37">
        <v>0.9</v>
      </c>
      <c r="N44" s="37">
        <v>0.9</v>
      </c>
      <c r="O44" s="37">
        <v>0.9</v>
      </c>
      <c r="P44" s="37">
        <v>0.9</v>
      </c>
      <c r="Q44" s="37">
        <v>0.9</v>
      </c>
      <c r="R44" s="37">
        <v>0.9</v>
      </c>
      <c r="S44" s="37">
        <v>0.9</v>
      </c>
      <c r="T44" s="37">
        <v>0.9</v>
      </c>
      <c r="U44" s="37">
        <v>0.9</v>
      </c>
      <c r="V44" s="37">
        <v>0.9</v>
      </c>
      <c r="W44" s="37">
        <v>0.9</v>
      </c>
      <c r="X44" s="37">
        <v>0.9</v>
      </c>
      <c r="Y44" s="37">
        <v>0.9</v>
      </c>
      <c r="Z44" s="37">
        <v>0.9</v>
      </c>
      <c r="AA44" s="37"/>
      <c r="AB44" s="37"/>
      <c r="AC44" s="37"/>
      <c r="AD44" s="37"/>
      <c r="AE44" s="37"/>
      <c r="AF44" s="37"/>
    </row>
    <row r="45" spans="1:32">
      <c r="B45" s="5" t="s">
        <v>19</v>
      </c>
      <c r="C45" s="6" t="s">
        <v>39</v>
      </c>
      <c r="D45" s="29" t="s">
        <v>55</v>
      </c>
      <c r="E45" s="9" t="s">
        <v>29</v>
      </c>
      <c r="F45" s="8">
        <f>(J46-J45)*1.013*100000/(10*1000*J52)</f>
        <v>0</v>
      </c>
      <c r="G45" s="1" t="s">
        <v>8</v>
      </c>
      <c r="H45" s="1" t="s">
        <v>9</v>
      </c>
      <c r="I45" s="34"/>
      <c r="J45" s="23"/>
      <c r="K45" s="37">
        <v>0.1</v>
      </c>
      <c r="L45" s="37">
        <v>0.1</v>
      </c>
      <c r="M45" s="37">
        <v>0.1</v>
      </c>
      <c r="N45" s="37">
        <v>0.1</v>
      </c>
      <c r="O45" s="37">
        <v>0.1</v>
      </c>
      <c r="P45" s="37">
        <v>0.1</v>
      </c>
      <c r="Q45" s="37">
        <v>0.1</v>
      </c>
      <c r="R45" s="37">
        <v>0.1</v>
      </c>
      <c r="S45" s="37">
        <v>0.1</v>
      </c>
      <c r="T45" s="37">
        <v>0.1</v>
      </c>
      <c r="U45" s="37">
        <v>0.1</v>
      </c>
      <c r="V45" s="37">
        <v>0.1</v>
      </c>
      <c r="W45" s="37">
        <v>0.1</v>
      </c>
      <c r="X45" s="37">
        <v>0.1</v>
      </c>
      <c r="Y45" s="37">
        <v>0.1</v>
      </c>
      <c r="Z45" s="37">
        <v>0.1</v>
      </c>
      <c r="AA45" s="37"/>
      <c r="AB45" s="37"/>
      <c r="AC45" s="37"/>
      <c r="AD45" s="37"/>
      <c r="AE45" s="37"/>
      <c r="AF45" s="37"/>
    </row>
    <row r="46" spans="1:32">
      <c r="B46" s="18" t="str">
        <f>B45</f>
        <v>LaBix</v>
      </c>
      <c r="C46" s="20" t="str">
        <f>C45</f>
        <v>P-58601A</v>
      </c>
      <c r="D46" s="30" t="s">
        <v>37</v>
      </c>
      <c r="E46" s="9" t="s">
        <v>30</v>
      </c>
      <c r="F46" s="8">
        <f>(J47*J53*J54*1.732)/1000</f>
        <v>0</v>
      </c>
      <c r="G46" s="1" t="s">
        <v>10</v>
      </c>
      <c r="H46" s="1" t="s">
        <v>9</v>
      </c>
      <c r="I46" s="34" t="s">
        <v>11</v>
      </c>
      <c r="J46" s="23"/>
      <c r="K46" s="37">
        <v>16.5</v>
      </c>
      <c r="L46" s="37">
        <v>16</v>
      </c>
      <c r="M46" s="37">
        <v>17</v>
      </c>
      <c r="N46" s="37">
        <v>15</v>
      </c>
      <c r="O46" s="37">
        <v>15</v>
      </c>
      <c r="P46" s="37">
        <v>15.8</v>
      </c>
      <c r="Q46" s="37">
        <v>14.8</v>
      </c>
      <c r="R46" s="37">
        <v>15.2</v>
      </c>
      <c r="S46" s="37">
        <v>15.4</v>
      </c>
      <c r="T46" s="37">
        <v>19</v>
      </c>
      <c r="U46" s="37">
        <v>16</v>
      </c>
      <c r="V46" s="37">
        <v>15.7</v>
      </c>
      <c r="W46" s="37">
        <v>15.8</v>
      </c>
      <c r="X46" s="37">
        <v>15.4</v>
      </c>
      <c r="Y46" s="37">
        <v>15.6</v>
      </c>
      <c r="Z46" s="37">
        <v>15.8</v>
      </c>
      <c r="AA46" s="37"/>
      <c r="AB46" s="37"/>
      <c r="AC46" s="37"/>
      <c r="AD46" s="37"/>
      <c r="AE46" s="37"/>
      <c r="AF46" s="37"/>
    </row>
    <row r="47" spans="1:32">
      <c r="B47" s="18" t="str">
        <f t="shared" ref="B47:C47" si="19">B46</f>
        <v>LaBix</v>
      </c>
      <c r="C47" s="7" t="str">
        <f t="shared" si="19"/>
        <v>P-58601A</v>
      </c>
      <c r="D47" s="30" t="s">
        <v>37</v>
      </c>
      <c r="E47" s="9" t="s">
        <v>32</v>
      </c>
      <c r="F47" s="8">
        <f>(J5+0.925-0.924)*1.013*100000/(9.81*J12*1000)</f>
        <v>1.2049238923442738E-2</v>
      </c>
      <c r="G47" s="1" t="s">
        <v>12</v>
      </c>
      <c r="H47" s="1" t="s">
        <v>13</v>
      </c>
      <c r="I47" s="34"/>
      <c r="J47" s="23"/>
      <c r="K47" s="37">
        <v>815</v>
      </c>
      <c r="L47" s="37">
        <v>818</v>
      </c>
      <c r="M47" s="37">
        <v>818</v>
      </c>
      <c r="N47" s="37">
        <v>860</v>
      </c>
      <c r="O47" s="37">
        <v>860</v>
      </c>
      <c r="P47" s="37">
        <v>820</v>
      </c>
      <c r="Q47" s="37">
        <v>860</v>
      </c>
      <c r="R47" s="37">
        <v>850</v>
      </c>
      <c r="S47" s="37">
        <v>840</v>
      </c>
      <c r="T47" s="37">
        <v>800</v>
      </c>
      <c r="U47" s="37">
        <v>805</v>
      </c>
      <c r="V47" s="37">
        <v>810</v>
      </c>
      <c r="W47" s="37">
        <v>770</v>
      </c>
      <c r="X47" s="37">
        <v>700</v>
      </c>
      <c r="Y47" s="37">
        <v>680</v>
      </c>
      <c r="Z47" s="37">
        <v>639.70000000000005</v>
      </c>
      <c r="AA47" s="37"/>
      <c r="AB47" s="37"/>
      <c r="AC47" s="37"/>
      <c r="AD47" s="37"/>
      <c r="AE47" s="37"/>
      <c r="AF47" s="37"/>
    </row>
    <row r="48" spans="1:32">
      <c r="B48" s="18" t="str">
        <f t="shared" ref="B48:C48" si="20">B47</f>
        <v>LaBix</v>
      </c>
      <c r="C48" s="7" t="str">
        <f t="shared" si="20"/>
        <v>P-58601A</v>
      </c>
      <c r="D48" s="30" t="s">
        <v>37</v>
      </c>
      <c r="E48" s="17" t="s">
        <v>31</v>
      </c>
      <c r="F48" s="8"/>
      <c r="G48" s="1" t="s">
        <v>14</v>
      </c>
      <c r="H48" s="1" t="s">
        <v>15</v>
      </c>
      <c r="I48" s="35" t="s">
        <v>35</v>
      </c>
      <c r="J48" s="24" t="e">
        <f ca="1">_xll.PITimeDat('pump status'!$I$48,'pump status'!$J$4,"PISERVER","interpolated")</f>
        <v>#NAME?</v>
      </c>
      <c r="K48" s="37">
        <v>16047.80078125</v>
      </c>
      <c r="L48" s="37">
        <v>16106.8427734375</v>
      </c>
      <c r="M48" s="37">
        <v>15916.1259765625</v>
      </c>
      <c r="N48" s="37">
        <v>16395.689453125</v>
      </c>
      <c r="O48" s="37">
        <v>16365.9130859375</v>
      </c>
      <c r="P48" s="37">
        <v>15951.1357421875</v>
      </c>
      <c r="Q48" s="37">
        <v>16382.4130859375</v>
      </c>
      <c r="R48" s="37">
        <v>16304.4775390625</v>
      </c>
      <c r="S48" s="37">
        <v>16309.3134765625</v>
      </c>
      <c r="T48" s="37">
        <v>15733.96484375</v>
      </c>
      <c r="U48" s="37">
        <v>15988.0888671875</v>
      </c>
      <c r="V48" s="37">
        <v>16123.556640625</v>
      </c>
      <c r="W48" s="37">
        <v>16062.076171875</v>
      </c>
      <c r="X48" s="37">
        <v>16219.412109375</v>
      </c>
      <c r="Y48" s="37">
        <v>16193.33203125</v>
      </c>
      <c r="Z48" s="37">
        <v>16169.4794921875</v>
      </c>
      <c r="AA48" s="37"/>
      <c r="AB48" s="37"/>
      <c r="AC48" s="37"/>
      <c r="AD48" s="37"/>
      <c r="AE48" s="37"/>
      <c r="AF48" s="37"/>
    </row>
    <row r="49" spans="2:32">
      <c r="B49" s="18" t="str">
        <f t="shared" ref="B49:C49" si="21">B48</f>
        <v>LaBix</v>
      </c>
      <c r="C49" s="7" t="str">
        <f t="shared" si="21"/>
        <v>P-58601A</v>
      </c>
      <c r="D49" s="30" t="s">
        <v>37</v>
      </c>
      <c r="E49" s="3"/>
      <c r="F49" s="8"/>
      <c r="G49" s="1"/>
      <c r="H49" s="1" t="s">
        <v>16</v>
      </c>
      <c r="I49" s="34"/>
      <c r="J49" s="23" t="e">
        <f ca="1">J48/(24*J52)</f>
        <v>#NAME?</v>
      </c>
      <c r="K49" s="37">
        <v>825.50415541409461</v>
      </c>
      <c r="L49" s="37">
        <v>828.54129492991251</v>
      </c>
      <c r="M49" s="37">
        <v>818.73076011123965</v>
      </c>
      <c r="N49" s="37">
        <v>843.39966322659461</v>
      </c>
      <c r="O49" s="37">
        <v>841.86795709555031</v>
      </c>
      <c r="P49" s="37">
        <v>820.53167398083838</v>
      </c>
      <c r="Q49" s="37">
        <v>842.71672252764915</v>
      </c>
      <c r="R49" s="37">
        <v>838.70769233860597</v>
      </c>
      <c r="S49" s="37">
        <v>838.9564545556841</v>
      </c>
      <c r="T49" s="37">
        <v>809.36033146862133</v>
      </c>
      <c r="U49" s="37">
        <v>822.43255489647629</v>
      </c>
      <c r="V49" s="37">
        <v>829.40106176054519</v>
      </c>
      <c r="W49" s="37">
        <v>826.23848620756166</v>
      </c>
      <c r="X49" s="37">
        <v>834.33189863040116</v>
      </c>
      <c r="Y49" s="37">
        <v>832.99033082561721</v>
      </c>
      <c r="Z49" s="37">
        <v>831.76334836355443</v>
      </c>
      <c r="AA49" s="37"/>
      <c r="AB49" s="37"/>
      <c r="AC49" s="37"/>
      <c r="AD49" s="37"/>
      <c r="AE49" s="37"/>
      <c r="AF49" s="37"/>
    </row>
    <row r="50" spans="2:32">
      <c r="B50" s="18" t="str">
        <f t="shared" ref="B50:C50" si="22">B49</f>
        <v>LaBix</v>
      </c>
      <c r="C50" s="7" t="str">
        <f t="shared" si="22"/>
        <v>P-58601A</v>
      </c>
      <c r="D50" s="30" t="s">
        <v>37</v>
      </c>
      <c r="E50" s="3"/>
      <c r="F50" s="8"/>
      <c r="G50" s="14" t="s">
        <v>22</v>
      </c>
      <c r="H50" s="1" t="s">
        <v>9</v>
      </c>
      <c r="I50" s="34"/>
      <c r="J50" s="23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</row>
    <row r="51" spans="2:32">
      <c r="B51" s="18" t="str">
        <f t="shared" ref="B51:C51" si="23">B50</f>
        <v>LaBix</v>
      </c>
      <c r="C51" s="7" t="str">
        <f t="shared" si="23"/>
        <v>P-58601A</v>
      </c>
      <c r="D51" s="30" t="s">
        <v>37</v>
      </c>
      <c r="E51" s="3"/>
      <c r="F51" s="8"/>
      <c r="G51" s="14" t="s">
        <v>17</v>
      </c>
      <c r="H51" s="1" t="s">
        <v>9</v>
      </c>
      <c r="I51" s="34"/>
      <c r="J51" s="23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</row>
    <row r="52" spans="2:32">
      <c r="B52" s="18" t="str">
        <f t="shared" ref="B52:C52" si="24">B51</f>
        <v>LaBix</v>
      </c>
      <c r="C52" s="7" t="str">
        <f t="shared" si="24"/>
        <v>P-58601A</v>
      </c>
      <c r="D52" s="30" t="s">
        <v>37</v>
      </c>
      <c r="E52" s="3"/>
      <c r="F52" s="8"/>
      <c r="G52" s="14" t="s">
        <v>20</v>
      </c>
      <c r="H52" s="1" t="s">
        <v>23</v>
      </c>
      <c r="I52" s="34" t="s">
        <v>25</v>
      </c>
      <c r="J52" s="23">
        <v>0.81</v>
      </c>
      <c r="K52" s="37">
        <v>0.81</v>
      </c>
      <c r="L52" s="37">
        <v>0.81</v>
      </c>
      <c r="M52" s="37">
        <v>0.81</v>
      </c>
      <c r="N52" s="37">
        <v>0.81</v>
      </c>
      <c r="O52" s="37">
        <v>0.81</v>
      </c>
      <c r="P52" s="37">
        <v>0.81</v>
      </c>
      <c r="Q52" s="37">
        <v>0.81</v>
      </c>
      <c r="R52" s="37">
        <v>0.81</v>
      </c>
      <c r="S52" s="37">
        <v>0.81</v>
      </c>
      <c r="T52" s="37">
        <v>0.81</v>
      </c>
      <c r="U52" s="37">
        <v>0.81</v>
      </c>
      <c r="V52" s="37">
        <v>0.81</v>
      </c>
      <c r="W52" s="37"/>
      <c r="X52" s="37"/>
      <c r="Y52" s="37"/>
      <c r="Z52" s="37"/>
      <c r="AA52" s="37"/>
      <c r="AB52" s="37"/>
      <c r="AC52" s="37"/>
      <c r="AD52" s="37"/>
      <c r="AE52" s="37"/>
      <c r="AF52" s="37"/>
    </row>
    <row r="53" spans="2:32">
      <c r="B53" s="18" t="str">
        <f t="shared" ref="B53:C53" si="25">B52</f>
        <v>LaBix</v>
      </c>
      <c r="C53" s="7" t="str">
        <f t="shared" si="25"/>
        <v>P-58601A</v>
      </c>
      <c r="D53" s="30" t="s">
        <v>37</v>
      </c>
      <c r="E53" s="3"/>
      <c r="F53" s="8"/>
      <c r="G53" s="14" t="s">
        <v>21</v>
      </c>
      <c r="H53" s="1" t="s">
        <v>24</v>
      </c>
      <c r="I53" s="34" t="s">
        <v>26</v>
      </c>
      <c r="J53" s="24">
        <v>415</v>
      </c>
      <c r="K53" s="37">
        <v>415</v>
      </c>
      <c r="L53" s="37">
        <v>415</v>
      </c>
      <c r="M53" s="37">
        <v>415</v>
      </c>
      <c r="N53" s="37">
        <v>415</v>
      </c>
      <c r="O53" s="37">
        <v>415</v>
      </c>
      <c r="P53" s="37">
        <v>415</v>
      </c>
      <c r="Q53" s="37">
        <v>415</v>
      </c>
      <c r="R53" s="37">
        <v>415</v>
      </c>
      <c r="S53" s="37">
        <v>415</v>
      </c>
      <c r="T53" s="37">
        <v>415</v>
      </c>
      <c r="U53" s="37">
        <v>415</v>
      </c>
      <c r="V53" s="37">
        <v>415</v>
      </c>
      <c r="W53" s="37"/>
      <c r="X53" s="37"/>
      <c r="Y53" s="37"/>
      <c r="Z53" s="37"/>
      <c r="AA53" s="37"/>
      <c r="AB53" s="37"/>
      <c r="AC53" s="37"/>
      <c r="AD53" s="37"/>
      <c r="AE53" s="37"/>
      <c r="AF53" s="37"/>
    </row>
    <row r="54" spans="2:32" ht="15" thickBot="1">
      <c r="B54" s="19" t="str">
        <f t="shared" ref="B54:C54" si="26">B53</f>
        <v>LaBix</v>
      </c>
      <c r="C54" s="10" t="str">
        <f t="shared" si="26"/>
        <v>P-58601A</v>
      </c>
      <c r="D54" s="31" t="s">
        <v>37</v>
      </c>
      <c r="E54" s="11" t="s">
        <v>48</v>
      </c>
      <c r="F54" s="12" t="e">
        <f ca="1">9.81*J52*J49*F45/F46/36</f>
        <v>#NAME?</v>
      </c>
      <c r="G54" s="15" t="s">
        <v>27</v>
      </c>
      <c r="H54" s="13" t="s">
        <v>28</v>
      </c>
      <c r="I54" s="36" t="s">
        <v>26</v>
      </c>
      <c r="J54" s="24">
        <v>0.87</v>
      </c>
      <c r="K54" s="37">
        <v>0.87</v>
      </c>
      <c r="L54" s="37">
        <v>0.87</v>
      </c>
      <c r="M54" s="37">
        <v>0.87</v>
      </c>
      <c r="N54" s="37">
        <v>0.87</v>
      </c>
      <c r="O54" s="37">
        <v>0.87</v>
      </c>
      <c r="P54" s="37">
        <v>0.87</v>
      </c>
      <c r="Q54" s="37">
        <v>0.87</v>
      </c>
      <c r="R54" s="37">
        <v>0.87</v>
      </c>
      <c r="S54" s="37">
        <v>0.87</v>
      </c>
      <c r="T54" s="37">
        <v>0.87</v>
      </c>
      <c r="U54" s="37">
        <v>0.87</v>
      </c>
      <c r="V54" s="37">
        <v>0.87</v>
      </c>
      <c r="W54" s="37"/>
      <c r="X54" s="37"/>
      <c r="Y54" s="37"/>
      <c r="Z54" s="37"/>
      <c r="AA54" s="37"/>
      <c r="AB54" s="37"/>
      <c r="AC54" s="37"/>
      <c r="AD54" s="37"/>
      <c r="AE54" s="37"/>
      <c r="AF54" s="37"/>
    </row>
    <row r="55" spans="2:32">
      <c r="B55" s="5" t="s">
        <v>19</v>
      </c>
      <c r="C55" s="6" t="s">
        <v>40</v>
      </c>
      <c r="D55" s="29" t="s">
        <v>55</v>
      </c>
      <c r="E55" s="9" t="s">
        <v>29</v>
      </c>
      <c r="F55" s="8">
        <f>(J56-J55)*1.013*100000/(10*1000*J62)</f>
        <v>0</v>
      </c>
      <c r="G55" s="1" t="s">
        <v>8</v>
      </c>
      <c r="H55" s="1" t="s">
        <v>9</v>
      </c>
      <c r="I55" s="34"/>
      <c r="J55" s="23"/>
      <c r="K55" s="37">
        <v>0.1</v>
      </c>
      <c r="L55" s="37">
        <v>0.1</v>
      </c>
      <c r="M55" s="37">
        <v>0.1</v>
      </c>
      <c r="N55" s="37">
        <v>0.1</v>
      </c>
      <c r="O55" s="37">
        <v>0.1</v>
      </c>
      <c r="P55" s="37">
        <v>0.1</v>
      </c>
      <c r="Q55" s="37">
        <v>0.1</v>
      </c>
      <c r="R55" s="37">
        <v>0.1</v>
      </c>
      <c r="S55" s="37">
        <v>0.1</v>
      </c>
      <c r="T55" s="37">
        <v>0.1</v>
      </c>
      <c r="U55" s="37">
        <v>0.1</v>
      </c>
      <c r="V55" s="37">
        <v>0.1</v>
      </c>
      <c r="W55" s="37"/>
      <c r="X55" s="37"/>
      <c r="Y55" s="37"/>
      <c r="Z55" s="37"/>
      <c r="AA55" s="37"/>
      <c r="AB55" s="37"/>
      <c r="AC55" s="37"/>
      <c r="AD55" s="37"/>
      <c r="AE55" s="37"/>
      <c r="AF55" s="37"/>
    </row>
    <row r="56" spans="2:32">
      <c r="B56" s="18" t="str">
        <f>B55</f>
        <v>LaBix</v>
      </c>
      <c r="C56" s="20" t="str">
        <f>C55</f>
        <v>P-58601B</v>
      </c>
      <c r="D56" s="30" t="s">
        <v>37</v>
      </c>
      <c r="E56" s="9" t="s">
        <v>30</v>
      </c>
      <c r="F56" s="8">
        <f>(J57*J63*J64*1.732)/1000</f>
        <v>0</v>
      </c>
      <c r="G56" s="1" t="s">
        <v>10</v>
      </c>
      <c r="H56" s="1" t="s">
        <v>9</v>
      </c>
      <c r="I56" s="34" t="s">
        <v>11</v>
      </c>
      <c r="J56" s="23"/>
      <c r="K56" s="37">
        <v>14.6</v>
      </c>
      <c r="L56" s="37">
        <v>15</v>
      </c>
      <c r="M56" s="37">
        <v>14.8</v>
      </c>
      <c r="N56" s="37">
        <v>13.9</v>
      </c>
      <c r="O56" s="37">
        <v>14</v>
      </c>
      <c r="P56" s="37">
        <v>14.6</v>
      </c>
      <c r="Q56" s="37">
        <v>15</v>
      </c>
      <c r="R56" s="37">
        <v>14.6</v>
      </c>
      <c r="S56" s="37">
        <v>15.1</v>
      </c>
      <c r="T56" s="37">
        <v>14.8</v>
      </c>
      <c r="U56" s="37">
        <v>15.1</v>
      </c>
      <c r="V56" s="37">
        <v>14.8</v>
      </c>
      <c r="W56" s="37"/>
      <c r="X56" s="37"/>
      <c r="Y56" s="37"/>
      <c r="Z56" s="37"/>
      <c r="AA56" s="37"/>
      <c r="AB56" s="37"/>
      <c r="AC56" s="37"/>
      <c r="AD56" s="37"/>
      <c r="AE56" s="37"/>
      <c r="AF56" s="37"/>
    </row>
    <row r="57" spans="2:32">
      <c r="B57" s="18" t="str">
        <f t="shared" ref="B57:C57" si="27">B56</f>
        <v>LaBix</v>
      </c>
      <c r="C57" s="7" t="str">
        <f t="shared" si="27"/>
        <v>P-58601B</v>
      </c>
      <c r="D57" s="30" t="s">
        <v>37</v>
      </c>
      <c r="E57" s="9" t="s">
        <v>32</v>
      </c>
      <c r="F57" s="8">
        <f>(J5+0.925-0.924)*1.013*100000/(9.81*J12*1000)</f>
        <v>1.2049238923442738E-2</v>
      </c>
      <c r="G57" s="1" t="s">
        <v>12</v>
      </c>
      <c r="H57" s="1" t="s">
        <v>13</v>
      </c>
      <c r="I57" s="34"/>
      <c r="J57" s="23"/>
      <c r="K57" s="37">
        <v>866</v>
      </c>
      <c r="L57" s="37">
        <v>864</v>
      </c>
      <c r="M57" s="37">
        <v>863</v>
      </c>
      <c r="N57" s="37">
        <v>888</v>
      </c>
      <c r="O57" s="37">
        <v>880</v>
      </c>
      <c r="P57" s="37">
        <v>860</v>
      </c>
      <c r="Q57" s="37">
        <v>833</v>
      </c>
      <c r="R57" s="37">
        <v>840</v>
      </c>
      <c r="S57" s="37">
        <v>832</v>
      </c>
      <c r="T57" s="37">
        <v>822</v>
      </c>
      <c r="U57" s="37">
        <v>824</v>
      </c>
      <c r="V57" s="37">
        <v>820</v>
      </c>
      <c r="W57" s="37"/>
      <c r="X57" s="37"/>
      <c r="Y57" s="37"/>
      <c r="Z57" s="37"/>
      <c r="AA57" s="37"/>
      <c r="AB57" s="37"/>
      <c r="AC57" s="37"/>
      <c r="AD57" s="37"/>
      <c r="AE57" s="37"/>
      <c r="AF57" s="37"/>
    </row>
    <row r="58" spans="2:32">
      <c r="B58" s="18" t="str">
        <f t="shared" ref="B58:C58" si="28">B57</f>
        <v>LaBix</v>
      </c>
      <c r="C58" s="7" t="str">
        <f t="shared" si="28"/>
        <v>P-58601B</v>
      </c>
      <c r="D58" s="30" t="s">
        <v>37</v>
      </c>
      <c r="E58" s="17" t="s">
        <v>31</v>
      </c>
      <c r="F58" s="8"/>
      <c r="G58" s="1" t="s">
        <v>14</v>
      </c>
      <c r="H58" s="1" t="s">
        <v>15</v>
      </c>
      <c r="I58" s="35" t="s">
        <v>34</v>
      </c>
      <c r="J58" s="24" t="e">
        <f ca="1">_xll.PITimeDat('pump status'!$I$58,'pump status'!$J$4,"PISERVER","interpolated")</f>
        <v>#NAME?</v>
      </c>
      <c r="K58" s="37">
        <v>16037.0009765625</v>
      </c>
      <c r="L58" s="37">
        <v>16342.197265625</v>
      </c>
      <c r="M58" s="37">
        <v>16442.78125</v>
      </c>
      <c r="N58" s="37">
        <v>16630.283203125</v>
      </c>
      <c r="O58" s="37">
        <v>16556.84765625</v>
      </c>
      <c r="P58" s="37">
        <v>16496.6953125</v>
      </c>
      <c r="Q58" s="37">
        <v>16272.1591796875</v>
      </c>
      <c r="R58" s="37">
        <v>16376.736328125</v>
      </c>
      <c r="S58" s="37">
        <v>16298.248046875</v>
      </c>
      <c r="T58" s="37">
        <v>16698.0390625</v>
      </c>
      <c r="U58" s="37">
        <v>16320.802734375</v>
      </c>
      <c r="V58" s="37">
        <v>16455.361328125</v>
      </c>
      <c r="W58" s="37">
        <v>16455.361328125</v>
      </c>
      <c r="X58" s="37">
        <v>16455.361328125</v>
      </c>
      <c r="Y58" s="37">
        <v>16455.361328125</v>
      </c>
      <c r="Z58" s="37">
        <v>16455.361328125</v>
      </c>
      <c r="AA58" s="37"/>
      <c r="AB58" s="37"/>
      <c r="AC58" s="37"/>
      <c r="AD58" s="37"/>
      <c r="AE58" s="37"/>
      <c r="AF58" s="37"/>
    </row>
    <row r="59" spans="2:32">
      <c r="B59" s="18" t="str">
        <f t="shared" ref="B59:C59" si="29">B58</f>
        <v>LaBix</v>
      </c>
      <c r="C59" s="7" t="str">
        <f t="shared" si="29"/>
        <v>P-58601B</v>
      </c>
      <c r="D59" s="30" t="s">
        <v>37</v>
      </c>
      <c r="E59" s="3"/>
      <c r="F59" s="8"/>
      <c r="G59" s="1"/>
      <c r="H59" s="1" t="s">
        <v>16</v>
      </c>
      <c r="I59" s="34"/>
      <c r="J59" s="23" t="e">
        <f ca="1">J58/(24*J62)</f>
        <v>#NAME?</v>
      </c>
      <c r="K59" s="37">
        <v>824.94860990547829</v>
      </c>
      <c r="L59" s="37">
        <v>840.64800749099788</v>
      </c>
      <c r="M59" s="37">
        <v>845.82208076131678</v>
      </c>
      <c r="N59" s="37">
        <v>855.46724295910485</v>
      </c>
      <c r="O59" s="37">
        <v>851.68969425154319</v>
      </c>
      <c r="P59" s="37">
        <v>848.59543788580243</v>
      </c>
      <c r="Q59" s="37">
        <v>837.04522529256678</v>
      </c>
      <c r="R59" s="37">
        <v>842.42470823688268</v>
      </c>
      <c r="S59" s="37">
        <v>838.38724520961932</v>
      </c>
      <c r="T59" s="37">
        <v>858.95262667181066</v>
      </c>
      <c r="U59" s="37">
        <v>839.54746576003083</v>
      </c>
      <c r="V59" s="37">
        <v>846.46920412165628</v>
      </c>
      <c r="W59" s="37">
        <v>846.46920412165628</v>
      </c>
      <c r="X59" s="37">
        <v>846.46920412165628</v>
      </c>
      <c r="Y59" s="37">
        <v>846.46920412165628</v>
      </c>
      <c r="Z59" s="37">
        <v>846.46920412165628</v>
      </c>
      <c r="AA59" s="37"/>
      <c r="AB59" s="37"/>
      <c r="AC59" s="37"/>
      <c r="AD59" s="37"/>
      <c r="AE59" s="37"/>
      <c r="AF59" s="37"/>
    </row>
    <row r="60" spans="2:32">
      <c r="B60" s="18" t="str">
        <f t="shared" ref="B60:C60" si="30">B59</f>
        <v>LaBix</v>
      </c>
      <c r="C60" s="7" t="str">
        <f t="shared" si="30"/>
        <v>P-58601B</v>
      </c>
      <c r="D60" s="30" t="s">
        <v>37</v>
      </c>
      <c r="E60" s="3"/>
      <c r="F60" s="8"/>
      <c r="G60" s="14" t="s">
        <v>22</v>
      </c>
      <c r="H60" s="1" t="s">
        <v>9</v>
      </c>
      <c r="I60" s="34"/>
      <c r="J60" s="23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</row>
    <row r="61" spans="2:32">
      <c r="B61" s="18" t="str">
        <f t="shared" ref="B61:C61" si="31">B60</f>
        <v>LaBix</v>
      </c>
      <c r="C61" s="7" t="str">
        <f t="shared" si="31"/>
        <v>P-58601B</v>
      </c>
      <c r="D61" s="30" t="s">
        <v>37</v>
      </c>
      <c r="E61" s="3"/>
      <c r="F61" s="8"/>
      <c r="G61" s="14" t="s">
        <v>17</v>
      </c>
      <c r="H61" s="1" t="s">
        <v>9</v>
      </c>
      <c r="I61" s="34"/>
      <c r="J61" s="23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</row>
    <row r="62" spans="2:32">
      <c r="B62" s="18" t="str">
        <f t="shared" ref="B62:C62" si="32">B61</f>
        <v>LaBix</v>
      </c>
      <c r="C62" s="7" t="str">
        <f t="shared" si="32"/>
        <v>P-58601B</v>
      </c>
      <c r="D62" s="30" t="s">
        <v>37</v>
      </c>
      <c r="E62" s="3"/>
      <c r="F62" s="8"/>
      <c r="G62" s="14" t="s">
        <v>20</v>
      </c>
      <c r="H62" s="1" t="s">
        <v>23</v>
      </c>
      <c r="I62" s="34" t="s">
        <v>25</v>
      </c>
      <c r="J62" s="23">
        <v>0.81</v>
      </c>
      <c r="K62" s="37">
        <v>0.81</v>
      </c>
      <c r="L62" s="37">
        <v>0.81</v>
      </c>
      <c r="M62" s="37">
        <v>0.81</v>
      </c>
      <c r="N62" s="37">
        <v>0.81</v>
      </c>
      <c r="O62" s="37">
        <v>0.81</v>
      </c>
      <c r="P62" s="37">
        <v>0.81</v>
      </c>
      <c r="Q62" s="37">
        <v>0.81</v>
      </c>
      <c r="R62" s="37">
        <v>0.81</v>
      </c>
      <c r="S62" s="37">
        <v>0.81</v>
      </c>
      <c r="T62" s="37">
        <v>0.81</v>
      </c>
      <c r="U62" s="37">
        <v>0.81</v>
      </c>
      <c r="V62" s="37">
        <v>0.81</v>
      </c>
      <c r="W62" s="37">
        <v>0.81</v>
      </c>
      <c r="X62" s="37">
        <v>0.81</v>
      </c>
      <c r="Y62" s="37">
        <v>0.81</v>
      </c>
      <c r="Z62" s="37">
        <v>0.81</v>
      </c>
      <c r="AA62" s="37"/>
      <c r="AB62" s="37"/>
      <c r="AC62" s="37"/>
      <c r="AD62" s="37"/>
      <c r="AE62" s="37"/>
      <c r="AF62" s="37"/>
    </row>
    <row r="63" spans="2:32">
      <c r="B63" s="18" t="str">
        <f t="shared" ref="B63:C63" si="33">B62</f>
        <v>LaBix</v>
      </c>
      <c r="C63" s="7" t="str">
        <f t="shared" si="33"/>
        <v>P-58601B</v>
      </c>
      <c r="D63" s="30" t="s">
        <v>37</v>
      </c>
      <c r="E63" s="3"/>
      <c r="F63" s="8"/>
      <c r="G63" s="14" t="s">
        <v>21</v>
      </c>
      <c r="H63" s="1" t="s">
        <v>24</v>
      </c>
      <c r="I63" s="34" t="s">
        <v>26</v>
      </c>
      <c r="J63" s="24">
        <v>415</v>
      </c>
      <c r="K63" s="37">
        <v>415</v>
      </c>
      <c r="L63" s="37">
        <v>415</v>
      </c>
      <c r="M63" s="37">
        <v>415</v>
      </c>
      <c r="N63" s="37">
        <v>415</v>
      </c>
      <c r="O63" s="37">
        <v>415</v>
      </c>
      <c r="P63" s="37">
        <v>415</v>
      </c>
      <c r="Q63" s="37">
        <v>415</v>
      </c>
      <c r="R63" s="37">
        <v>415</v>
      </c>
      <c r="S63" s="37">
        <v>415</v>
      </c>
      <c r="T63" s="37">
        <v>415</v>
      </c>
      <c r="U63" s="37">
        <v>415</v>
      </c>
      <c r="V63" s="37">
        <v>415</v>
      </c>
      <c r="W63" s="37">
        <v>415</v>
      </c>
      <c r="X63" s="37">
        <v>415</v>
      </c>
      <c r="Y63" s="37">
        <v>415</v>
      </c>
      <c r="Z63" s="37">
        <v>415</v>
      </c>
      <c r="AA63" s="37"/>
      <c r="AB63" s="37"/>
      <c r="AC63" s="37"/>
      <c r="AD63" s="37"/>
      <c r="AE63" s="37"/>
      <c r="AF63" s="37"/>
    </row>
    <row r="64" spans="2:32" ht="15" thickBot="1">
      <c r="B64" s="19" t="str">
        <f t="shared" ref="B64:C64" si="34">B63</f>
        <v>LaBix</v>
      </c>
      <c r="C64" s="10" t="str">
        <f t="shared" si="34"/>
        <v>P-58601B</v>
      </c>
      <c r="D64" s="31" t="s">
        <v>37</v>
      </c>
      <c r="E64" s="11" t="s">
        <v>48</v>
      </c>
      <c r="F64" s="12" t="e">
        <f ca="1">9.81*J62*J59*F55/F56/36</f>
        <v>#NAME?</v>
      </c>
      <c r="G64" s="15" t="s">
        <v>27</v>
      </c>
      <c r="H64" s="13" t="s">
        <v>28</v>
      </c>
      <c r="I64" s="36" t="s">
        <v>26</v>
      </c>
      <c r="J64" s="24">
        <v>0.87</v>
      </c>
      <c r="K64" s="37">
        <v>0.87</v>
      </c>
      <c r="L64" s="37">
        <v>0.87</v>
      </c>
      <c r="M64" s="37">
        <v>0.87</v>
      </c>
      <c r="N64" s="37">
        <v>0.87</v>
      </c>
      <c r="O64" s="37">
        <v>0.87</v>
      </c>
      <c r="P64" s="37">
        <v>0.87</v>
      </c>
      <c r="Q64" s="37">
        <v>0.87</v>
      </c>
      <c r="R64" s="37">
        <v>0.87</v>
      </c>
      <c r="S64" s="37">
        <v>0.87</v>
      </c>
      <c r="T64" s="37">
        <v>0.87</v>
      </c>
      <c r="U64" s="37">
        <v>0.87</v>
      </c>
      <c r="V64" s="37">
        <v>0.87</v>
      </c>
      <c r="W64" s="37">
        <v>0.87</v>
      </c>
      <c r="X64" s="37">
        <v>0.87</v>
      </c>
      <c r="Y64" s="37">
        <v>0.87</v>
      </c>
      <c r="Z64" s="37">
        <v>0.87</v>
      </c>
      <c r="AA64" s="37"/>
      <c r="AB64" s="37"/>
      <c r="AC64" s="37"/>
      <c r="AD64" s="37"/>
      <c r="AE64" s="37"/>
      <c r="AF64" s="37"/>
    </row>
    <row r="65" spans="2:43">
      <c r="B65" s="5" t="s">
        <v>19</v>
      </c>
      <c r="C65" s="6" t="s">
        <v>41</v>
      </c>
      <c r="D65" s="29" t="s">
        <v>55</v>
      </c>
      <c r="E65" s="9" t="s">
        <v>29</v>
      </c>
      <c r="F65" s="8">
        <f>(J66-J65)*1.013*100000/(10*1000*J72)</f>
        <v>0</v>
      </c>
      <c r="G65" s="1" t="s">
        <v>8</v>
      </c>
      <c r="H65" s="1" t="s">
        <v>9</v>
      </c>
      <c r="I65" s="34"/>
      <c r="J65" s="23"/>
      <c r="K65" s="43"/>
      <c r="L65" s="43"/>
      <c r="M65" s="43"/>
      <c r="N65" s="43"/>
      <c r="O65" s="43"/>
      <c r="P65" s="43"/>
      <c r="Q65" s="43"/>
      <c r="R65" s="37"/>
      <c r="S65" s="37"/>
      <c r="T65" s="37"/>
      <c r="U65" s="37"/>
      <c r="V65" s="37"/>
      <c r="W65" s="37">
        <v>0.1</v>
      </c>
      <c r="X65" s="37">
        <v>0.1</v>
      </c>
      <c r="Y65" s="37">
        <v>0.1</v>
      </c>
      <c r="Z65" s="37">
        <v>0.1</v>
      </c>
      <c r="AA65" s="37"/>
      <c r="AB65" s="37"/>
      <c r="AC65" s="37"/>
      <c r="AD65" s="37"/>
      <c r="AE65" s="37"/>
      <c r="AF65" s="37"/>
    </row>
    <row r="66" spans="2:43">
      <c r="B66" s="18" t="str">
        <f>B65</f>
        <v>LaBix</v>
      </c>
      <c r="C66" s="20" t="str">
        <f>C65</f>
        <v>P-58601C</v>
      </c>
      <c r="D66" s="30" t="s">
        <v>37</v>
      </c>
      <c r="E66" s="9" t="s">
        <v>30</v>
      </c>
      <c r="F66" s="8">
        <f>(J67*J73*J74*1.732)/1000</f>
        <v>0</v>
      </c>
      <c r="G66" s="1" t="s">
        <v>10</v>
      </c>
      <c r="H66" s="1" t="s">
        <v>9</v>
      </c>
      <c r="I66" s="34" t="s">
        <v>11</v>
      </c>
      <c r="J66" s="23"/>
      <c r="K66" s="43"/>
      <c r="L66" s="43"/>
      <c r="M66" s="43"/>
      <c r="N66" s="43"/>
      <c r="O66" s="43"/>
      <c r="P66" s="43"/>
      <c r="Q66" s="43"/>
      <c r="R66" s="37"/>
      <c r="S66" s="37"/>
      <c r="T66" s="37"/>
      <c r="U66" s="37"/>
      <c r="V66" s="37"/>
      <c r="W66" s="37">
        <v>14.8</v>
      </c>
      <c r="X66" s="37">
        <v>15.6</v>
      </c>
      <c r="Y66" s="37">
        <v>15.8</v>
      </c>
      <c r="Z66" s="37">
        <v>15.8</v>
      </c>
      <c r="AA66" s="37"/>
      <c r="AB66" s="37"/>
      <c r="AC66" s="37"/>
      <c r="AD66" s="37"/>
      <c r="AE66" s="37"/>
      <c r="AF66" s="37"/>
    </row>
    <row r="67" spans="2:43">
      <c r="B67" s="18" t="str">
        <f t="shared" ref="B67:C67" si="35">B66</f>
        <v>LaBix</v>
      </c>
      <c r="C67" s="7" t="str">
        <f t="shared" si="35"/>
        <v>P-58601C</v>
      </c>
      <c r="D67" s="30" t="s">
        <v>37</v>
      </c>
      <c r="E67" s="9" t="s">
        <v>32</v>
      </c>
      <c r="F67" s="8">
        <f>(J5+0.925-0.924)*1.013*100000/(9.81*J12*1000)</f>
        <v>1.2049238923442738E-2</v>
      </c>
      <c r="G67" s="1" t="s">
        <v>12</v>
      </c>
      <c r="H67" s="1" t="s">
        <v>13</v>
      </c>
      <c r="I67" s="34"/>
      <c r="J67" s="23"/>
      <c r="K67" s="43"/>
      <c r="L67" s="43"/>
      <c r="M67" s="43"/>
      <c r="N67" s="43"/>
      <c r="O67" s="43"/>
      <c r="P67" s="43"/>
      <c r="Q67" s="43"/>
      <c r="R67" s="37"/>
      <c r="S67" s="37"/>
      <c r="T67" s="37"/>
      <c r="U67" s="37"/>
      <c r="V67" s="37"/>
      <c r="W67" s="37">
        <v>810</v>
      </c>
      <c r="X67" s="37">
        <v>700</v>
      </c>
      <c r="Y67" s="37">
        <v>680</v>
      </c>
      <c r="Z67" s="37">
        <v>642</v>
      </c>
      <c r="AA67" s="37"/>
      <c r="AB67" s="37"/>
      <c r="AC67" s="37"/>
      <c r="AD67" s="37"/>
      <c r="AE67" s="37"/>
      <c r="AF67" s="37"/>
    </row>
    <row r="68" spans="2:43">
      <c r="B68" s="18" t="str">
        <f t="shared" ref="B68:C68" si="36">B67</f>
        <v>LaBix</v>
      </c>
      <c r="C68" s="7" t="str">
        <f t="shared" si="36"/>
        <v>P-58601C</v>
      </c>
      <c r="D68" s="30" t="s">
        <v>37</v>
      </c>
      <c r="E68" s="17" t="s">
        <v>31</v>
      </c>
      <c r="F68" s="8"/>
      <c r="G68" s="1" t="s">
        <v>14</v>
      </c>
      <c r="H68" s="1" t="s">
        <v>15</v>
      </c>
      <c r="I68" s="35" t="s">
        <v>33</v>
      </c>
      <c r="J68" s="24" t="e">
        <f ca="1">_xll.PITimeDat('pump status'!$I$68,'pump status'!$J$4,"PISERVER","interpolated")</f>
        <v>#NAME?</v>
      </c>
      <c r="K68" s="43">
        <v>33.291275024414063</v>
      </c>
      <c r="L68" s="43">
        <v>139.04158020019531</v>
      </c>
      <c r="M68" s="43">
        <v>144.56309509277344</v>
      </c>
      <c r="N68" s="43">
        <v>235.90711975097656</v>
      </c>
      <c r="O68" s="43">
        <v>188.86222839355469</v>
      </c>
      <c r="P68" s="43">
        <v>188.86222839355469</v>
      </c>
      <c r="Q68" s="43">
        <v>188.86222839355469</v>
      </c>
      <c r="R68" s="43">
        <v>188.86222839355469</v>
      </c>
      <c r="S68" s="43">
        <v>188.86222839355469</v>
      </c>
      <c r="T68" s="37">
        <v>188.86222839355469</v>
      </c>
      <c r="U68" s="37">
        <v>188.86222839355469</v>
      </c>
      <c r="V68" s="37">
        <v>188.86222839355469</v>
      </c>
      <c r="W68" s="37">
        <v>16655.93359375</v>
      </c>
      <c r="X68" s="37">
        <v>16317.982421875</v>
      </c>
      <c r="Y68" s="37">
        <v>16511.513671875</v>
      </c>
      <c r="Z68" s="37">
        <v>16458.6328125</v>
      </c>
      <c r="AA68" s="37"/>
      <c r="AB68" s="37"/>
      <c r="AC68" s="37"/>
      <c r="AD68" s="37"/>
      <c r="AE68" s="37"/>
      <c r="AF68" s="37"/>
    </row>
    <row r="69" spans="2:43">
      <c r="B69" s="18" t="str">
        <f t="shared" ref="B69:C69" si="37">B68</f>
        <v>LaBix</v>
      </c>
      <c r="C69" s="7" t="str">
        <f t="shared" si="37"/>
        <v>P-58601C</v>
      </c>
      <c r="D69" s="30" t="s">
        <v>37</v>
      </c>
      <c r="E69" s="3"/>
      <c r="F69" s="8"/>
      <c r="G69" s="1"/>
      <c r="H69" s="1" t="s">
        <v>16</v>
      </c>
      <c r="I69" s="34"/>
      <c r="J69" s="23" t="e">
        <f ca="1">J68/(24*J72)</f>
        <v>#NAME?</v>
      </c>
      <c r="K69" s="43">
        <v>1.7125141473464023</v>
      </c>
      <c r="L69" s="43">
        <v>7.1523446605038732</v>
      </c>
      <c r="M69" s="43">
        <v>7.4363732043607733</v>
      </c>
      <c r="N69" s="43">
        <v>12.135139904885625</v>
      </c>
      <c r="O69" s="43">
        <v>9.7151352054297675</v>
      </c>
      <c r="P69" s="43">
        <v>9.7151352054297675</v>
      </c>
      <c r="Q69" s="43">
        <v>9.7151352054297675</v>
      </c>
      <c r="R69" s="43">
        <v>9.7151352054297675</v>
      </c>
      <c r="S69" s="43">
        <v>9.7151352054297675</v>
      </c>
      <c r="T69" s="37">
        <v>9.7151352054297675</v>
      </c>
      <c r="U69" s="37">
        <v>9.7151352054297675</v>
      </c>
      <c r="V69" s="37">
        <v>9.7151352054297675</v>
      </c>
      <c r="W69" s="37">
        <v>856.78670749742798</v>
      </c>
      <c r="X69" s="37">
        <v>839.40238795653283</v>
      </c>
      <c r="Y69" s="37">
        <v>849.3576991705246</v>
      </c>
      <c r="Z69" s="37">
        <v>846.63749035493822</v>
      </c>
      <c r="AA69" s="37"/>
      <c r="AB69" s="37"/>
      <c r="AC69" s="37"/>
      <c r="AD69" s="37"/>
      <c r="AE69" s="37"/>
      <c r="AF69" s="37"/>
    </row>
    <row r="70" spans="2:43">
      <c r="B70" s="18" t="str">
        <f t="shared" ref="B70:C70" si="38">B69</f>
        <v>LaBix</v>
      </c>
      <c r="C70" s="7" t="str">
        <f t="shared" si="38"/>
        <v>P-58601C</v>
      </c>
      <c r="D70" s="30" t="s">
        <v>37</v>
      </c>
      <c r="E70" s="3"/>
      <c r="F70" s="8"/>
      <c r="G70" s="14" t="s">
        <v>22</v>
      </c>
      <c r="H70" s="1" t="s">
        <v>9</v>
      </c>
      <c r="I70" s="34"/>
      <c r="J70" s="23"/>
      <c r="K70" s="43"/>
      <c r="L70" s="43"/>
      <c r="M70" s="43"/>
      <c r="N70" s="43"/>
      <c r="O70" s="43"/>
      <c r="P70" s="43"/>
      <c r="Q70" s="43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</row>
    <row r="71" spans="2:43">
      <c r="B71" s="18" t="str">
        <f t="shared" ref="B71:C71" si="39">B70</f>
        <v>LaBix</v>
      </c>
      <c r="C71" s="7" t="str">
        <f t="shared" si="39"/>
        <v>P-58601C</v>
      </c>
      <c r="D71" s="30" t="s">
        <v>37</v>
      </c>
      <c r="E71" s="3"/>
      <c r="F71" s="8"/>
      <c r="G71" s="14" t="s">
        <v>17</v>
      </c>
      <c r="H71" s="1" t="s">
        <v>9</v>
      </c>
      <c r="I71" s="34"/>
      <c r="J71" s="23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</row>
    <row r="72" spans="2:43">
      <c r="B72" s="18" t="str">
        <f t="shared" ref="B72:C72" si="40">B71</f>
        <v>LaBix</v>
      </c>
      <c r="C72" s="7" t="str">
        <f t="shared" si="40"/>
        <v>P-58601C</v>
      </c>
      <c r="D72" s="30" t="s">
        <v>37</v>
      </c>
      <c r="E72" s="3"/>
      <c r="F72" s="8"/>
      <c r="G72" s="14" t="s">
        <v>20</v>
      </c>
      <c r="H72" s="1" t="s">
        <v>23</v>
      </c>
      <c r="I72" s="34" t="s">
        <v>25</v>
      </c>
      <c r="J72" s="23">
        <v>0.81</v>
      </c>
      <c r="K72" s="37">
        <v>0.81</v>
      </c>
      <c r="L72" s="37">
        <v>0.81</v>
      </c>
      <c r="M72" s="37">
        <v>0.81</v>
      </c>
      <c r="N72" s="37">
        <v>0.81</v>
      </c>
      <c r="O72" s="37">
        <v>0.81</v>
      </c>
      <c r="P72" s="37">
        <v>0.81</v>
      </c>
      <c r="Q72" s="37">
        <v>0.81</v>
      </c>
      <c r="R72" s="37">
        <v>0.81</v>
      </c>
      <c r="S72" s="37">
        <v>0.81</v>
      </c>
      <c r="T72" s="37">
        <v>0.81</v>
      </c>
      <c r="U72" s="37">
        <v>0.81</v>
      </c>
      <c r="V72" s="37">
        <v>0.81</v>
      </c>
      <c r="W72" s="37">
        <v>0.81</v>
      </c>
      <c r="X72" s="37">
        <v>0.81</v>
      </c>
      <c r="Y72" s="37">
        <v>0.81</v>
      </c>
      <c r="Z72" s="37">
        <v>0.81</v>
      </c>
      <c r="AA72" s="37"/>
      <c r="AB72" s="37"/>
      <c r="AC72" s="37"/>
      <c r="AD72" s="37"/>
      <c r="AE72" s="37"/>
      <c r="AF72" s="37"/>
    </row>
    <row r="73" spans="2:43">
      <c r="B73" s="18" t="str">
        <f t="shared" ref="B73:C73" si="41">B72</f>
        <v>LaBix</v>
      </c>
      <c r="C73" s="7" t="str">
        <f t="shared" si="41"/>
        <v>P-58601C</v>
      </c>
      <c r="D73" s="30" t="s">
        <v>37</v>
      </c>
      <c r="E73" s="3"/>
      <c r="F73" s="8"/>
      <c r="G73" s="14" t="s">
        <v>21</v>
      </c>
      <c r="H73" s="1" t="s">
        <v>24</v>
      </c>
      <c r="I73" s="34" t="s">
        <v>26</v>
      </c>
      <c r="J73" s="24">
        <v>415</v>
      </c>
      <c r="K73" s="37">
        <v>415</v>
      </c>
      <c r="L73" s="37">
        <v>415</v>
      </c>
      <c r="M73" s="37">
        <v>415</v>
      </c>
      <c r="N73" s="37">
        <v>415</v>
      </c>
      <c r="O73" s="37">
        <v>415</v>
      </c>
      <c r="P73" s="37">
        <v>415</v>
      </c>
      <c r="Q73" s="37">
        <v>415</v>
      </c>
      <c r="R73" s="37">
        <v>415</v>
      </c>
      <c r="S73" s="37">
        <v>415</v>
      </c>
      <c r="T73" s="37">
        <v>415</v>
      </c>
      <c r="U73" s="37">
        <v>415</v>
      </c>
      <c r="V73" s="37">
        <v>415</v>
      </c>
      <c r="W73" s="37">
        <v>415</v>
      </c>
      <c r="X73" s="37">
        <v>415</v>
      </c>
      <c r="Y73" s="37">
        <v>415</v>
      </c>
      <c r="Z73" s="37">
        <v>415</v>
      </c>
      <c r="AA73" s="37"/>
      <c r="AB73" s="37"/>
      <c r="AC73" s="37"/>
      <c r="AD73" s="37"/>
      <c r="AE73" s="37"/>
      <c r="AF73" s="37"/>
    </row>
    <row r="74" spans="2:43" ht="15" thickBot="1">
      <c r="B74" s="19" t="str">
        <f t="shared" ref="B74:C74" si="42">B73</f>
        <v>LaBix</v>
      </c>
      <c r="C74" s="10" t="str">
        <f t="shared" si="42"/>
        <v>P-58601C</v>
      </c>
      <c r="D74" s="31" t="s">
        <v>37</v>
      </c>
      <c r="E74" s="11" t="s">
        <v>48</v>
      </c>
      <c r="F74" s="12" t="e">
        <f ca="1">9.81*J72*J69*F65/F66/36</f>
        <v>#NAME?</v>
      </c>
      <c r="G74" s="15" t="s">
        <v>27</v>
      </c>
      <c r="H74" s="13" t="s">
        <v>28</v>
      </c>
      <c r="I74" s="34" t="s">
        <v>26</v>
      </c>
      <c r="J74" s="24">
        <v>0.87</v>
      </c>
      <c r="K74" s="37">
        <v>0.87</v>
      </c>
      <c r="L74" s="37">
        <v>0.87</v>
      </c>
      <c r="M74" s="37">
        <v>0.87</v>
      </c>
      <c r="N74" s="37">
        <v>0.87</v>
      </c>
      <c r="O74" s="37">
        <v>0.87</v>
      </c>
      <c r="P74" s="37">
        <v>0.87</v>
      </c>
      <c r="Q74" s="37">
        <v>0.87</v>
      </c>
      <c r="R74" s="37">
        <v>0.87</v>
      </c>
      <c r="S74" s="37">
        <v>0.87</v>
      </c>
      <c r="T74" s="37">
        <v>0.87</v>
      </c>
      <c r="U74" s="37">
        <v>0.87</v>
      </c>
      <c r="V74" s="37">
        <v>0.87</v>
      </c>
      <c r="W74" s="37">
        <v>0.87</v>
      </c>
      <c r="X74" s="37">
        <v>0.87</v>
      </c>
      <c r="Y74" s="37">
        <v>0.87</v>
      </c>
      <c r="Z74" s="37">
        <v>0.87</v>
      </c>
      <c r="AA74" s="37"/>
      <c r="AB74" s="37"/>
      <c r="AC74" s="37"/>
      <c r="AD74" s="37"/>
      <c r="AE74" s="37"/>
      <c r="AF74" s="37"/>
    </row>
    <row r="75" spans="2:43">
      <c r="I75" s="2"/>
      <c r="J75" s="21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</row>
    <row r="76" spans="2:43">
      <c r="I76" s="2"/>
      <c r="J76" s="21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</row>
    <row r="77" spans="2:43">
      <c r="I77" s="2"/>
      <c r="J77" s="21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</row>
    <row r="78" spans="2:43">
      <c r="I78" s="2"/>
      <c r="J78" s="21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</row>
    <row r="79" spans="2:43">
      <c r="I79" s="2"/>
      <c r="J79" s="21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</row>
    <row r="80" spans="2:43">
      <c r="I80" s="2"/>
      <c r="J80" s="21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</row>
    <row r="81" spans="9:43">
      <c r="I81" s="2"/>
      <c r="J81" s="2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</row>
    <row r="82" spans="9:43">
      <c r="I82" s="2"/>
      <c r="J82" s="2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</row>
    <row r="83" spans="9:43">
      <c r="I83" s="2"/>
      <c r="J83" s="21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</row>
    <row r="84" spans="9:43">
      <c r="I84" s="2"/>
      <c r="J84" s="21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</row>
    <row r="85" spans="9:43">
      <c r="I85" s="2"/>
      <c r="J85" s="21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</row>
    <row r="86" spans="9:43">
      <c r="I86" s="2"/>
      <c r="J86" s="21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</row>
    <row r="87" spans="9:43">
      <c r="I87" s="2"/>
      <c r="J87" s="21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</row>
    <row r="88" spans="9:43">
      <c r="I88" s="2"/>
      <c r="J88" s="21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</row>
    <row r="89" spans="9:43">
      <c r="I89" s="2"/>
      <c r="J89" s="21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</row>
    <row r="90" spans="9:43">
      <c r="I90" s="2"/>
      <c r="J90" s="21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</row>
    <row r="91" spans="9:43">
      <c r="I91" s="2"/>
      <c r="J91" s="21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</row>
    <row r="92" spans="9:43">
      <c r="I92" s="2"/>
      <c r="J92" s="21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</row>
    <row r="93" spans="9:43">
      <c r="I93" s="2"/>
      <c r="J93" s="21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</row>
    <row r="94" spans="9:43">
      <c r="I94" s="2"/>
      <c r="J94" s="21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</row>
    <row r="95" spans="9:43">
      <c r="I95" s="2"/>
      <c r="J95" s="21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</row>
    <row r="96" spans="9:43">
      <c r="I96" s="2"/>
      <c r="J96" s="21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</row>
    <row r="97" spans="9:43">
      <c r="I97" s="2"/>
      <c r="J97" s="21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</row>
    <row r="98" spans="9:43">
      <c r="I98" s="2"/>
      <c r="J98" s="21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</row>
    <row r="99" spans="9:43">
      <c r="I99" s="2"/>
      <c r="J99" s="21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</row>
    <row r="100" spans="9:43">
      <c r="I100" s="2"/>
      <c r="J100" s="21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</row>
    <row r="101" spans="9:43">
      <c r="I101" s="2"/>
      <c r="J101" s="21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</row>
    <row r="102" spans="9:43">
      <c r="I102" s="2"/>
      <c r="J102" s="21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</row>
    <row r="103" spans="9:43">
      <c r="I103" s="2"/>
      <c r="J103" s="21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</row>
    <row r="104" spans="9:43">
      <c r="I104" s="2"/>
      <c r="J104" s="21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</row>
    <row r="105" spans="9:43">
      <c r="I105" s="2"/>
      <c r="J105" s="21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</row>
    <row r="106" spans="9:43">
      <c r="I106" s="2"/>
      <c r="J106" s="21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</row>
    <row r="107" spans="9:43">
      <c r="I107" s="2"/>
      <c r="J107" s="21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</row>
    <row r="108" spans="9:43">
      <c r="I108" s="2"/>
      <c r="J108" s="21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</row>
    <row r="109" spans="9:43">
      <c r="I109" s="2"/>
      <c r="J109" s="21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</row>
    <row r="110" spans="9:43">
      <c r="I110" s="2"/>
      <c r="J110" s="21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</row>
    <row r="111" spans="9:43">
      <c r="I111" s="2"/>
      <c r="J111" s="21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</row>
    <row r="112" spans="9:43">
      <c r="I112" s="2"/>
      <c r="J112" s="21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</row>
    <row r="113" spans="9:43">
      <c r="I113" s="2"/>
      <c r="J113" s="21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</row>
    <row r="114" spans="9:43">
      <c r="I114" s="2"/>
      <c r="J114" s="21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</row>
    <row r="115" spans="9:43">
      <c r="I115" s="2"/>
      <c r="J115" s="21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</row>
    <row r="116" spans="9:43">
      <c r="I116" s="2"/>
      <c r="J116" s="21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</row>
    <row r="117" spans="9:43">
      <c r="I117" s="2"/>
      <c r="J117" s="21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18" spans="9:43">
      <c r="I118" s="2"/>
      <c r="J118" s="21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</row>
    <row r="119" spans="9:43">
      <c r="I119" s="2"/>
      <c r="J119" s="21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</row>
    <row r="120" spans="9:43">
      <c r="I120" s="2"/>
      <c r="J120" s="21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</row>
    <row r="121" spans="9:43">
      <c r="I121" s="2"/>
      <c r="J121" s="21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</row>
    <row r="122" spans="9:43">
      <c r="I122" s="2"/>
      <c r="J122" s="21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</row>
    <row r="123" spans="9:43">
      <c r="I123" s="2"/>
      <c r="J123" s="21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</row>
    <row r="124" spans="9:43">
      <c r="I124" s="2"/>
      <c r="J124" s="21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</row>
    <row r="125" spans="9:43">
      <c r="I125" s="2"/>
      <c r="J125" s="21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</row>
    <row r="126" spans="9:43">
      <c r="I126" s="2"/>
      <c r="J126" s="21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</row>
    <row r="127" spans="9:43">
      <c r="I127" s="2"/>
      <c r="J127" s="21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</row>
    <row r="128" spans="9:43">
      <c r="I128" s="2"/>
      <c r="J128" s="21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</row>
    <row r="129" spans="9:43">
      <c r="I129" s="2"/>
      <c r="J129" s="21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</row>
    <row r="130" spans="9:43">
      <c r="I130" s="2"/>
      <c r="J130" s="21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</row>
    <row r="131" spans="9:43">
      <c r="I131" s="2"/>
      <c r="J131" s="21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</row>
    <row r="132" spans="9:43">
      <c r="I132" s="2"/>
      <c r="J132" s="21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</row>
    <row r="133" spans="9:43">
      <c r="I133" s="2"/>
      <c r="J133" s="21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</row>
    <row r="134" spans="9:43">
      <c r="I134" s="2"/>
      <c r="J134" s="21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</row>
    <row r="135" spans="9:43">
      <c r="I135" s="2"/>
      <c r="J135" s="21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</row>
    <row r="136" spans="9:43">
      <c r="I136" s="2"/>
      <c r="J136" s="21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</row>
    <row r="137" spans="9:43">
      <c r="I137" s="2"/>
      <c r="J137" s="21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</row>
    <row r="138" spans="9:43">
      <c r="I138" s="2"/>
      <c r="J138" s="21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</row>
    <row r="139" spans="9:43">
      <c r="I139" s="2"/>
      <c r="J139" s="21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</row>
    <row r="140" spans="9:43">
      <c r="I140" s="2"/>
      <c r="J140" s="21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</row>
    <row r="141" spans="9:43">
      <c r="I141" s="2"/>
      <c r="J141" s="21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</row>
    <row r="142" spans="9:43">
      <c r="I142" s="2"/>
      <c r="J142" s="21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</row>
    <row r="143" spans="9:43">
      <c r="I143" s="2"/>
      <c r="J143" s="21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</row>
    <row r="144" spans="9:43">
      <c r="I144" s="2"/>
      <c r="J144" s="21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</row>
    <row r="145" spans="9:43">
      <c r="I145" s="2"/>
      <c r="J145" s="21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</row>
    <row r="146" spans="9:43">
      <c r="I146" s="2"/>
      <c r="J146" s="21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</row>
    <row r="147" spans="9:43">
      <c r="I147" s="2"/>
      <c r="J147" s="21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</row>
    <row r="148" spans="9:43">
      <c r="I148" s="2"/>
      <c r="J148" s="21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</row>
    <row r="149" spans="9:43">
      <c r="I149" s="2"/>
      <c r="J149" s="21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</row>
    <row r="150" spans="9:43">
      <c r="I150" s="2"/>
      <c r="J150" s="21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</row>
    <row r="151" spans="9:43">
      <c r="I151" s="2"/>
      <c r="J151" s="21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</row>
    <row r="152" spans="9:43">
      <c r="I152" s="2"/>
      <c r="J152" s="21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</row>
    <row r="153" spans="9:43">
      <c r="I153" s="2"/>
      <c r="J153" s="21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</row>
    <row r="154" spans="9:43">
      <c r="I154" s="2"/>
      <c r="J154" s="21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</row>
    <row r="155" spans="9:43">
      <c r="I155" s="2"/>
      <c r="J155" s="21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</row>
    <row r="156" spans="9:43">
      <c r="I156" s="2"/>
      <c r="J156" s="21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</row>
    <row r="157" spans="9:43">
      <c r="I157" s="2"/>
      <c r="J157" s="21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</row>
    <row r="158" spans="9:43">
      <c r="I158" s="2"/>
      <c r="J158" s="21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</row>
    <row r="159" spans="9:43">
      <c r="I159" s="2"/>
      <c r="J159" s="21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</row>
    <row r="160" spans="9:43">
      <c r="I160" s="2"/>
      <c r="J160" s="21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</row>
    <row r="161" spans="9:43">
      <c r="I161" s="2"/>
      <c r="J161" s="21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</row>
    <row r="162" spans="9:43">
      <c r="I162" s="2"/>
      <c r="J162" s="21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</row>
    <row r="163" spans="9:43">
      <c r="I163" s="2"/>
      <c r="J163" s="21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</row>
    <row r="164" spans="9:43">
      <c r="I164" s="2"/>
      <c r="J164" s="21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</row>
    <row r="165" spans="9:43">
      <c r="I165" s="2"/>
      <c r="J165" s="21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</row>
    <row r="166" spans="9:43">
      <c r="I166" s="2"/>
      <c r="J166" s="21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</row>
    <row r="167" spans="9:43">
      <c r="I167" s="2"/>
      <c r="J167" s="21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</row>
    <row r="168" spans="9:43">
      <c r="I168" s="2"/>
      <c r="J168" s="21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</row>
    <row r="169" spans="9:43">
      <c r="I169" s="2"/>
      <c r="J169" s="21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</row>
    <row r="170" spans="9:43">
      <c r="I170" s="2"/>
      <c r="J170" s="21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</row>
    <row r="171" spans="9:43">
      <c r="I171" s="2"/>
      <c r="J171" s="21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</row>
    <row r="172" spans="9:43">
      <c r="I172" s="2"/>
      <c r="J172" s="21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</row>
    <row r="173" spans="9:43">
      <c r="I173" s="2"/>
      <c r="J173" s="21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</row>
    <row r="174" spans="9:43">
      <c r="I174" s="2"/>
      <c r="J174" s="21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</row>
    <row r="175" spans="9:43">
      <c r="I175" s="2"/>
      <c r="J175" s="21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</row>
    <row r="176" spans="9:43">
      <c r="I176" s="2"/>
      <c r="J176" s="21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</row>
    <row r="177" spans="9:43">
      <c r="I177" s="2"/>
      <c r="J177" s="21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</row>
    <row r="178" spans="9:43">
      <c r="I178" s="2"/>
      <c r="J178" s="21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</row>
    <row r="179" spans="9:43">
      <c r="I179" s="2"/>
      <c r="J179" s="21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</row>
    <row r="180" spans="9:43">
      <c r="I180" s="2"/>
      <c r="J180" s="21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</row>
    <row r="181" spans="9:43">
      <c r="I181" s="2"/>
      <c r="J181" s="21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</row>
    <row r="182" spans="9:43">
      <c r="I182" s="2"/>
      <c r="J182" s="21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</row>
    <row r="183" spans="9:43">
      <c r="I183" s="2"/>
      <c r="J183" s="21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</row>
    <row r="184" spans="9:43">
      <c r="I184" s="2"/>
      <c r="J184" s="21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</row>
    <row r="185" spans="9:43">
      <c r="I185" s="2"/>
      <c r="J185" s="21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</row>
    <row r="186" spans="9:43">
      <c r="I186" s="2"/>
      <c r="J186" s="21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</row>
    <row r="187" spans="9:43">
      <c r="I187" s="2"/>
      <c r="J187" s="21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</row>
    <row r="188" spans="9:43">
      <c r="I188" s="2"/>
      <c r="J188" s="21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</row>
    <row r="189" spans="9:43">
      <c r="I189" s="2"/>
      <c r="J189" s="21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</row>
    <row r="190" spans="9:43">
      <c r="I190" s="2"/>
      <c r="J190" s="21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</row>
    <row r="191" spans="9:43">
      <c r="I191" s="2"/>
      <c r="J191" s="21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</row>
    <row r="192" spans="9:43">
      <c r="I192" s="2"/>
      <c r="J192" s="21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</row>
    <row r="193" spans="9:43">
      <c r="I193" s="2"/>
      <c r="J193" s="21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</row>
    <row r="194" spans="9:43">
      <c r="I194" s="2"/>
      <c r="J194" s="21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</row>
    <row r="195" spans="9:43">
      <c r="I195" s="2"/>
      <c r="J195" s="21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</row>
    <row r="196" spans="9:43">
      <c r="J196" s="39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</row>
  </sheetData>
  <autoFilter ref="B3:D24"/>
  <mergeCells count="7">
    <mergeCell ref="I3:I4"/>
    <mergeCell ref="B3:B4"/>
    <mergeCell ref="E3:F4"/>
    <mergeCell ref="C3:C4"/>
    <mergeCell ref="G3:G4"/>
    <mergeCell ref="H3:H4"/>
    <mergeCell ref="D3:D4"/>
  </mergeCells>
  <conditionalFormatting sqref="J2:J3 J10:J24 J8 J75:J1048576">
    <cfRule type="containsText" dxfId="28" priority="524" operator="containsText" text="OFF">
      <formula>NOT(ISERROR(SEARCH("OFF",J2)))</formula>
    </cfRule>
  </conditionalFormatting>
  <conditionalFormatting sqref="AF4">
    <cfRule type="containsText" dxfId="27" priority="286" operator="containsText" text="OFF">
      <formula>NOT(ISERROR(SEARCH("OFF",AF4)))</formula>
    </cfRule>
  </conditionalFormatting>
  <conditionalFormatting sqref="AE4">
    <cfRule type="containsText" dxfId="26" priority="285" operator="containsText" text="OFF">
      <formula>NOT(ISERROR(SEARCH("OFF",AE4)))</formula>
    </cfRule>
  </conditionalFormatting>
  <conditionalFormatting sqref="AD4">
    <cfRule type="containsText" dxfId="25" priority="284" operator="containsText" text="OFF">
      <formula>NOT(ISERROR(SEARCH("OFF",AD4)))</formula>
    </cfRule>
  </conditionalFormatting>
  <conditionalFormatting sqref="AC4">
    <cfRule type="containsText" dxfId="24" priority="283" operator="containsText" text="OFF">
      <formula>NOT(ISERROR(SEARCH("OFF",AC4)))</formula>
    </cfRule>
  </conditionalFormatting>
  <conditionalFormatting sqref="AB4">
    <cfRule type="containsText" dxfId="23" priority="282" operator="containsText" text="OFF">
      <formula>NOT(ISERROR(SEARCH("OFF",AB4)))</formula>
    </cfRule>
  </conditionalFormatting>
  <conditionalFormatting sqref="AA4">
    <cfRule type="containsText" dxfId="22" priority="281" operator="containsText" text="OFF">
      <formula>NOT(ISERROR(SEARCH("OFF",AA4)))</formula>
    </cfRule>
  </conditionalFormatting>
  <conditionalFormatting sqref="J4">
    <cfRule type="containsText" dxfId="21" priority="262" operator="containsText" text="OFF">
      <formula>NOT(ISERROR(SEARCH("OFF",J4)))</formula>
    </cfRule>
  </conditionalFormatting>
  <conditionalFormatting sqref="J25:J34">
    <cfRule type="containsText" dxfId="20" priority="154" operator="containsText" text="OFF">
      <formula>NOT(ISERROR(SEARCH("OFF",J25)))</formula>
    </cfRule>
  </conditionalFormatting>
  <conditionalFormatting sqref="J35:J44">
    <cfRule type="containsText" dxfId="19" priority="153" operator="containsText" text="OFF">
      <formula>NOT(ISERROR(SEARCH("OFF",J35)))</formula>
    </cfRule>
  </conditionalFormatting>
  <conditionalFormatting sqref="J45:J54">
    <cfRule type="containsText" dxfId="18" priority="152" operator="containsText" text="OFF">
      <formula>NOT(ISERROR(SEARCH("OFF",J45)))</formula>
    </cfRule>
  </conditionalFormatting>
  <conditionalFormatting sqref="J55:J64">
    <cfRule type="containsText" dxfId="17" priority="151" operator="containsText" text="OFF">
      <formula>NOT(ISERROR(SEARCH("OFF",J55)))</formula>
    </cfRule>
  </conditionalFormatting>
  <conditionalFormatting sqref="J65:J74">
    <cfRule type="containsText" dxfId="16" priority="150" operator="containsText" text="OFF">
      <formula>NOT(ISERROR(SEARCH("OFF",J65)))</formula>
    </cfRule>
  </conditionalFormatting>
  <conditionalFormatting sqref="Z4">
    <cfRule type="containsText" dxfId="15" priority="16" operator="containsText" text="OFF">
      <formula>NOT(ISERROR(SEARCH("OFF",Z4)))</formula>
    </cfRule>
  </conditionalFormatting>
  <conditionalFormatting sqref="Y4">
    <cfRule type="containsText" dxfId="14" priority="15" operator="containsText" text="OFF">
      <formula>NOT(ISERROR(SEARCH("OFF",Y4)))</formula>
    </cfRule>
  </conditionalFormatting>
  <conditionalFormatting sqref="X4">
    <cfRule type="containsText" dxfId="13" priority="14" operator="containsText" text="OFF">
      <formula>NOT(ISERROR(SEARCH("OFF",X4)))</formula>
    </cfRule>
  </conditionalFormatting>
  <conditionalFormatting sqref="W4">
    <cfRule type="containsText" dxfId="12" priority="13" operator="containsText" text="OFF">
      <formula>NOT(ISERROR(SEARCH("OFF",W4)))</formula>
    </cfRule>
  </conditionalFormatting>
  <conditionalFormatting sqref="V4">
    <cfRule type="containsText" dxfId="11" priority="12" operator="containsText" text="OFF">
      <formula>NOT(ISERROR(SEARCH("OFF",V4)))</formula>
    </cfRule>
  </conditionalFormatting>
  <conditionalFormatting sqref="U4">
    <cfRule type="containsText" dxfId="10" priority="11" operator="containsText" text="OFF">
      <formula>NOT(ISERROR(SEARCH("OFF",U4)))</formula>
    </cfRule>
  </conditionalFormatting>
  <conditionalFormatting sqref="T4">
    <cfRule type="containsText" dxfId="9" priority="10" operator="containsText" text="OFF">
      <formula>NOT(ISERROR(SEARCH("OFF",T4)))</formula>
    </cfRule>
  </conditionalFormatting>
  <conditionalFormatting sqref="S4">
    <cfRule type="containsText" dxfId="8" priority="9" operator="containsText" text="OFF">
      <formula>NOT(ISERROR(SEARCH("OFF",S4)))</formula>
    </cfRule>
  </conditionalFormatting>
  <conditionalFormatting sqref="R4">
    <cfRule type="containsText" dxfId="7" priority="8" operator="containsText" text="OFF">
      <formula>NOT(ISERROR(SEARCH("OFF",R4)))</formula>
    </cfRule>
  </conditionalFormatting>
  <conditionalFormatting sqref="Q4">
    <cfRule type="containsText" dxfId="6" priority="7" operator="containsText" text="OFF">
      <formula>NOT(ISERROR(SEARCH("OFF",Q4)))</formula>
    </cfRule>
  </conditionalFormatting>
  <conditionalFormatting sqref="P4">
    <cfRule type="containsText" dxfId="5" priority="6" operator="containsText" text="OFF">
      <formula>NOT(ISERROR(SEARCH("OFF",P4)))</formula>
    </cfRule>
  </conditionalFormatting>
  <conditionalFormatting sqref="O4">
    <cfRule type="containsText" dxfId="4" priority="5" operator="containsText" text="OFF">
      <formula>NOT(ISERROR(SEARCH("OFF",O4)))</formula>
    </cfRule>
  </conditionalFormatting>
  <conditionalFormatting sqref="N4">
    <cfRule type="containsText" dxfId="3" priority="4" operator="containsText" text="OFF">
      <formula>NOT(ISERROR(SEARCH("OFF",N4)))</formula>
    </cfRule>
  </conditionalFormatting>
  <conditionalFormatting sqref="M4">
    <cfRule type="containsText" dxfId="2" priority="3" operator="containsText" text="OFF">
      <formula>NOT(ISERROR(SEARCH("OFF",M4)))</formula>
    </cfRule>
  </conditionalFormatting>
  <conditionalFormatting sqref="L4">
    <cfRule type="containsText" dxfId="1" priority="2" operator="containsText" text="OFF">
      <formula>NOT(ISERROR(SEARCH("OFF",L4)))</formula>
    </cfRule>
  </conditionalFormatting>
  <conditionalFormatting sqref="K4">
    <cfRule type="containsText" dxfId="0" priority="1" operator="containsText" text="OFF">
      <formula>NOT(ISERROR(SEARCH("OFF",K4)))</formula>
    </cfRule>
  </conditionalFormatting>
  <hyperlinks>
    <hyperlink ref="E8" location="'curvep58001A '!A1" display="performance curve"/>
    <hyperlink ref="E18" location="curvep58001B!A1" display="performance curve"/>
    <hyperlink ref="E28" location="curvep58002A!A1" display="performance curve"/>
    <hyperlink ref="E38" location="curvep58002B!A1" display="performance curve"/>
    <hyperlink ref="E48" location="curvep58601A!A1" display="performance curve"/>
    <hyperlink ref="E58" location="curvep58601B!A1" display="performance curve"/>
    <hyperlink ref="E68" location="curvep58601C!A1" display="performance curve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24"/>
  <sheetViews>
    <sheetView tabSelected="1" topLeftCell="C1" zoomScale="86" zoomScaleNormal="85" workbookViewId="0">
      <selection activeCell="I26" sqref="I26"/>
    </sheetView>
  </sheetViews>
  <sheetFormatPr defaultRowHeight="14.5"/>
  <cols>
    <col min="1" max="2" width="8.7265625" style="44"/>
    <col min="3" max="3" width="9.36328125" style="44" bestFit="1" customWidth="1"/>
    <col min="4" max="16384" width="8.7265625" style="44"/>
  </cols>
  <sheetData>
    <row r="2" spans="1:7" ht="20">
      <c r="B2" s="45"/>
    </row>
    <row r="3" spans="1:7">
      <c r="A3" s="48" t="s">
        <v>51</v>
      </c>
    </row>
    <row r="4" spans="1:7">
      <c r="C4" s="48" t="s">
        <v>61</v>
      </c>
      <c r="D4" s="48" t="s">
        <v>57</v>
      </c>
      <c r="E4" s="48" t="s">
        <v>58</v>
      </c>
      <c r="F4" s="48" t="s">
        <v>59</v>
      </c>
    </row>
    <row r="5" spans="1:7">
      <c r="C5" s="48" t="s">
        <v>50</v>
      </c>
      <c r="D5" s="48">
        <f>(SUM('curvep-58001A '!T9:XFD9))/COUNT('curvep-58001A '!T9:XFD9)</f>
        <v>99.870617210486245</v>
      </c>
      <c r="E5" s="48">
        <f>'curvep-58001A '!T9</f>
        <v>107.36480946987804</v>
      </c>
      <c r="F5" s="48">
        <f>IF(D5=0,0,(E5-D5)*100/D5)</f>
        <v>7.5039010158484514</v>
      </c>
    </row>
    <row r="6" spans="1:7">
      <c r="C6" s="48" t="s">
        <v>51</v>
      </c>
      <c r="D6" s="48">
        <f>SUM('curvep-58001B'!T9:XFD9)/COUNT('curvep-58001B'!T9:XFD9)</f>
        <v>109.00525629501573</v>
      </c>
      <c r="E6" s="48">
        <f>'curvep-58001B'!T9</f>
        <v>108.47133017351388</v>
      </c>
      <c r="F6" s="48">
        <f t="shared" ref="F6:F11" si="0">IF(D6=0,0,(E6-D6)*100/D6)</f>
        <v>-0.48981685805757186</v>
      </c>
    </row>
    <row r="7" spans="1:7">
      <c r="C7" s="48" t="s">
        <v>52</v>
      </c>
      <c r="D7" s="48">
        <f>IF(COUNT('curvep-58002A'!T9:XFD9)=0,0,(SUM('curvep-58002A'!T9:XFD9)/COUNT('curvep-58002A'!T9:XFD9)))</f>
        <v>0</v>
      </c>
      <c r="E7" s="48">
        <f>'curvep-58002A'!T9</f>
        <v>0</v>
      </c>
      <c r="F7" s="48">
        <f t="shared" si="0"/>
        <v>0</v>
      </c>
    </row>
    <row r="8" spans="1:7">
      <c r="C8" s="48" t="s">
        <v>53</v>
      </c>
      <c r="D8" s="48">
        <f>SUM('curvep-58002B'!T9:XFD9)/COUNT('curvep-58002B'!T9:XFD9)</f>
        <v>99.391867226118478</v>
      </c>
      <c r="E8" s="48">
        <f>'curvep-58002B'!T9</f>
        <v>102.08745395856933</v>
      </c>
      <c r="F8" s="48">
        <f t="shared" si="0"/>
        <v>2.7120797784373396</v>
      </c>
    </row>
    <row r="9" spans="1:7">
      <c r="C9" s="48" t="s">
        <v>39</v>
      </c>
      <c r="D9" s="48" t="e">
        <f>SUM(#REF!)/COUNT(#REF!)</f>
        <v>#REF!</v>
      </c>
      <c r="E9" s="48" t="e">
        <f>#REF!</f>
        <v>#REF!</v>
      </c>
      <c r="F9" s="48" t="e">
        <f t="shared" si="0"/>
        <v>#REF!</v>
      </c>
    </row>
    <row r="10" spans="1:7">
      <c r="C10" s="48" t="s">
        <v>40</v>
      </c>
      <c r="D10" s="48" t="e">
        <f>SUM(#REF!)/COUNT(#REF!)</f>
        <v>#REF!</v>
      </c>
      <c r="E10" s="48" t="e">
        <f>#REF!</f>
        <v>#REF!</v>
      </c>
      <c r="F10" s="48" t="e">
        <f t="shared" si="0"/>
        <v>#REF!</v>
      </c>
    </row>
    <row r="11" spans="1:7">
      <c r="C11" s="48" t="s">
        <v>41</v>
      </c>
      <c r="D11" s="48" t="e">
        <f>SUM(#REF!)/COUNT(#REF!)</f>
        <v>#REF!</v>
      </c>
      <c r="E11" s="48" t="e">
        <f>#REF!</f>
        <v>#REF!</v>
      </c>
      <c r="F11" s="48" t="e">
        <f t="shared" si="0"/>
        <v>#REF!</v>
      </c>
    </row>
    <row r="12" spans="1:7">
      <c r="B12" s="46"/>
      <c r="C12" s="47" t="s">
        <v>62</v>
      </c>
      <c r="D12" s="47" t="s">
        <v>60</v>
      </c>
      <c r="E12" s="47" t="s">
        <v>60</v>
      </c>
      <c r="F12" s="47" t="s">
        <v>60</v>
      </c>
      <c r="G12" s="46"/>
    </row>
    <row r="13" spans="1:7">
      <c r="B13" s="46"/>
      <c r="C13" s="47" t="s">
        <v>63</v>
      </c>
      <c r="D13" s="47" t="s">
        <v>60</v>
      </c>
      <c r="E13" s="47" t="s">
        <v>60</v>
      </c>
      <c r="F13" s="47" t="s">
        <v>60</v>
      </c>
      <c r="G13" s="46"/>
    </row>
    <row r="14" spans="1:7">
      <c r="B14" s="46"/>
      <c r="C14" s="47" t="s">
        <v>64</v>
      </c>
      <c r="D14" s="47" t="s">
        <v>60</v>
      </c>
      <c r="E14" s="47" t="s">
        <v>60</v>
      </c>
      <c r="F14" s="47" t="s">
        <v>60</v>
      </c>
      <c r="G14" s="46"/>
    </row>
    <row r="15" spans="1:7">
      <c r="B15" s="46"/>
      <c r="C15" s="47" t="s">
        <v>65</v>
      </c>
      <c r="D15" s="47" t="s">
        <v>60</v>
      </c>
      <c r="E15" s="47" t="s">
        <v>60</v>
      </c>
      <c r="F15" s="47" t="s">
        <v>60</v>
      </c>
      <c r="G15" s="46"/>
    </row>
    <row r="16" spans="1:7">
      <c r="B16" s="46"/>
      <c r="C16" s="47" t="s">
        <v>66</v>
      </c>
      <c r="D16" s="47" t="s">
        <v>60</v>
      </c>
      <c r="E16" s="47" t="s">
        <v>60</v>
      </c>
      <c r="F16" s="47" t="s">
        <v>60</v>
      </c>
      <c r="G16" s="46"/>
    </row>
    <row r="17" spans="2:7">
      <c r="B17" s="46"/>
      <c r="C17" s="47" t="s">
        <v>67</v>
      </c>
      <c r="D17" s="47" t="s">
        <v>60</v>
      </c>
      <c r="E17" s="47" t="s">
        <v>60</v>
      </c>
      <c r="F17" s="47" t="s">
        <v>60</v>
      </c>
      <c r="G17" s="46"/>
    </row>
    <row r="18" spans="2:7">
      <c r="B18" s="46"/>
      <c r="C18" s="47" t="s">
        <v>69</v>
      </c>
      <c r="D18" s="47" t="s">
        <v>60</v>
      </c>
      <c r="E18" s="47" t="s">
        <v>60</v>
      </c>
      <c r="F18" s="47" t="s">
        <v>60</v>
      </c>
      <c r="G18" s="46"/>
    </row>
    <row r="19" spans="2:7">
      <c r="B19" s="46"/>
      <c r="C19" s="47" t="s">
        <v>70</v>
      </c>
      <c r="D19" s="47" t="s">
        <v>60</v>
      </c>
      <c r="E19" s="47" t="s">
        <v>60</v>
      </c>
      <c r="F19" s="47" t="s">
        <v>60</v>
      </c>
      <c r="G19" s="46"/>
    </row>
    <row r="20" spans="2:7">
      <c r="B20" s="46"/>
      <c r="C20" s="47" t="s">
        <v>68</v>
      </c>
      <c r="D20" s="47" t="s">
        <v>60</v>
      </c>
      <c r="E20" s="47" t="s">
        <v>60</v>
      </c>
      <c r="F20" s="47" t="s">
        <v>60</v>
      </c>
      <c r="G20" s="46"/>
    </row>
    <row r="21" spans="2:7">
      <c r="B21" s="46"/>
      <c r="C21" s="47" t="s">
        <v>71</v>
      </c>
      <c r="D21" s="47" t="s">
        <v>60</v>
      </c>
      <c r="E21" s="47" t="s">
        <v>60</v>
      </c>
      <c r="F21" s="47" t="s">
        <v>60</v>
      </c>
      <c r="G21" s="46"/>
    </row>
    <row r="22" spans="2:7">
      <c r="B22" s="46"/>
      <c r="C22" s="47" t="s">
        <v>72</v>
      </c>
      <c r="D22" s="47" t="s">
        <v>60</v>
      </c>
      <c r="E22" s="47" t="s">
        <v>60</v>
      </c>
      <c r="F22" s="47" t="s">
        <v>60</v>
      </c>
      <c r="G22" s="46"/>
    </row>
    <row r="23" spans="2:7">
      <c r="B23" s="46"/>
      <c r="C23" s="47" t="s">
        <v>73</v>
      </c>
      <c r="D23" s="47" t="s">
        <v>60</v>
      </c>
      <c r="E23" s="47" t="s">
        <v>60</v>
      </c>
      <c r="F23" s="47" t="s">
        <v>60</v>
      </c>
      <c r="G23" s="46"/>
    </row>
    <row r="24" spans="2:7">
      <c r="B24" s="46"/>
      <c r="C24" s="47" t="s">
        <v>74</v>
      </c>
      <c r="D24" s="47" t="s">
        <v>60</v>
      </c>
      <c r="E24" s="47" t="s">
        <v>60</v>
      </c>
      <c r="F24" s="47" t="s">
        <v>60</v>
      </c>
      <c r="G24" s="46"/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98168B7-FEC9-4FB0-BC96-C876A55D9FE9}">
            <x14:iconSet iconSet="5Arrows" custom="1">
              <x14:cfvo type="percent">
                <xm:f>0</xm:f>
              </x14:cfvo>
              <x14:cfvo type="num">
                <xm:f>-10</xm:f>
              </x14:cfvo>
              <x14:cfvo type="num">
                <xm:f>-2</xm:f>
              </x14:cfvo>
              <x14:cfvo type="num">
                <xm:f>2</xm:f>
              </x14:cfvo>
              <x14:cfvo type="num">
                <xm:f>10</xm:f>
              </x14:cfvo>
              <x14:cfIcon iconSet="3Arrows" iconId="0"/>
              <x14:cfIcon iconSet="4Arrows" iconId="1"/>
              <x14:cfIcon iconSet="3Arrows" iconId="1"/>
              <x14:cfIcon iconSet="3Arrows" iconId="2"/>
              <x14:cfIcon iconSet="3Arrows" iconId="2"/>
            </x14:iconSet>
          </x14:cfRule>
          <xm:sqref>F5:F11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I9"/>
  <sheetViews>
    <sheetView showGridLines="0" topLeftCell="A41" zoomScale="71" zoomScaleNormal="85" workbookViewId="0">
      <selection activeCell="L4" sqref="L4"/>
    </sheetView>
  </sheetViews>
  <sheetFormatPr defaultRowHeight="14.5"/>
  <cols>
    <col min="5" max="5" width="10.6328125" bestFit="1" customWidth="1"/>
    <col min="13" max="14" width="9" style="16"/>
    <col min="18" max="19" width="11.7265625" bestFit="1" customWidth="1"/>
    <col min="20" max="35" width="16.54296875" customWidth="1"/>
  </cols>
  <sheetData>
    <row r="1" spans="2:35">
      <c r="T1" s="51"/>
      <c r="U1" s="53"/>
    </row>
    <row r="2" spans="2:35" ht="21">
      <c r="B2" s="67"/>
      <c r="C2" s="67"/>
      <c r="D2" s="67"/>
      <c r="E2" s="68"/>
      <c r="F2" s="66"/>
      <c r="G2" s="66"/>
      <c r="H2" s="66"/>
      <c r="T2" s="51"/>
      <c r="U2" s="53">
        <v>16</v>
      </c>
    </row>
    <row r="3" spans="2:35">
      <c r="B3" s="66"/>
      <c r="C3" s="66"/>
      <c r="D3" s="66"/>
      <c r="E3" s="66"/>
      <c r="F3" s="66"/>
      <c r="G3" s="66"/>
      <c r="H3" s="66"/>
      <c r="T3" s="51"/>
      <c r="U3" s="53"/>
    </row>
    <row r="4" spans="2:35">
      <c r="B4" s="66"/>
      <c r="C4" s="66"/>
      <c r="D4" s="66"/>
      <c r="E4" s="66"/>
      <c r="F4" s="66"/>
      <c r="G4" s="66"/>
      <c r="H4" s="66"/>
      <c r="M4"/>
      <c r="N4"/>
      <c r="S4" s="49" t="s">
        <v>42</v>
      </c>
      <c r="T4" s="50">
        <v>43116</v>
      </c>
      <c r="U4" s="54">
        <v>43115.416666666664</v>
      </c>
      <c r="V4" s="42">
        <v>43114.416666666664</v>
      </c>
      <c r="W4" s="42">
        <v>43113</v>
      </c>
      <c r="X4" s="42">
        <v>43112.416666666664</v>
      </c>
      <c r="Y4" s="42">
        <v>43111.416666666664</v>
      </c>
      <c r="Z4" s="42">
        <v>43110.416666666664</v>
      </c>
      <c r="AA4" s="42">
        <v>43109.416666666664</v>
      </c>
      <c r="AB4" s="42">
        <v>43108.416666666664</v>
      </c>
      <c r="AC4" s="42">
        <v>43107.269479166665</v>
      </c>
      <c r="AD4" s="42">
        <v>43106</v>
      </c>
      <c r="AE4" s="42">
        <v>43105</v>
      </c>
      <c r="AF4" s="42">
        <v>43104</v>
      </c>
      <c r="AG4" s="42">
        <v>43103</v>
      </c>
      <c r="AH4" s="42">
        <v>43102</v>
      </c>
      <c r="AI4" s="42">
        <v>43101</v>
      </c>
    </row>
    <row r="5" spans="2:35">
      <c r="S5" s="41" t="s">
        <v>43</v>
      </c>
      <c r="T5">
        <v>96.385657578671982</v>
      </c>
      <c r="U5" s="53">
        <v>98.756876959962085</v>
      </c>
      <c r="V5">
        <v>98.724828161464416</v>
      </c>
      <c r="W5">
        <v>97.026348670416439</v>
      </c>
      <c r="X5">
        <v>97.006401260832973</v>
      </c>
      <c r="Y5">
        <v>96.284276546091021</v>
      </c>
      <c r="Z5">
        <v>95.916575932957159</v>
      </c>
      <c r="AA5">
        <v>96.071324149999398</v>
      </c>
      <c r="AB5">
        <v>97.469607293489901</v>
      </c>
      <c r="AC5">
        <v>95.128620612115924</v>
      </c>
      <c r="AD5">
        <v>99.666659259833253</v>
      </c>
      <c r="AE5">
        <v>96.683426526491402</v>
      </c>
      <c r="AF5">
        <v>95.707789880670219</v>
      </c>
      <c r="AG5">
        <v>98.571587424944099</v>
      </c>
      <c r="AH5">
        <v>97.363905608074447</v>
      </c>
      <c r="AI5">
        <v>97.171185499775149</v>
      </c>
    </row>
    <row r="6" spans="2:35">
      <c r="S6" s="41" t="s">
        <v>44</v>
      </c>
      <c r="T6">
        <v>139.77117151193562</v>
      </c>
      <c r="U6" s="53">
        <v>139.77117151193562</v>
      </c>
      <c r="V6">
        <v>139.77117151193562</v>
      </c>
      <c r="W6">
        <v>143.38594318896844</v>
      </c>
      <c r="X6">
        <v>142.18101929662419</v>
      </c>
      <c r="Y6">
        <v>140.9760954042799</v>
      </c>
      <c r="Z6">
        <v>139.77117151193562</v>
      </c>
      <c r="AA6">
        <v>143.38594318896844</v>
      </c>
      <c r="AB6">
        <v>140.9760954042799</v>
      </c>
      <c r="AC6">
        <v>138.56624761959137</v>
      </c>
      <c r="AD6">
        <v>128.92685648083719</v>
      </c>
      <c r="AE6">
        <v>142.18101929662419</v>
      </c>
      <c r="AF6">
        <v>143.38594318896844</v>
      </c>
      <c r="AG6">
        <v>134.95147594255855</v>
      </c>
      <c r="AH6">
        <v>138.56624761959137</v>
      </c>
      <c r="AI6">
        <v>139.77117151193562</v>
      </c>
    </row>
    <row r="7" spans="2:35">
      <c r="S7" s="52" t="s">
        <v>45</v>
      </c>
      <c r="T7" s="53">
        <v>29.303223040000002</v>
      </c>
      <c r="U7" s="53">
        <v>31.461719379999998</v>
      </c>
      <c r="V7">
        <v>31.396310400000001</v>
      </c>
      <c r="W7">
        <v>30.742220599999996</v>
      </c>
      <c r="X7">
        <v>30.742220599999996</v>
      </c>
      <c r="Y7">
        <v>29.434041000000001</v>
      </c>
      <c r="Z7">
        <v>30.742220599999996</v>
      </c>
      <c r="AA7">
        <v>29.434041000000001</v>
      </c>
      <c r="AB7">
        <v>30.088130800000002</v>
      </c>
      <c r="AC7">
        <v>30.022721820000001</v>
      </c>
      <c r="AD7">
        <v>32.769898980000001</v>
      </c>
      <c r="AE7">
        <v>29.95731284</v>
      </c>
      <c r="AF7">
        <v>29.891903859999999</v>
      </c>
      <c r="AG7">
        <v>30.088130800000002</v>
      </c>
      <c r="AH7">
        <v>29.891903859999999</v>
      </c>
      <c r="AI7">
        <v>29.95731284</v>
      </c>
    </row>
    <row r="8" spans="2:35">
      <c r="S8" s="41" t="s">
        <v>46</v>
      </c>
      <c r="T8">
        <v>1.2169731312677166</v>
      </c>
      <c r="U8">
        <v>1.2169731312677166</v>
      </c>
      <c r="V8">
        <v>1.2169731312677166</v>
      </c>
      <c r="W8">
        <v>1.2169731312677166</v>
      </c>
      <c r="X8">
        <v>1.2169731312677166</v>
      </c>
      <c r="Y8">
        <v>1.2169731312677166</v>
      </c>
      <c r="Z8">
        <v>1.2169731312677166</v>
      </c>
      <c r="AA8">
        <v>1.2169731312677166</v>
      </c>
      <c r="AB8">
        <v>1.2169731312677166</v>
      </c>
      <c r="AC8">
        <v>1.2169731312677166</v>
      </c>
      <c r="AD8">
        <v>1.2169731312677166</v>
      </c>
      <c r="AE8">
        <v>1.2169731312677166</v>
      </c>
      <c r="AF8">
        <v>1.2169731312677166</v>
      </c>
      <c r="AG8">
        <v>1.2169731312677166</v>
      </c>
      <c r="AH8">
        <v>1.2169731312677166</v>
      </c>
      <c r="AI8">
        <v>1.2169731312677166</v>
      </c>
    </row>
    <row r="9" spans="2:35">
      <c r="S9" s="41" t="s">
        <v>47</v>
      </c>
      <c r="T9">
        <v>107.36480946987804</v>
      </c>
      <c r="U9">
        <v>102.45893286702028</v>
      </c>
      <c r="V9">
        <v>102.63906950810727</v>
      </c>
      <c r="W9">
        <v>105.68378515221552</v>
      </c>
      <c r="X9">
        <v>104.77414142866667</v>
      </c>
      <c r="Y9">
        <v>107.69568115328376</v>
      </c>
      <c r="Z9">
        <v>101.84116668608451</v>
      </c>
      <c r="AA9">
        <v>109.29437027153901</v>
      </c>
      <c r="AB9">
        <v>106.65146224769541</v>
      </c>
      <c r="AC9">
        <v>102.53353299701708</v>
      </c>
      <c r="AD9">
        <v>91.572594905751544</v>
      </c>
      <c r="AE9">
        <v>90.563949057515003</v>
      </c>
      <c r="AF9">
        <v>90.766594905751504</v>
      </c>
      <c r="AG9">
        <v>90.652594905751499</v>
      </c>
      <c r="AH9">
        <v>91.872594905751498</v>
      </c>
      <c r="AI9">
        <v>91.564594905751505</v>
      </c>
    </row>
  </sheetData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I9"/>
  <sheetViews>
    <sheetView showGridLines="0" topLeftCell="A31" zoomScale="63" zoomScaleNormal="55" workbookViewId="0">
      <selection activeCell="A32" sqref="A32"/>
    </sheetView>
  </sheetViews>
  <sheetFormatPr defaultRowHeight="14.5"/>
  <cols>
    <col min="5" max="5" width="10.6328125" bestFit="1" customWidth="1"/>
    <col min="13" max="14" width="9" style="16"/>
    <col min="18" max="19" width="11.7265625" bestFit="1" customWidth="1"/>
    <col min="20" max="21" width="14.81640625" bestFit="1" customWidth="1"/>
    <col min="22" max="22" width="14.6328125" bestFit="1" customWidth="1"/>
    <col min="23" max="23" width="13.81640625" bestFit="1" customWidth="1"/>
    <col min="24" max="25" width="14.6328125" bestFit="1" customWidth="1"/>
    <col min="26" max="26" width="16.81640625" customWidth="1"/>
    <col min="27" max="28" width="13.6328125" bestFit="1" customWidth="1"/>
    <col min="29" max="35" width="12.54296875" bestFit="1" customWidth="1"/>
  </cols>
  <sheetData>
    <row r="1" spans="2:35">
      <c r="B1" s="66"/>
      <c r="C1" s="66"/>
      <c r="D1" s="66"/>
      <c r="E1" s="66"/>
      <c r="F1" s="66"/>
      <c r="G1" s="66"/>
    </row>
    <row r="2" spans="2:35" ht="21">
      <c r="B2" s="67"/>
      <c r="C2" s="67"/>
      <c r="D2" s="67"/>
      <c r="E2" s="68"/>
      <c r="F2" s="66"/>
      <c r="G2" s="66"/>
      <c r="U2">
        <v>16</v>
      </c>
    </row>
    <row r="4" spans="2:35">
      <c r="M4"/>
      <c r="N4"/>
      <c r="S4" s="41" t="s">
        <v>42</v>
      </c>
      <c r="T4" s="42">
        <v>43116</v>
      </c>
      <c r="U4" s="42">
        <v>43115.416666666664</v>
      </c>
      <c r="V4" s="42">
        <v>43114.416666666664</v>
      </c>
      <c r="W4" s="42">
        <v>43113</v>
      </c>
      <c r="X4" s="42">
        <v>43112.416666666664</v>
      </c>
      <c r="Y4" s="42">
        <v>43111.416666666664</v>
      </c>
      <c r="Z4" s="42">
        <v>43110.416666666664</v>
      </c>
      <c r="AA4" s="42">
        <v>43109.416666666664</v>
      </c>
      <c r="AB4" s="42">
        <v>43108.416666666664</v>
      </c>
      <c r="AC4" s="42">
        <v>43107.269479166665</v>
      </c>
      <c r="AD4" s="42">
        <v>43106</v>
      </c>
      <c r="AE4" s="42">
        <v>43105</v>
      </c>
      <c r="AF4" s="42">
        <v>43104</v>
      </c>
      <c r="AG4" s="42">
        <v>43103</v>
      </c>
      <c r="AH4" s="42">
        <v>43102</v>
      </c>
      <c r="AI4" s="42">
        <v>43101</v>
      </c>
    </row>
    <row r="5" spans="2:35">
      <c r="S5" s="41" t="s">
        <v>43</v>
      </c>
      <c r="T5">
        <v>96.886105502175724</v>
      </c>
      <c r="U5">
        <v>97.958244641250985</v>
      </c>
      <c r="V5">
        <v>97.957775779198883</v>
      </c>
      <c r="W5">
        <v>96.907762181012387</v>
      </c>
      <c r="X5">
        <v>96.731932976513889</v>
      </c>
      <c r="Y5">
        <v>96.425582072652304</v>
      </c>
      <c r="Z5">
        <v>95.515307170878316</v>
      </c>
      <c r="AA5">
        <v>94.905566909534841</v>
      </c>
      <c r="AB5">
        <v>96.190889908246433</v>
      </c>
      <c r="AC5">
        <v>95.754771045282737</v>
      </c>
      <c r="AD5">
        <v>99.34497241239427</v>
      </c>
      <c r="AE5">
        <v>97.591054434908003</v>
      </c>
      <c r="AF5">
        <v>95.695718166569435</v>
      </c>
      <c r="AG5">
        <v>95.972447671671418</v>
      </c>
      <c r="AH5">
        <v>97.955823176475604</v>
      </c>
      <c r="AI5">
        <v>97.919382505591216</v>
      </c>
    </row>
    <row r="6" spans="2:35">
      <c r="S6" s="41" t="s">
        <v>44</v>
      </c>
      <c r="T6">
        <v>153.02533432772265</v>
      </c>
      <c r="U6">
        <v>150.61548654303408</v>
      </c>
      <c r="V6">
        <v>149.41056265068983</v>
      </c>
      <c r="W6">
        <v>155.43518211241116</v>
      </c>
      <c r="X6">
        <v>153.02533432772265</v>
      </c>
      <c r="Y6">
        <v>155.43518211241116</v>
      </c>
      <c r="Z6">
        <v>155.43518211241116</v>
      </c>
      <c r="AA6">
        <v>155.43518211241116</v>
      </c>
      <c r="AB6">
        <v>155.43518211241116</v>
      </c>
      <c r="AC6">
        <v>153.02533432772265</v>
      </c>
      <c r="AD6">
        <v>153.02533432772265</v>
      </c>
      <c r="AE6">
        <v>155.43518211241116</v>
      </c>
      <c r="AF6">
        <v>157.84502989709975</v>
      </c>
      <c r="AG6">
        <v>159.049953789444</v>
      </c>
      <c r="AH6">
        <v>150.61548654303408</v>
      </c>
      <c r="AI6">
        <v>155.43518211241116</v>
      </c>
    </row>
    <row r="7" spans="2:35">
      <c r="S7" s="41" t="s">
        <v>45</v>
      </c>
      <c r="T7">
        <v>31.91958224</v>
      </c>
      <c r="U7">
        <v>31.723355300000001</v>
      </c>
      <c r="V7">
        <v>31.657946320000004</v>
      </c>
      <c r="W7">
        <v>32.050400200000006</v>
      </c>
      <c r="X7">
        <v>31.91958224</v>
      </c>
      <c r="Y7">
        <v>31.723355300000001</v>
      </c>
      <c r="Z7">
        <v>31.91958224</v>
      </c>
      <c r="AA7">
        <v>32.050400200000006</v>
      </c>
      <c r="AB7">
        <v>31.657946320000004</v>
      </c>
      <c r="AC7">
        <v>32.050400200000006</v>
      </c>
      <c r="AD7">
        <v>32.769898980000001</v>
      </c>
      <c r="AE7">
        <v>32.050400200000006</v>
      </c>
      <c r="AF7">
        <v>31.85417326</v>
      </c>
      <c r="AG7">
        <v>31.91958224</v>
      </c>
      <c r="AH7">
        <v>32.377445099999996</v>
      </c>
      <c r="AI7">
        <v>32.377445099999996</v>
      </c>
    </row>
    <row r="8" spans="2:35">
      <c r="S8" s="41" t="s">
        <v>46</v>
      </c>
      <c r="T8">
        <v>1.2169731312677166</v>
      </c>
      <c r="U8">
        <v>1.2169731312677166</v>
      </c>
      <c r="V8">
        <v>1.2169731312677166</v>
      </c>
      <c r="W8">
        <v>1.2169731312677166</v>
      </c>
      <c r="X8">
        <v>1.2169731312677166</v>
      </c>
      <c r="Y8">
        <v>1.2169731312677166</v>
      </c>
      <c r="Z8">
        <v>1.2169731312677166</v>
      </c>
      <c r="AA8">
        <v>1.2169731312677166</v>
      </c>
      <c r="AB8">
        <v>1.2169731312677166</v>
      </c>
      <c r="AC8">
        <v>1.2169731312677166</v>
      </c>
      <c r="AD8">
        <v>1.2169731312677166</v>
      </c>
      <c r="AE8">
        <v>1.2169731312677166</v>
      </c>
      <c r="AF8">
        <v>1.2169731312677166</v>
      </c>
      <c r="AG8">
        <v>1.2169731312677166</v>
      </c>
      <c r="AH8">
        <v>1.2169731312677166</v>
      </c>
      <c r="AI8">
        <v>1.2169731312677166</v>
      </c>
    </row>
    <row r="9" spans="2:35">
      <c r="S9" s="41" t="s">
        <v>47</v>
      </c>
      <c r="T9">
        <v>108.47133017351388</v>
      </c>
      <c r="U9">
        <v>108.61225647649087</v>
      </c>
      <c r="V9">
        <v>107.96545190687608</v>
      </c>
      <c r="W9">
        <v>109.75435528890101</v>
      </c>
      <c r="X9">
        <v>108.29872235892508</v>
      </c>
      <c r="Y9">
        <v>110.33411319468944</v>
      </c>
      <c r="Z9">
        <v>108.62065888408611</v>
      </c>
      <c r="AA9">
        <v>107.48673867865428</v>
      </c>
      <c r="AB9">
        <v>110.29297697648067</v>
      </c>
      <c r="AC9">
        <v>106.76714533008362</v>
      </c>
      <c r="AD9">
        <v>108.33816028703728</v>
      </c>
      <c r="AE9">
        <v>110.52822829053048</v>
      </c>
      <c r="AF9">
        <v>110.73997174043423</v>
      </c>
      <c r="AG9">
        <v>111.67867385863325</v>
      </c>
      <c r="AH9">
        <v>106.41543889076405</v>
      </c>
      <c r="AI9">
        <v>109.77987838415144</v>
      </c>
    </row>
  </sheetData>
  <mergeCells count="1"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D9"/>
  <sheetViews>
    <sheetView showGridLines="0" zoomScale="55" zoomScaleNormal="55" workbookViewId="0">
      <selection activeCell="H7" sqref="A1:H7"/>
    </sheetView>
  </sheetViews>
  <sheetFormatPr defaultRowHeight="14.5"/>
  <cols>
    <col min="5" max="5" width="10.6328125" bestFit="1" customWidth="1"/>
    <col min="13" max="14" width="9" style="16"/>
    <col min="19" max="19" width="11.7265625" bestFit="1" customWidth="1"/>
    <col min="20" max="21" width="14.7265625" bestFit="1" customWidth="1"/>
    <col min="22" max="22" width="13.7265625" bestFit="1" customWidth="1"/>
    <col min="23" max="26" width="12.6328125" bestFit="1" customWidth="1"/>
  </cols>
  <sheetData>
    <row r="1" spans="1:30">
      <c r="A1" s="66"/>
      <c r="B1" s="66"/>
      <c r="C1" s="66"/>
      <c r="D1" s="66"/>
      <c r="E1" s="66"/>
      <c r="F1" s="66"/>
      <c r="G1" s="66"/>
      <c r="H1" s="66"/>
    </row>
    <row r="2" spans="1:30" ht="21">
      <c r="A2" s="66"/>
      <c r="B2" s="67"/>
      <c r="C2" s="67"/>
      <c r="D2" s="67"/>
      <c r="E2" s="68"/>
      <c r="F2" s="66"/>
      <c r="G2" s="66"/>
      <c r="H2" s="66"/>
      <c r="U2">
        <v>0</v>
      </c>
    </row>
    <row r="3" spans="1:30">
      <c r="A3" s="66"/>
      <c r="B3" s="66"/>
      <c r="C3" s="66"/>
      <c r="D3" s="66"/>
      <c r="E3" s="66"/>
      <c r="F3" s="66"/>
      <c r="G3" s="66"/>
      <c r="H3" s="66"/>
    </row>
    <row r="4" spans="1:30">
      <c r="A4" s="66"/>
      <c r="B4" s="66"/>
      <c r="C4" s="66"/>
      <c r="D4" s="66"/>
      <c r="E4" s="66"/>
      <c r="F4" s="66"/>
      <c r="G4" s="66"/>
      <c r="H4" s="66"/>
      <c r="M4"/>
      <c r="N4"/>
      <c r="S4" s="33" t="s">
        <v>42</v>
      </c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</row>
    <row r="5" spans="1:30">
      <c r="A5" s="66"/>
      <c r="B5" s="66"/>
      <c r="C5" s="66"/>
      <c r="D5" s="66"/>
      <c r="E5" s="66"/>
      <c r="F5" s="66"/>
      <c r="G5" s="66"/>
      <c r="H5" s="66"/>
      <c r="S5" s="33" t="s">
        <v>43</v>
      </c>
    </row>
    <row r="6" spans="1:30">
      <c r="A6" s="66"/>
      <c r="B6" s="66"/>
      <c r="C6" s="66"/>
      <c r="D6" s="66"/>
      <c r="E6" s="66"/>
      <c r="F6" s="66"/>
      <c r="G6" s="66"/>
      <c r="H6" s="66"/>
      <c r="S6" s="33" t="s">
        <v>44</v>
      </c>
    </row>
    <row r="7" spans="1:30">
      <c r="A7" s="66"/>
      <c r="B7" s="66"/>
      <c r="C7" s="66"/>
      <c r="D7" s="66"/>
      <c r="E7" s="66"/>
      <c r="F7" s="66"/>
      <c r="G7" s="66"/>
      <c r="H7" s="66"/>
      <c r="S7" s="33" t="s">
        <v>45</v>
      </c>
    </row>
    <row r="8" spans="1:30">
      <c r="S8" s="33" t="s">
        <v>46</v>
      </c>
    </row>
    <row r="9" spans="1:30">
      <c r="S9" s="33" t="s">
        <v>47</v>
      </c>
    </row>
  </sheetData>
  <mergeCells count="1">
    <mergeCell ref="B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I9"/>
  <sheetViews>
    <sheetView showGridLines="0" zoomScale="70" zoomScaleNormal="70" workbookViewId="0">
      <selection activeCell="D14" sqref="D14"/>
    </sheetView>
  </sheetViews>
  <sheetFormatPr defaultRowHeight="14.5"/>
  <cols>
    <col min="5" max="5" width="10.6328125" bestFit="1" customWidth="1"/>
    <col min="19" max="19" width="11.7265625" bestFit="1" customWidth="1"/>
    <col min="20" max="20" width="14.7265625" customWidth="1"/>
    <col min="21" max="21" width="13.7265625" bestFit="1" customWidth="1"/>
    <col min="22" max="24" width="14.7265625" bestFit="1" customWidth="1"/>
    <col min="25" max="26" width="13.7265625" bestFit="1" customWidth="1"/>
    <col min="27" max="33" width="12.6328125" bestFit="1" customWidth="1"/>
  </cols>
  <sheetData>
    <row r="1" spans="1:35">
      <c r="A1" s="66"/>
      <c r="B1" s="66"/>
      <c r="C1" s="66"/>
      <c r="D1" s="66"/>
      <c r="E1" s="66"/>
      <c r="F1" s="66"/>
      <c r="G1" s="66"/>
    </row>
    <row r="2" spans="1:35" ht="21">
      <c r="A2" s="66"/>
      <c r="B2" s="67"/>
      <c r="C2" s="67"/>
      <c r="D2" s="67"/>
      <c r="E2" s="68"/>
      <c r="F2" s="66"/>
      <c r="G2" s="66"/>
      <c r="U2">
        <v>16</v>
      </c>
    </row>
    <row r="3" spans="1:35">
      <c r="A3" s="66"/>
      <c r="B3" s="66"/>
      <c r="C3" s="66"/>
      <c r="D3" s="66"/>
      <c r="E3" s="66"/>
      <c r="F3" s="66"/>
      <c r="G3" s="66"/>
    </row>
    <row r="4" spans="1:35">
      <c r="A4" s="66"/>
      <c r="B4" s="66"/>
      <c r="C4" s="66"/>
      <c r="D4" s="66"/>
      <c r="E4" s="66"/>
      <c r="F4" s="66"/>
      <c r="G4" s="66"/>
      <c r="S4" s="41" t="s">
        <v>42</v>
      </c>
      <c r="T4" s="42">
        <v>43116</v>
      </c>
      <c r="U4" s="42">
        <v>43115.416666666664</v>
      </c>
      <c r="V4" s="42">
        <v>43114.416666666664</v>
      </c>
      <c r="W4" s="42">
        <v>43113</v>
      </c>
      <c r="X4" s="42">
        <v>43112.416666666664</v>
      </c>
      <c r="Y4" s="42">
        <v>43111.416666666664</v>
      </c>
      <c r="Z4" s="42">
        <v>43110.416666666664</v>
      </c>
      <c r="AA4" s="42">
        <v>43109.416666666664</v>
      </c>
      <c r="AB4" s="42">
        <v>43108.416666666664</v>
      </c>
      <c r="AC4" s="42">
        <v>43107.269479166665</v>
      </c>
      <c r="AD4" s="42">
        <v>43106</v>
      </c>
      <c r="AE4" s="42">
        <v>43105</v>
      </c>
      <c r="AF4" s="42">
        <v>43104</v>
      </c>
      <c r="AG4" s="42">
        <v>43103</v>
      </c>
      <c r="AH4" s="42">
        <v>43102</v>
      </c>
      <c r="AI4" s="42">
        <v>43101</v>
      </c>
    </row>
    <row r="5" spans="1:35">
      <c r="A5" s="66"/>
      <c r="B5" s="66"/>
      <c r="C5" s="66"/>
      <c r="D5" s="66"/>
      <c r="E5" s="66"/>
      <c r="F5" s="66"/>
      <c r="G5" s="66"/>
      <c r="S5" s="41" t="s">
        <v>43</v>
      </c>
      <c r="T5">
        <v>117.34752285614168</v>
      </c>
      <c r="U5">
        <v>117.11913875848145</v>
      </c>
      <c r="V5">
        <v>116.40090242438359</v>
      </c>
      <c r="W5">
        <v>118.14061436084431</v>
      </c>
      <c r="X5">
        <v>115.06804486662604</v>
      </c>
      <c r="Y5">
        <v>113.35761393975773</v>
      </c>
      <c r="Z5">
        <v>113.55239292654178</v>
      </c>
      <c r="AA5">
        <v>111.57377439415296</v>
      </c>
      <c r="AB5">
        <v>115.49350221344211</v>
      </c>
      <c r="AC5">
        <v>113.81113128195479</v>
      </c>
      <c r="AD5">
        <v>115.46437674706134</v>
      </c>
      <c r="AE5">
        <v>116.7230946329877</v>
      </c>
      <c r="AF5">
        <v>114.12031230090467</v>
      </c>
      <c r="AG5">
        <v>115.74932413363675</v>
      </c>
      <c r="AH5">
        <v>113.28663179512294</v>
      </c>
      <c r="AI5">
        <v>116.94437818303628</v>
      </c>
    </row>
    <row r="6" spans="1:35">
      <c r="S6" s="41" t="s">
        <v>44</v>
      </c>
      <c r="T6">
        <v>69.47289011088354</v>
      </c>
      <c r="U6">
        <v>69.47289011088354</v>
      </c>
      <c r="V6">
        <v>69.47289011088354</v>
      </c>
      <c r="W6">
        <v>66.315031469479734</v>
      </c>
      <c r="X6">
        <v>69.47289011088354</v>
      </c>
      <c r="Y6">
        <v>69.47289011088354</v>
      </c>
      <c r="Z6">
        <v>69.47289011088354</v>
      </c>
      <c r="AA6">
        <v>69.47289011088354</v>
      </c>
      <c r="AB6">
        <v>63.157172828075929</v>
      </c>
      <c r="AC6">
        <v>67.893960790181637</v>
      </c>
      <c r="AD6">
        <v>64.736102148777846</v>
      </c>
      <c r="AE6">
        <v>66.315031469479734</v>
      </c>
      <c r="AF6">
        <v>69.47289011088354</v>
      </c>
      <c r="AG6">
        <v>66.315031469479734</v>
      </c>
      <c r="AH6">
        <v>66.315031469479734</v>
      </c>
      <c r="AI6">
        <v>67.893960790181637</v>
      </c>
    </row>
    <row r="7" spans="1:35">
      <c r="S7" s="41" t="s">
        <v>45</v>
      </c>
      <c r="T7">
        <v>14.231843999999999</v>
      </c>
      <c r="U7">
        <v>14.231843999999999</v>
      </c>
      <c r="V7">
        <v>13.973083200000001</v>
      </c>
      <c r="W7">
        <v>14.231843999999999</v>
      </c>
      <c r="X7">
        <v>13.973083200000001</v>
      </c>
      <c r="Y7">
        <v>13.584942</v>
      </c>
      <c r="Z7">
        <v>13.584942</v>
      </c>
      <c r="AA7">
        <v>12.8086596</v>
      </c>
      <c r="AB7">
        <v>13.843702800000001</v>
      </c>
      <c r="AC7">
        <v>14.231843999999999</v>
      </c>
      <c r="AD7">
        <v>14.1024636</v>
      </c>
      <c r="AE7">
        <v>14.231843999999999</v>
      </c>
      <c r="AF7">
        <v>14.1024636</v>
      </c>
      <c r="AG7">
        <v>14.2965342</v>
      </c>
      <c r="AH7">
        <v>14.555294999999999</v>
      </c>
      <c r="AI7">
        <v>14.361224400000001</v>
      </c>
    </row>
    <row r="8" spans="1:35">
      <c r="S8" s="41" t="s">
        <v>46</v>
      </c>
      <c r="T8">
        <v>1.2169731312677166</v>
      </c>
      <c r="U8">
        <v>1.2169731312677166</v>
      </c>
      <c r="V8">
        <v>1.2169731312677166</v>
      </c>
      <c r="W8">
        <v>1.2169731312677166</v>
      </c>
      <c r="X8">
        <v>1.2169731312677166</v>
      </c>
      <c r="Y8">
        <v>1.2169731312677166</v>
      </c>
      <c r="Z8">
        <v>1.2169731312677166</v>
      </c>
      <c r="AA8">
        <v>1.2169731312677166</v>
      </c>
      <c r="AB8">
        <v>1.2169731312677166</v>
      </c>
      <c r="AC8">
        <v>1.2169731312677166</v>
      </c>
      <c r="AD8">
        <v>1.2169731312677166</v>
      </c>
      <c r="AE8">
        <v>1.2169731312677166</v>
      </c>
      <c r="AF8">
        <v>1.2169731312677166</v>
      </c>
      <c r="AG8">
        <v>1.2169731312677166</v>
      </c>
      <c r="AH8">
        <v>1.2169731312677166</v>
      </c>
      <c r="AI8">
        <v>1.2169731312677166</v>
      </c>
    </row>
    <row r="9" spans="1:35">
      <c r="S9" s="41" t="s">
        <v>47</v>
      </c>
      <c r="T9">
        <v>102.08745395856933</v>
      </c>
      <c r="U9">
        <v>101.88876931242352</v>
      </c>
      <c r="V9">
        <v>103.13919166744071</v>
      </c>
      <c r="W9">
        <v>98.105710034570706</v>
      </c>
      <c r="X9">
        <v>101.95818835688426</v>
      </c>
      <c r="Y9">
        <v>103.31241852034248</v>
      </c>
      <c r="Z9">
        <v>103.48993714923931</v>
      </c>
      <c r="AA9">
        <v>107.84948160071733</v>
      </c>
      <c r="AB9">
        <v>93.901432965541247</v>
      </c>
      <c r="AC9">
        <v>96.760692030387574</v>
      </c>
      <c r="AD9">
        <v>94.459105701449886</v>
      </c>
      <c r="AE9">
        <v>96.928580728601275</v>
      </c>
      <c r="AF9">
        <v>100.19074019323836</v>
      </c>
      <c r="AG9">
        <v>95.685015443768421</v>
      </c>
      <c r="AH9">
        <v>91.98433812336755</v>
      </c>
      <c r="AI9">
        <v>98.5288198313539</v>
      </c>
    </row>
  </sheetData>
  <mergeCells count="1">
    <mergeCell ref="B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pump status</vt:lpstr>
      <vt:lpstr>report</vt:lpstr>
      <vt:lpstr>curvep-58001A </vt:lpstr>
      <vt:lpstr>curvep-58001B</vt:lpstr>
      <vt:lpstr>curvep-58002A</vt:lpstr>
      <vt:lpstr>curvep-58002B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teerapob</dc:creator>
  <cp:lastModifiedBy>Teerapob Thueanthamkaew</cp:lastModifiedBy>
  <dcterms:created xsi:type="dcterms:W3CDTF">2016-02-29T07:54:31Z</dcterms:created>
  <dcterms:modified xsi:type="dcterms:W3CDTF">2018-04-18T02:37:41Z</dcterms:modified>
</cp:coreProperties>
</file>