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UKA\_info\"/>
    </mc:Choice>
  </mc:AlternateContent>
  <xr:revisionPtr revIDLastSave="0" documentId="13_ncr:1_{C32986A0-1EE2-45F1-BD8F-41CDF3FE744D}" xr6:coauthVersionLast="37" xr6:coauthVersionMax="37" xr10:uidLastSave="{00000000-0000-0000-0000-000000000000}"/>
  <bookViews>
    <workbookView xWindow="0" yWindow="0" windowWidth="23040" windowHeight="9036" xr2:uid="{E7D33BEF-2E25-4223-8EED-BD9AF1834D13}"/>
  </bookViews>
  <sheets>
    <sheet name="FormQT" sheetId="1" r:id="rId1"/>
    <sheet name="DB_QT" sheetId="7" r:id="rId2"/>
    <sheet name="DB_Customer" sheetId="3" r:id="rId3"/>
    <sheet name="Config" sheetId="5" r:id="rId4"/>
  </sheets>
  <externalReferences>
    <externalReference r:id="rId5"/>
  </externalReferences>
  <definedNames>
    <definedName name="clr_content">FormQT!$Q$4:$S$4,FormQT!$F$9,FormQT!$N$9,FormQT!$D$21:$L$32</definedName>
    <definedName name="Cus_Add1">DB_Customer!$D$3:INDEX(DB_Customer!$D:$D,Cus_total+2)</definedName>
    <definedName name="Cus_Add2">DB_Customer!$E$3:INDEX(DB_Customer!$E:$E,Cus_total+2)</definedName>
    <definedName name="Cus_Attn">DB_Customer!$I$3:INDEX(DB_Customer!$I:$I,Cus_total+2)</definedName>
    <definedName name="Cus_Code">DB_Customer!$B$3:INDEX(DB_Customer!$B:$B,Cus_total+2)</definedName>
    <definedName name="Cus_Fax">DB_Customer!$G$3:INDEX(DB_Customer!$G:$G,Cus_total+2)</definedName>
    <definedName name="Cus_Mail">DB_Customer!$H$3:INDEX(DB_Customer!$H:$H,Cus_total+2)</definedName>
    <definedName name="Cus_mbPhone">DB_Customer!$J$3:INDEX(DB_Customer!$J:$J,Cus_total+2)</definedName>
    <definedName name="Cus_NameList">DB_Customer!$C$3:INDEX(DB_Customer!$C:$C,Cus_total+2)</definedName>
    <definedName name="Cus_TaxID">DB_Customer!$K$3:INDEX(DB_Customer!$K:$K,Cus_total+2)</definedName>
    <definedName name="Cus_Tel">DB_Customer!$F$3:INDEX(DB_Customer!$F:$F,Cus_total+2)</definedName>
    <definedName name="Cus_total">COUNTA(DB_Customer!$B:$B)-1</definedName>
    <definedName name="dy_QT">DB_QT!$C$3:INDEX(DB_QT!$C:$C,QT_total+2)</definedName>
    <definedName name="L_Day">OFFSET(Config!$D$3,,,Config!$D$1)</definedName>
    <definedName name="L_Month">Config!$C$3:$C$14</definedName>
    <definedName name="L_Sale">Config!$G$3:$G$5</definedName>
    <definedName name="L_Year">Config!$B$3:INDEX(Config!$B$3:$B$30,COUNTA(Config!$B$3:$B$30))</definedName>
    <definedName name="matchCus_Row">MATCH(FormQT!$F$9,Cus_NameList,0)</definedName>
    <definedName name="_xlnm.Print_Area" localSheetId="0">FormQT!$C$2:$O$51</definedName>
    <definedName name="qt_Source">FormQT!$W$4:$AB$4</definedName>
    <definedName name="qt_Target">OFFSET(DB_QT!$C$2,QT_total+1,0)</definedName>
    <definedName name="QT_total">COUNT(DB_QT!$B:$B)</definedName>
  </definedNames>
  <calcPr calcId="1790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4" i="1" l="1"/>
  <c r="AA4" i="1"/>
  <c r="F49" i="1" l="1"/>
  <c r="B7" i="5"/>
  <c r="B6" i="5"/>
  <c r="B5" i="5"/>
  <c r="B4" i="5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I13" i="1"/>
  <c r="J12" i="1"/>
  <c r="N11" i="1"/>
  <c r="F14" i="1"/>
  <c r="F13" i="1"/>
  <c r="F12" i="1"/>
  <c r="F11" i="1"/>
  <c r="F10" i="1"/>
  <c r="B10" i="1"/>
  <c r="B9" i="1"/>
  <c r="O22" i="1" l="1"/>
  <c r="AB4" i="1"/>
  <c r="B4" i="7"/>
  <c r="B5" i="7"/>
  <c r="B6" i="7"/>
  <c r="B7" i="7"/>
  <c r="B8" i="7"/>
  <c r="B9" i="7"/>
  <c r="B10" i="7"/>
  <c r="B11" i="7"/>
  <c r="B3" i="7"/>
  <c r="A4" i="1" l="1"/>
  <c r="A7" i="1" s="1"/>
  <c r="K1" i="7"/>
  <c r="K2" i="7" s="1"/>
  <c r="O21" i="1" l="1"/>
  <c r="O33" i="1" s="1"/>
  <c r="B8" i="3" l="1"/>
  <c r="B7" i="3"/>
  <c r="B6" i="3"/>
  <c r="B5" i="3"/>
  <c r="B4" i="3"/>
  <c r="B3" i="3"/>
  <c r="F7" i="1" l="1"/>
  <c r="O34" i="1" l="1"/>
  <c r="O35" i="1" s="1"/>
  <c r="Z4" i="1" s="1"/>
  <c r="N10" i="1"/>
  <c r="C1" i="5"/>
  <c r="D4" i="5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C35" i="1"/>
  <c r="C36" i="1" l="1"/>
  <c r="D1" i="5"/>
  <c r="E1" i="5" s="1"/>
  <c r="N5" i="1"/>
  <c r="T4" i="1" l="1"/>
  <c r="P6" i="1"/>
  <c r="N6" i="1"/>
  <c r="S13" i="1" s="1"/>
  <c r="X4" i="1"/>
  <c r="N12" i="1"/>
  <c r="W4" i="1" l="1"/>
</calcChain>
</file>

<file path=xl/sharedStrings.xml><?xml version="1.0" encoding="utf-8"?>
<sst xmlns="http://schemas.openxmlformats.org/spreadsheetml/2006/main" count="209" uniqueCount="146">
  <si>
    <t>Description</t>
  </si>
  <si>
    <t>Date</t>
  </si>
  <si>
    <t>ลำดับ</t>
  </si>
  <si>
    <t>ราคาต่อหน่วย</t>
  </si>
  <si>
    <t>จำนวน</t>
  </si>
  <si>
    <t>L_Sale</t>
  </si>
  <si>
    <t>Year</t>
  </si>
  <si>
    <t>Month</t>
  </si>
  <si>
    <t>Day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</si>
  <si>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</si>
  <si>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</si>
  <si>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</si>
  <si>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</si>
  <si>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</si>
  <si>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</si>
  <si>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</si>
  <si>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</si>
  <si>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</si>
  <si>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</si>
  <si>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</si>
  <si>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</si>
  <si>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Cus_Code</t>
  </si>
  <si>
    <t>Cus_Add1</t>
  </si>
  <si>
    <t>Cus_Add2</t>
  </si>
  <si>
    <t>Cus_Tel</t>
  </si>
  <si>
    <t>Cus_Fax</t>
  </si>
  <si>
    <t>Cus_Attention</t>
  </si>
  <si>
    <t>Cus_Mail</t>
  </si>
  <si>
    <t>Cus_mbPhone</t>
  </si>
  <si>
    <t>E-Mail Address</t>
  </si>
  <si>
    <t>:</t>
  </si>
  <si>
    <t>Cus_Name</t>
  </si>
  <si>
    <t>Cus_TaxID</t>
  </si>
  <si>
    <t>Tel</t>
  </si>
  <si>
    <t>ทางบริษัทฯ ขอขอบพระคุณเป็นอย่างสูงที่ท่านให้ความสนใจ และมีความยินดีเป็นอย่างยิ่งที่จะเสนอราคาสินค้าตามรายการดังต่อไปนี้</t>
  </si>
  <si>
    <t>*Change date here</t>
  </si>
  <si>
    <t>รายการสินค้า</t>
  </si>
  <si>
    <t>Item</t>
  </si>
  <si>
    <t>Quantity</t>
  </si>
  <si>
    <t>Unit Price</t>
  </si>
  <si>
    <t>ส่วนลด</t>
  </si>
  <si>
    <t>Discount</t>
  </si>
  <si>
    <t>หน่วยสินค้า</t>
  </si>
  <si>
    <t>Unit</t>
  </si>
  <si>
    <t>ลงชื่อ</t>
  </si>
  <si>
    <t>บริษัทฯ หวังเป็นอย่างยิ่ง จะได้รับการตอบรับจากท่านในเวลาอันใกล้นี้</t>
  </si>
  <si>
    <t>อนุมัติสั่งซื้อตามรายการและเงื่อนไขข้างบนนี้</t>
  </si>
  <si>
    <t>ผู้มีอำนาจอนุมัติสั่งซื้อ</t>
  </si>
  <si>
    <t>Quotation No.</t>
  </si>
  <si>
    <t>Address</t>
  </si>
  <si>
    <t>CUSTOMER :</t>
  </si>
  <si>
    <t>Company Name</t>
  </si>
  <si>
    <t>Valid Until:</t>
  </si>
  <si>
    <t>Fax :</t>
  </si>
  <si>
    <t>Telephone</t>
  </si>
  <si>
    <t>Email</t>
  </si>
  <si>
    <t>Sale Person</t>
  </si>
  <si>
    <r>
      <t>Attn./</t>
    </r>
    <r>
      <rPr>
        <sz val="11.2"/>
        <color theme="1"/>
        <rFont val="TH Sarabun New"/>
        <family val="2"/>
      </rPr>
      <t>ชื่อผู้ติดต่อ</t>
    </r>
  </si>
  <si>
    <r>
      <rPr>
        <sz val="8"/>
        <color theme="1"/>
        <rFont val="Arial"/>
        <family val="2"/>
      </rPr>
      <t>Grand Total</t>
    </r>
    <r>
      <rPr>
        <sz val="12"/>
        <color theme="1"/>
        <rFont val="TH Sarabun New"/>
        <family val="2"/>
      </rPr>
      <t xml:space="preserve"> / </t>
    </r>
    <r>
      <rPr>
        <sz val="11"/>
        <color theme="1"/>
        <rFont val="TH Sarabun New"/>
        <family val="2"/>
      </rPr>
      <t>จำนวนเงินทั้งสิ้น</t>
    </r>
  </si>
  <si>
    <t>We thank you for your inquiry and trust in our company. We are glad to send you our offer as follows.</t>
  </si>
  <si>
    <r>
      <rPr>
        <sz val="8"/>
        <color theme="1"/>
        <rFont val="Arial"/>
        <family val="2"/>
      </rPr>
      <t>Vat 7%</t>
    </r>
    <r>
      <rPr>
        <sz val="12"/>
        <color theme="1"/>
        <rFont val="TH Sarabun New"/>
        <family val="2"/>
      </rPr>
      <t xml:space="preserve"> / ภาษีมูลค่าเพิ่ม 7%</t>
    </r>
  </si>
  <si>
    <t>Term &amp; Conditions</t>
  </si>
  <si>
    <r>
      <rPr>
        <sz val="8"/>
        <color theme="1"/>
        <rFont val="Arial"/>
        <family val="2"/>
      </rPr>
      <t>Sales Person</t>
    </r>
    <r>
      <rPr>
        <sz val="12"/>
        <color theme="1"/>
        <rFont val="TH Sarabun New"/>
        <family val="2"/>
      </rPr>
      <t xml:space="preserve"> / </t>
    </r>
    <r>
      <rPr>
        <sz val="11"/>
        <color theme="1"/>
        <rFont val="TH Sarabun New"/>
        <family val="2"/>
      </rPr>
      <t>ผู้เสนอราคา</t>
    </r>
  </si>
  <si>
    <r>
      <rPr>
        <sz val="8"/>
        <color theme="1"/>
        <rFont val="Arial"/>
        <family val="2"/>
      </rPr>
      <t>Sub total</t>
    </r>
    <r>
      <rPr>
        <sz val="12"/>
        <color theme="1"/>
        <rFont val="TH Sarabun New"/>
        <family val="2"/>
      </rPr>
      <t xml:space="preserve"> / รวมเงิน</t>
    </r>
  </si>
  <si>
    <t>Accepted and Confirm by</t>
  </si>
  <si>
    <t>Signature / Company Stamp</t>
  </si>
  <si>
    <t>We look forward to receiving your feedback as soon</t>
  </si>
  <si>
    <t>QT201809 - 006</t>
  </si>
  <si>
    <t>บริษัท น้ำปลารุ่งโรจน์ จำกัด</t>
  </si>
  <si>
    <t>อ.เมือง จ.ระยอง 21000</t>
  </si>
  <si>
    <t>ราคา (บาท)</t>
  </si>
  <si>
    <t>Amount (THB)</t>
  </si>
  <si>
    <t>No.</t>
  </si>
  <si>
    <t>Quotation no.</t>
  </si>
  <si>
    <t>Customer name</t>
  </si>
  <si>
    <t>Amount</t>
  </si>
  <si>
    <t>รหัสลูกค้า=</t>
  </si>
  <si>
    <t>matchRowNo.</t>
  </si>
  <si>
    <t>click save -&gt;</t>
  </si>
  <si>
    <t>click clear -&gt;</t>
  </si>
  <si>
    <t>Rev.</t>
  </si>
  <si>
    <t>QT201809 - 001</t>
  </si>
  <si>
    <t>QT201809 - 002</t>
  </si>
  <si>
    <t>QT201809 - 003</t>
  </si>
  <si>
    <t>QT201809 - 004</t>
  </si>
  <si>
    <t>QT201809 - 005</t>
  </si>
  <si>
    <t>xxx</t>
  </si>
  <si>
    <t>Suchart L.</t>
  </si>
  <si>
    <t>Pongpat S.</t>
  </si>
  <si>
    <t>Juthamas</t>
  </si>
  <si>
    <t>QT_total</t>
  </si>
  <si>
    <t>Temporary data</t>
  </si>
  <si>
    <t>QT No.</t>
  </si>
  <si>
    <t>xl name -&gt;</t>
  </si>
  <si>
    <t>last qt no.</t>
  </si>
  <si>
    <t>next qt no.</t>
  </si>
  <si>
    <t>next row</t>
  </si>
  <si>
    <t>QT201810 - 008</t>
  </si>
  <si>
    <t>QT201810 - 009</t>
  </si>
  <si>
    <t>QT201810 - 010</t>
  </si>
  <si>
    <t>QT201810 - 007</t>
  </si>
  <si>
    <t>Sales</t>
  </si>
  <si>
    <t>บริษัท รุ่งโรจน์ จำกัด</t>
  </si>
  <si>
    <t>1/2 ถ.สมุทรเจดีย์ ต.ปากน้ำ</t>
  </si>
  <si>
    <t>038-123-456</t>
  </si>
  <si>
    <t>t01@gmail.com</t>
  </si>
  <si>
    <t>t02@gmail.com</t>
  </si>
  <si>
    <t>t03@gmail.com</t>
  </si>
  <si>
    <t>t04@gmail.com</t>
  </si>
  <si>
    <t>t05@gmail.com</t>
  </si>
  <si>
    <t>t06@gmail.com</t>
  </si>
  <si>
    <t>บริษัท เด็ดดวง จำกัด</t>
  </si>
  <si>
    <t>บริษัท พร้อมรบ จำกัด</t>
  </si>
  <si>
    <t>บริษัท รบชนะ จำกัด</t>
  </si>
  <si>
    <t>บริษัท รักชาติ จำกัด</t>
  </si>
  <si>
    <t>บริษัท สายลุย จำกัด</t>
  </si>
  <si>
    <t>3/2 ถ.สมุทรเจดีย์ ต.ปากน้ำ</t>
  </si>
  <si>
    <t>4/2 ถ.สมุทรเจดีย์ ต.ปากน้ำ</t>
  </si>
  <si>
    <t>2/2 ถ.สมุทรเจดีย์ ต.ปากน้ำ</t>
  </si>
  <si>
    <t>5/2 ถ.สมุทรเจดีย์ ต.ปากน้ำ</t>
  </si>
  <si>
    <t>6/2 ถ.สมุทรเจดีย์ ต.ปากน้ำ</t>
  </si>
  <si>
    <t>082-000-1234</t>
  </si>
  <si>
    <t>0123456789</t>
  </si>
  <si>
    <t>คุณ ยศใหญ่1</t>
  </si>
  <si>
    <t>คุณ ยศใหญ่2</t>
  </si>
  <si>
    <t>คุณ ยศใหญ่3</t>
  </si>
  <si>
    <t>คุณ ยศใหญ่4</t>
  </si>
  <si>
    <t>คุณ ยศใหญ่5</t>
  </si>
  <si>
    <t>คุณ ยศใหญ่6</t>
  </si>
  <si>
    <r>
      <t xml:space="preserve">Tax ID : </t>
    </r>
    <r>
      <rPr>
        <b/>
        <sz val="8"/>
        <rFont val="Arial"/>
        <family val="2"/>
      </rPr>
      <t>0 2 1 5 x 6 1 0 0 x x x x</t>
    </r>
  </si>
  <si>
    <t>บริษัท ABC จำกัด</t>
  </si>
  <si>
    <t xml:space="preserve">ABC Co., Ltd. </t>
  </si>
  <si>
    <t>สำนักงานใหญ่ aaaaaaa</t>
  </si>
  <si>
    <t>HEAD OFFICE : aaaaaa</t>
  </si>
  <si>
    <t>John</t>
  </si>
  <si>
    <t>Rooney</t>
  </si>
  <si>
    <t>Ronaldo</t>
  </si>
  <si>
    <t>083-111-000</t>
  </si>
  <si>
    <t>080-222-000</t>
  </si>
  <si>
    <t>080-333-000</t>
  </si>
  <si>
    <t>p111@gmail.com</t>
  </si>
  <si>
    <t>p222@gmail.com</t>
  </si>
  <si>
    <t>p333@gmail.com</t>
  </si>
  <si>
    <t>path to save -&gt;</t>
  </si>
  <si>
    <t>D:\testSave\</t>
  </si>
  <si>
    <t>QT201810 - 011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</si>
</sst>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0."/>
    <numFmt numFmtId="165" formatCode="d\ ดดดด\ bbbb"/>
    <numFmt numFmtId="166" formatCode="000"/>
    <numFmt numFmtId="167" formatCode="0%;;&quot;-&quot;"/>
    <numFmt numFmtId="168" formatCode="###,##0.00\ &quot;THB&quot;"/>
    <numFmt numFmtId="169" formatCode="d\ mmm\ yyyy"/>
    <numFmt numFmtId="170" formatCode="&quot;รหัสลูกค้า&quot;\ #0"/>
    <numFmt numFmtId="171" formatCode="#0\ &quot;วัน&quot;"/>
    <numFmt numFmtId="172" formatCode="d\-mmm\-yyyy\ &quot;/&quot;\ ddd"/>
    <numFmt numFmtId="173" formatCode="###,##0.00"/>
    <numFmt numFmtId="174" formatCode="&quot;Rev.&quot;\ 0"/>
    <numFmt numFmtId="175" formatCode="d\-mmm\-yyyy"/>
  </numFmts>
  <fonts count="61" x14ac:knownFonts="1">
    <font>
      <sz val="12"/>
      <color theme="1"/>
      <name val="Tahoma"/>
      <family val="2"/>
    </font>
    <font>
      <sz val="11"/>
      <color theme="1"/>
      <name val="Tahoma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TH Sarabun New"/>
      <family val="2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sz val="11"/>
      <color theme="1"/>
      <name val="Arial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TH Sarabun New"/>
      <family val="2"/>
    </font>
    <font>
      <b/>
      <sz val="9"/>
      <color theme="1"/>
      <name val="Arial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H Sarabun New"/>
      <family val="2"/>
    </font>
    <font>
      <sz val="10"/>
      <color theme="1"/>
      <name val="TH Sarabun New"/>
      <family val="2"/>
    </font>
    <font>
      <u/>
      <sz val="12"/>
      <color theme="10"/>
      <name val="Tahoma"/>
      <family val="2"/>
    </font>
    <font>
      <b/>
      <sz val="9"/>
      <color theme="1"/>
      <name val="TH Sarabun New"/>
      <family val="2"/>
    </font>
    <font>
      <sz val="10"/>
      <color theme="1"/>
      <name val="Calibri"/>
      <family val="2"/>
      <scheme val="minor"/>
    </font>
    <font>
      <b/>
      <sz val="18"/>
      <color theme="4"/>
      <name val="TH Sarabun New"/>
      <family val="2"/>
    </font>
    <font>
      <sz val="14"/>
      <color theme="1"/>
      <name val="Tahoma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0"/>
      <name val="Tahoma"/>
      <family val="2"/>
    </font>
    <font>
      <sz val="12"/>
      <color theme="1"/>
      <name val="Tahoma"/>
      <family val="2"/>
    </font>
    <font>
      <sz val="14"/>
      <color theme="0"/>
      <name val="TH Sarabun New"/>
      <family val="2"/>
    </font>
    <font>
      <sz val="10"/>
      <color theme="4" tint="-0.499984740745262"/>
      <name val="Arial"/>
      <family val="2"/>
    </font>
    <font>
      <sz val="9"/>
      <color theme="1"/>
      <name val="Arial"/>
      <family val="2"/>
    </font>
    <font>
      <u/>
      <sz val="10"/>
      <color theme="10"/>
      <name val="Tahoma"/>
      <family val="2"/>
    </font>
    <font>
      <b/>
      <sz val="10"/>
      <color theme="0"/>
      <name val="Arial"/>
      <family val="2"/>
    </font>
    <font>
      <b/>
      <sz val="10"/>
      <color theme="1"/>
      <name val="TH Sarabun New"/>
      <family val="2"/>
    </font>
    <font>
      <sz val="8"/>
      <color theme="1"/>
      <name val="Arial"/>
      <family val="2"/>
    </font>
    <font>
      <b/>
      <sz val="8"/>
      <color theme="1"/>
      <name val="TH Sarabun New"/>
      <family val="2"/>
    </font>
    <font>
      <sz val="8"/>
      <color theme="1"/>
      <name val="Tahoma"/>
      <family val="2"/>
    </font>
    <font>
      <sz val="11.2"/>
      <color theme="1"/>
      <name val="TH Sarabun New"/>
      <family val="2"/>
    </font>
    <font>
      <b/>
      <sz val="8"/>
      <color theme="1"/>
      <name val="Arial"/>
      <family val="2"/>
    </font>
    <font>
      <b/>
      <sz val="18"/>
      <color theme="1"/>
      <name val="TH Sarabun New"/>
      <family val="2"/>
    </font>
    <font>
      <b/>
      <sz val="12"/>
      <name val="Arial"/>
      <family val="2"/>
    </font>
    <font>
      <sz val="11"/>
      <name val="TH Sarabun New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0"/>
      <name val="TH Sarabun New"/>
      <family val="2"/>
    </font>
    <font>
      <sz val="11"/>
      <color theme="0"/>
      <name val="TH Sarabun New"/>
      <family val="2"/>
    </font>
    <font>
      <sz val="8"/>
      <color theme="0"/>
      <name val="Arial"/>
      <family val="2"/>
    </font>
    <font>
      <b/>
      <sz val="11"/>
      <name val="TH Sarabun New"/>
      <family val="2"/>
    </font>
    <font>
      <b/>
      <u/>
      <sz val="8"/>
      <color theme="1"/>
      <name val="Arial"/>
      <family val="2"/>
    </font>
    <font>
      <b/>
      <sz val="12"/>
      <color theme="1"/>
      <name val="Segoe Script"/>
      <family val="4"/>
    </font>
    <font>
      <b/>
      <sz val="8"/>
      <color theme="4"/>
      <name val="Arial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11"/>
      <name val="Tahoma"/>
      <family val="2"/>
    </font>
    <font>
      <b/>
      <sz val="9"/>
      <color theme="1"/>
      <name val="Tahoma"/>
      <family val="2"/>
    </font>
    <font>
      <sz val="8"/>
      <name val="Tahoma"/>
      <family val="2"/>
    </font>
    <font>
      <b/>
      <sz val="8"/>
      <color theme="1"/>
      <name val="Tahoma"/>
      <family val="2"/>
    </font>
    <font>
      <b/>
      <u val="singleAccounting"/>
      <sz val="8"/>
      <color theme="1"/>
      <name val="Tahoma"/>
      <family val="2"/>
    </font>
    <font>
      <b/>
      <sz val="8"/>
      <color theme="0"/>
      <name val="Tahoma"/>
      <family val="2"/>
    </font>
    <font>
      <sz val="7"/>
      <name val="Tahoma"/>
      <family val="2"/>
    </font>
    <font>
      <b/>
      <u/>
      <sz val="8"/>
      <color theme="1"/>
      <name val="Tahoma"/>
      <family val="2"/>
    </font>
    <font>
      <b/>
      <u val="doubleAccounting"/>
      <sz val="9"/>
      <color theme="1"/>
      <name val="Arial"/>
      <family val="2"/>
    </font>
    <font>
      <sz val="9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theme="0"/>
      </top>
      <bottom/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theme="0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6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241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9" fillId="0" borderId="0" xfId="0" applyFont="1"/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NumberFormat="1" applyFont="1" applyAlignment="1">
      <alignment shrinkToFit="1"/>
    </xf>
    <xf numFmtId="0" fontId="8" fillId="0" borderId="0" xfId="0" applyFont="1" applyAlignment="1">
      <alignment vertical="center"/>
    </xf>
    <xf numFmtId="0" fontId="15" fillId="0" borderId="0" xfId="0" applyFont="1"/>
    <xf numFmtId="0" fontId="8" fillId="0" borderId="0" xfId="0" quotePrefix="1" applyFont="1"/>
    <xf numFmtId="0" fontId="9" fillId="0" borderId="0" xfId="0" quotePrefix="1" applyFont="1"/>
    <xf numFmtId="165" fontId="4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left" vertical="center" shrinkToFit="1"/>
    </xf>
    <xf numFmtId="166" fontId="8" fillId="0" borderId="0" xfId="0" applyNumberFormat="1" applyFont="1"/>
    <xf numFmtId="0" fontId="14" fillId="0" borderId="0" xfId="0" applyFont="1"/>
    <xf numFmtId="0" fontId="14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8" fillId="0" borderId="0" xfId="0" quotePrefix="1" applyFont="1" applyFill="1"/>
    <xf numFmtId="0" fontId="19" fillId="0" borderId="0" xfId="0" applyFont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/>
    <xf numFmtId="0" fontId="4" fillId="0" borderId="17" xfId="0" applyFont="1" applyFill="1" applyBorder="1"/>
    <xf numFmtId="0" fontId="6" fillId="0" borderId="0" xfId="0" applyFont="1" applyFill="1" applyBorder="1" applyAlignment="1">
      <alignment vertical="center"/>
    </xf>
    <xf numFmtId="164" fontId="4" fillId="0" borderId="2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top" wrapText="1"/>
    </xf>
    <xf numFmtId="0" fontId="4" fillId="0" borderId="20" xfId="0" applyFont="1" applyBorder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0" fillId="0" borderId="21" xfId="0" applyBorder="1"/>
    <xf numFmtId="0" fontId="4" fillId="0" borderId="12" xfId="0" applyFont="1" applyBorder="1" applyAlignment="1">
      <alignment vertical="center"/>
    </xf>
    <xf numFmtId="0" fontId="4" fillId="0" borderId="13" xfId="0" applyFont="1" applyBorder="1"/>
    <xf numFmtId="0" fontId="4" fillId="0" borderId="13" xfId="0" applyFont="1" applyBorder="1" applyAlignment="1">
      <alignment vertical="center"/>
    </xf>
    <xf numFmtId="0" fontId="4" fillId="0" borderId="21" xfId="0" applyFont="1" applyBorder="1" applyAlignment="1">
      <alignment vertical="top" wrapText="1"/>
    </xf>
    <xf numFmtId="0" fontId="4" fillId="0" borderId="21" xfId="0" applyFont="1" applyBorder="1"/>
    <xf numFmtId="0" fontId="4" fillId="0" borderId="22" xfId="0" applyFont="1" applyBorder="1"/>
    <xf numFmtId="0" fontId="4" fillId="0" borderId="12" xfId="0" applyFont="1" applyBorder="1"/>
    <xf numFmtId="0" fontId="4" fillId="0" borderId="10" xfId="0" applyFont="1" applyBorder="1"/>
    <xf numFmtId="0" fontId="4" fillId="0" borderId="11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0" fillId="0" borderId="9" xfId="0" applyBorder="1"/>
    <xf numFmtId="0" fontId="4" fillId="0" borderId="20" xfId="0" applyFont="1" applyBorder="1"/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3" fillId="0" borderId="0" xfId="1" applyFont="1"/>
    <xf numFmtId="164" fontId="4" fillId="0" borderId="7" xfId="0" applyNumberFormat="1" applyFont="1" applyBorder="1" applyAlignment="1">
      <alignment vertical="center"/>
    </xf>
    <xf numFmtId="0" fontId="4" fillId="0" borderId="20" xfId="0" applyFont="1" applyBorder="1" applyAlignment="1">
      <alignment horizontal="left" vertical="center"/>
    </xf>
    <xf numFmtId="0" fontId="0" fillId="0" borderId="20" xfId="0" applyBorder="1"/>
    <xf numFmtId="0" fontId="1" fillId="0" borderId="0" xfId="0" applyFont="1" applyAlignment="1">
      <alignment vertical="center"/>
    </xf>
    <xf numFmtId="0" fontId="1" fillId="0" borderId="0" xfId="0" applyFont="1"/>
    <xf numFmtId="0" fontId="26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vertical="center"/>
    </xf>
    <xf numFmtId="0" fontId="28" fillId="0" borderId="0" xfId="1" quotePrefix="1" applyFont="1"/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31" fillId="0" borderId="0" xfId="0" applyFont="1" applyBorder="1" applyAlignment="1">
      <alignment horizontal="center" vertical="center"/>
    </xf>
    <xf numFmtId="0" fontId="31" fillId="2" borderId="18" xfId="0" applyFont="1" applyFill="1" applyBorder="1" applyAlignment="1">
      <alignment horizontal="left" vertical="center"/>
    </xf>
    <xf numFmtId="0" fontId="31" fillId="2" borderId="18" xfId="0" applyFont="1" applyFill="1" applyBorder="1" applyAlignment="1">
      <alignment vertical="center"/>
    </xf>
    <xf numFmtId="0" fontId="31" fillId="2" borderId="18" xfId="0" applyFont="1" applyFill="1" applyBorder="1"/>
    <xf numFmtId="0" fontId="31" fillId="0" borderId="0" xfId="0" applyFont="1" applyBorder="1"/>
    <xf numFmtId="0" fontId="31" fillId="2" borderId="16" xfId="0" applyFont="1" applyFill="1" applyBorder="1" applyAlignment="1">
      <alignment horizontal="left" vertical="center"/>
    </xf>
    <xf numFmtId="0" fontId="31" fillId="2" borderId="16" xfId="0" applyFont="1" applyFill="1" applyBorder="1"/>
    <xf numFmtId="0" fontId="31" fillId="3" borderId="16" xfId="0" applyFont="1" applyFill="1" applyBorder="1" applyAlignment="1">
      <alignment horizontal="center" vertical="center"/>
    </xf>
    <xf numFmtId="0" fontId="31" fillId="2" borderId="17" xfId="0" applyFont="1" applyFill="1" applyBorder="1" applyAlignment="1">
      <alignment horizontal="left" vertical="center"/>
    </xf>
    <xf numFmtId="0" fontId="31" fillId="2" borderId="17" xfId="0" applyFont="1" applyFill="1" applyBorder="1"/>
    <xf numFmtId="0" fontId="31" fillId="0" borderId="20" xfId="0" applyFont="1" applyBorder="1" applyAlignment="1">
      <alignment vertical="center"/>
    </xf>
    <xf numFmtId="0" fontId="31" fillId="2" borderId="23" xfId="0" applyFont="1" applyFill="1" applyBorder="1" applyAlignment="1">
      <alignment vertical="center"/>
    </xf>
    <xf numFmtId="0" fontId="31" fillId="2" borderId="23" xfId="0" applyFont="1" applyFill="1" applyBorder="1"/>
    <xf numFmtId="0" fontId="33" fillId="0" borderId="20" xfId="0" applyFont="1" applyBorder="1"/>
    <xf numFmtId="0" fontId="31" fillId="2" borderId="24" xfId="0" applyFont="1" applyFill="1" applyBorder="1" applyAlignment="1">
      <alignment vertical="center" shrinkToFit="1"/>
    </xf>
    <xf numFmtId="0" fontId="31" fillId="0" borderId="12" xfId="0" applyFont="1" applyBorder="1" applyAlignment="1">
      <alignment vertical="center"/>
    </xf>
    <xf numFmtId="0" fontId="31" fillId="0" borderId="13" xfId="0" applyFont="1" applyBorder="1"/>
    <xf numFmtId="0" fontId="31" fillId="0" borderId="13" xfId="0" applyFont="1" applyBorder="1" applyAlignment="1">
      <alignment vertical="center"/>
    </xf>
    <xf numFmtId="0" fontId="31" fillId="2" borderId="26" xfId="0" applyFont="1" applyFill="1" applyBorder="1" applyAlignment="1">
      <alignment horizontal="left" vertical="center"/>
    </xf>
    <xf numFmtId="0" fontId="31" fillId="2" borderId="26" xfId="0" applyFont="1" applyFill="1" applyBorder="1"/>
    <xf numFmtId="0" fontId="31" fillId="2" borderId="27" xfId="0" applyFont="1" applyFill="1" applyBorder="1"/>
    <xf numFmtId="0" fontId="36" fillId="0" borderId="0" xfId="0" applyFont="1" applyAlignment="1">
      <alignment vertical="center"/>
    </xf>
    <xf numFmtId="0" fontId="37" fillId="0" borderId="0" xfId="0" applyFont="1" applyAlignment="1">
      <alignment horizontal="left" vertical="center"/>
    </xf>
    <xf numFmtId="0" fontId="2" fillId="0" borderId="0" xfId="0" applyFont="1"/>
    <xf numFmtId="0" fontId="31" fillId="0" borderId="0" xfId="0" applyFont="1"/>
    <xf numFmtId="168" fontId="31" fillId="0" borderId="7" xfId="0" applyNumberFormat="1" applyFont="1" applyBorder="1" applyAlignment="1">
      <alignment vertical="center" wrapText="1"/>
    </xf>
    <xf numFmtId="168" fontId="31" fillId="0" borderId="7" xfId="0" applyNumberFormat="1" applyFont="1" applyBorder="1" applyAlignment="1">
      <alignment horizontal="center" vertical="center" wrapText="1"/>
    </xf>
    <xf numFmtId="43" fontId="31" fillId="0" borderId="15" xfId="0" applyNumberFormat="1" applyFont="1" applyBorder="1"/>
    <xf numFmtId="168" fontId="31" fillId="0" borderId="14" xfId="0" applyNumberFormat="1" applyFont="1" applyBorder="1" applyAlignment="1">
      <alignment vertical="center"/>
    </xf>
    <xf numFmtId="168" fontId="31" fillId="0" borderId="7" xfId="0" applyNumberFormat="1" applyFont="1" applyBorder="1" applyAlignment="1">
      <alignment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31" fillId="0" borderId="28" xfId="0" applyFont="1" applyBorder="1" applyAlignment="1">
      <alignment vertical="center"/>
    </xf>
    <xf numFmtId="0" fontId="35" fillId="0" borderId="18" xfId="0" applyFont="1" applyBorder="1" applyAlignment="1">
      <alignment horizontal="right" vertical="center"/>
    </xf>
    <xf numFmtId="0" fontId="31" fillId="0" borderId="18" xfId="0" applyFont="1" applyBorder="1" applyAlignment="1">
      <alignment horizontal="center" vertical="center"/>
    </xf>
    <xf numFmtId="0" fontId="42" fillId="5" borderId="9" xfId="0" applyFont="1" applyFill="1" applyBorder="1" applyAlignment="1">
      <alignment horizontal="center" vertical="center" wrapText="1"/>
    </xf>
    <xf numFmtId="0" fontId="42" fillId="5" borderId="14" xfId="0" applyFont="1" applyFill="1" applyBorder="1" applyAlignment="1">
      <alignment horizontal="center" vertical="center"/>
    </xf>
    <xf numFmtId="0" fontId="43" fillId="5" borderId="10" xfId="0" applyFont="1" applyFill="1" applyBorder="1" applyAlignment="1">
      <alignment horizontal="center" vertical="center"/>
    </xf>
    <xf numFmtId="0" fontId="42" fillId="5" borderId="10" xfId="0" applyFont="1" applyFill="1" applyBorder="1" applyAlignment="1">
      <alignment horizontal="center" vertical="center"/>
    </xf>
    <xf numFmtId="0" fontId="42" fillId="5" borderId="14" xfId="0" applyFont="1" applyFill="1" applyBorder="1" applyAlignment="1">
      <alignment horizontal="center" vertical="center" wrapText="1"/>
    </xf>
    <xf numFmtId="0" fontId="44" fillId="5" borderId="12" xfId="0" applyFont="1" applyFill="1" applyBorder="1" applyAlignment="1">
      <alignment horizontal="center" vertical="center"/>
    </xf>
    <xf numFmtId="0" fontId="44" fillId="5" borderId="15" xfId="0" applyFont="1" applyFill="1" applyBorder="1" applyAlignment="1">
      <alignment horizontal="center" vertical="center"/>
    </xf>
    <xf numFmtId="0" fontId="44" fillId="5" borderId="13" xfId="0" applyFont="1" applyFill="1" applyBorder="1" applyAlignment="1">
      <alignment horizontal="center" vertical="center"/>
    </xf>
    <xf numFmtId="0" fontId="44" fillId="5" borderId="15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/>
    <xf numFmtId="0" fontId="10" fillId="0" borderId="0" xfId="0" applyFont="1" applyAlignment="1"/>
    <xf numFmtId="0" fontId="31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/>
    </xf>
    <xf numFmtId="43" fontId="31" fillId="0" borderId="7" xfId="2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67" fontId="31" fillId="0" borderId="0" xfId="3" applyNumberFormat="1" applyFont="1" applyBorder="1" applyAlignment="1">
      <alignment horizontal="center" vertical="center"/>
    </xf>
    <xf numFmtId="43" fontId="31" fillId="0" borderId="7" xfId="2" applyFont="1" applyBorder="1" applyAlignment="1">
      <alignment vertical="center"/>
    </xf>
    <xf numFmtId="0" fontId="31" fillId="0" borderId="15" xfId="0" applyFont="1" applyBorder="1"/>
    <xf numFmtId="0" fontId="46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/>
    <xf numFmtId="0" fontId="4" fillId="0" borderId="0" xfId="0" applyFont="1" applyAlignment="1"/>
    <xf numFmtId="0" fontId="11" fillId="0" borderId="0" xfId="0" applyFont="1"/>
    <xf numFmtId="0" fontId="27" fillId="0" borderId="10" xfId="0" applyFont="1" applyBorder="1" applyAlignment="1">
      <alignment horizontal="center" vertical="center" wrapText="1"/>
    </xf>
    <xf numFmtId="167" fontId="27" fillId="0" borderId="0" xfId="3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164" fontId="27" fillId="0" borderId="9" xfId="0" applyNumberFormat="1" applyFont="1" applyBorder="1" applyAlignment="1">
      <alignment vertical="center"/>
    </xf>
    <xf numFmtId="0" fontId="4" fillId="0" borderId="20" xfId="0" quotePrefix="1" applyFont="1" applyBorder="1" applyAlignment="1">
      <alignment horizontal="left" vertical="center"/>
    </xf>
    <xf numFmtId="43" fontId="15" fillId="0" borderId="0" xfId="0" applyNumberFormat="1" applyFont="1"/>
    <xf numFmtId="168" fontId="27" fillId="0" borderId="7" xfId="0" applyNumberFormat="1" applyFont="1" applyBorder="1" applyAlignment="1">
      <alignment horizontal="center" vertical="center" wrapText="1"/>
    </xf>
    <xf numFmtId="43" fontId="27" fillId="0" borderId="7" xfId="2" applyFont="1" applyBorder="1" applyAlignment="1">
      <alignment horizontal="center" vertical="center" wrapText="1"/>
    </xf>
    <xf numFmtId="0" fontId="50" fillId="0" borderId="0" xfId="0" applyFont="1"/>
    <xf numFmtId="0" fontId="51" fillId="0" borderId="0" xfId="0" applyFont="1"/>
    <xf numFmtId="0" fontId="33" fillId="0" borderId="0" xfId="0" applyFont="1" applyAlignment="1">
      <alignment vertical="center"/>
    </xf>
    <xf numFmtId="0" fontId="33" fillId="0" borderId="0" xfId="0" applyFont="1"/>
    <xf numFmtId="170" fontId="33" fillId="0" borderId="0" xfId="0" applyNumberFormat="1" applyFont="1" applyAlignment="1">
      <alignment horizontal="left"/>
    </xf>
    <xf numFmtId="0" fontId="52" fillId="0" borderId="0" xfId="0" applyNumberFormat="1" applyFont="1" applyAlignment="1">
      <alignment horizontal="right"/>
    </xf>
    <xf numFmtId="0" fontId="52" fillId="0" borderId="0" xfId="0" applyFont="1"/>
    <xf numFmtId="0" fontId="53" fillId="0" borderId="0" xfId="0" applyFont="1"/>
    <xf numFmtId="171" fontId="33" fillId="0" borderId="0" xfId="0" applyNumberFormat="1" applyFont="1" applyAlignment="1">
      <alignment vertical="center"/>
    </xf>
    <xf numFmtId="43" fontId="27" fillId="0" borderId="14" xfId="2" applyFont="1" applyBorder="1" applyAlignment="1">
      <alignment horizontal="center" vertical="center"/>
    </xf>
    <xf numFmtId="43" fontId="8" fillId="0" borderId="0" xfId="2" applyNumberFormat="1" applyFont="1"/>
    <xf numFmtId="172" fontId="8" fillId="0" borderId="0" xfId="0" applyNumberFormat="1" applyFont="1"/>
    <xf numFmtId="0" fontId="49" fillId="6" borderId="0" xfId="0" applyFont="1" applyFill="1"/>
    <xf numFmtId="0" fontId="49" fillId="7" borderId="0" xfId="0" applyFont="1" applyFill="1"/>
    <xf numFmtId="0" fontId="49" fillId="6" borderId="0" xfId="0" applyFont="1" applyFill="1" applyAlignment="1">
      <alignment horizontal="center"/>
    </xf>
    <xf numFmtId="0" fontId="49" fillId="6" borderId="0" xfId="0" applyFont="1" applyFill="1" applyAlignment="1">
      <alignment horizontal="right"/>
    </xf>
    <xf numFmtId="0" fontId="55" fillId="0" borderId="0" xfId="0" applyFont="1"/>
    <xf numFmtId="0" fontId="33" fillId="0" borderId="32" xfId="0" applyFont="1" applyBorder="1" applyAlignment="1">
      <alignment shrinkToFit="1"/>
    </xf>
    <xf numFmtId="0" fontId="33" fillId="0" borderId="8" xfId="0" applyFont="1" applyBorder="1" applyAlignment="1">
      <alignment shrinkToFit="1"/>
    </xf>
    <xf numFmtId="0" fontId="33" fillId="0" borderId="33" xfId="0" applyFont="1" applyBorder="1" applyAlignment="1">
      <alignment shrinkToFit="1"/>
    </xf>
    <xf numFmtId="169" fontId="33" fillId="0" borderId="8" xfId="0" applyNumberFormat="1" applyFont="1" applyBorder="1" applyAlignment="1">
      <alignment shrinkToFit="1"/>
    </xf>
    <xf numFmtId="0" fontId="54" fillId="0" borderId="8" xfId="0" applyFont="1" applyBorder="1" applyAlignment="1">
      <alignment shrinkToFit="1"/>
    </xf>
    <xf numFmtId="0" fontId="54" fillId="0" borderId="32" xfId="0" applyFont="1" applyBorder="1" applyAlignment="1">
      <alignment shrinkToFit="1"/>
    </xf>
    <xf numFmtId="0" fontId="54" fillId="0" borderId="33" xfId="0" applyFont="1" applyBorder="1" applyAlignment="1">
      <alignment shrinkToFit="1"/>
    </xf>
    <xf numFmtId="173" fontId="33" fillId="0" borderId="8" xfId="0" applyNumberFormat="1" applyFont="1" applyBorder="1" applyAlignment="1">
      <alignment shrinkToFit="1"/>
    </xf>
    <xf numFmtId="0" fontId="57" fillId="0" borderId="0" xfId="0" applyFont="1" applyAlignment="1">
      <alignment vertical="center" shrinkToFit="1"/>
    </xf>
    <xf numFmtId="0" fontId="53" fillId="0" borderId="0" xfId="0" applyFont="1" applyAlignment="1">
      <alignment shrinkToFit="1"/>
    </xf>
    <xf numFmtId="0" fontId="27" fillId="2" borderId="0" xfId="0" applyFont="1" applyFill="1" applyBorder="1" applyAlignment="1">
      <alignment horizontal="centerContinuous" vertical="center" shrinkToFit="1"/>
    </xf>
    <xf numFmtId="174" fontId="48" fillId="0" borderId="0" xfId="0" applyNumberFormat="1" applyFont="1" applyBorder="1" applyAlignment="1">
      <alignment horizontal="right" vertical="center"/>
    </xf>
    <xf numFmtId="0" fontId="31" fillId="2" borderId="17" xfId="0" applyNumberFormat="1" applyFont="1" applyFill="1" applyBorder="1" applyAlignment="1">
      <alignment horizontal="centerContinuous" vertical="center"/>
    </xf>
    <xf numFmtId="0" fontId="31" fillId="2" borderId="25" xfId="0" applyFont="1" applyFill="1" applyBorder="1" applyAlignment="1">
      <alignment horizontal="centerContinuous"/>
    </xf>
    <xf numFmtId="0" fontId="8" fillId="0" borderId="0" xfId="0" applyFont="1" applyAlignment="1">
      <alignment shrinkToFit="1"/>
    </xf>
    <xf numFmtId="175" fontId="8" fillId="0" borderId="0" xfId="0" applyNumberFormat="1" applyFont="1"/>
    <xf numFmtId="168" fontId="27" fillId="0" borderId="14" xfId="0" applyNumberFormat="1" applyFont="1" applyBorder="1" applyAlignment="1">
      <alignment horizontal="center" vertical="center" shrinkToFit="1"/>
    </xf>
    <xf numFmtId="43" fontId="8" fillId="0" borderId="0" xfId="2" applyNumberFormat="1" applyFont="1" applyAlignment="1">
      <alignment shrinkToFit="1"/>
    </xf>
    <xf numFmtId="0" fontId="53" fillId="0" borderId="0" xfId="0" applyFont="1" applyAlignment="1">
      <alignment vertical="center" shrinkToFit="1"/>
    </xf>
    <xf numFmtId="0" fontId="33" fillId="0" borderId="1" xfId="0" applyFont="1" applyBorder="1" applyAlignment="1">
      <alignment vertical="center"/>
    </xf>
    <xf numFmtId="0" fontId="33" fillId="0" borderId="3" xfId="0" applyFont="1" applyBorder="1"/>
    <xf numFmtId="0" fontId="12" fillId="0" borderId="4" xfId="0" applyFont="1" applyBorder="1"/>
    <xf numFmtId="0" fontId="18" fillId="0" borderId="0" xfId="0" applyFont="1" applyBorder="1" applyAlignment="1">
      <alignment vertical="top" wrapText="1"/>
    </xf>
    <xf numFmtId="0" fontId="0" fillId="0" borderId="3" xfId="0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5" fillId="0" borderId="3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15" fillId="0" borderId="35" xfId="0" applyFont="1" applyBorder="1" applyAlignment="1">
      <alignment vertical="top" wrapText="1"/>
    </xf>
    <xf numFmtId="0" fontId="12" fillId="0" borderId="6" xfId="0" applyFont="1" applyBorder="1"/>
    <xf numFmtId="0" fontId="0" fillId="0" borderId="36" xfId="0" applyBorder="1"/>
    <xf numFmtId="0" fontId="18" fillId="0" borderId="21" xfId="0" applyFont="1" applyBorder="1" applyAlignment="1">
      <alignment vertical="top" wrapText="1"/>
    </xf>
    <xf numFmtId="0" fontId="15" fillId="0" borderId="21" xfId="0" applyFont="1" applyBorder="1" applyAlignment="1">
      <alignment vertical="center" wrapText="1"/>
    </xf>
    <xf numFmtId="0" fontId="15" fillId="0" borderId="21" xfId="0" applyFont="1" applyBorder="1" applyAlignment="1">
      <alignment vertical="top" wrapText="1"/>
    </xf>
    <xf numFmtId="4" fontId="15" fillId="0" borderId="37" xfId="0" applyNumberFormat="1" applyFont="1" applyBorder="1"/>
    <xf numFmtId="0" fontId="58" fillId="0" borderId="34" xfId="0" applyFont="1" applyBorder="1" applyAlignment="1">
      <alignment horizontal="centerContinuous"/>
    </xf>
    <xf numFmtId="0" fontId="8" fillId="0" borderId="34" xfId="0" applyFont="1" applyBorder="1" applyAlignment="1">
      <alignment horizontal="centerContinuous"/>
    </xf>
    <xf numFmtId="0" fontId="12" fillId="0" borderId="2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56" fillId="4" borderId="9" xfId="0" applyFont="1" applyFill="1" applyBorder="1" applyAlignment="1">
      <alignment horizontal="centerContinuous"/>
    </xf>
    <xf numFmtId="0" fontId="33" fillId="4" borderId="10" xfId="0" applyFont="1" applyFill="1" applyBorder="1" applyAlignment="1">
      <alignment horizontal="centerContinuous"/>
    </xf>
    <xf numFmtId="0" fontId="33" fillId="4" borderId="11" xfId="0" applyFont="1" applyFill="1" applyBorder="1" applyAlignment="1">
      <alignment horizontal="centerContinuous"/>
    </xf>
    <xf numFmtId="0" fontId="53" fillId="4" borderId="9" xfId="0" applyFont="1" applyFill="1" applyBorder="1" applyAlignment="1">
      <alignment horizontal="center"/>
    </xf>
    <xf numFmtId="0" fontId="53" fillId="4" borderId="14" xfId="0" applyFont="1" applyFill="1" applyBorder="1" applyAlignment="1">
      <alignment horizontal="center"/>
    </xf>
    <xf numFmtId="0" fontId="53" fillId="4" borderId="11" xfId="0" applyFont="1" applyFill="1" applyBorder="1" applyAlignment="1">
      <alignment horizontal="center"/>
    </xf>
    <xf numFmtId="0" fontId="53" fillId="0" borderId="32" xfId="0" applyFont="1" applyBorder="1" applyAlignment="1">
      <alignment horizontal="center"/>
    </xf>
    <xf numFmtId="0" fontId="53" fillId="0" borderId="8" xfId="0" applyFont="1" applyBorder="1" applyAlignment="1">
      <alignment horizontal="center"/>
    </xf>
    <xf numFmtId="0" fontId="53" fillId="0" borderId="33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168" fontId="31" fillId="0" borderId="9" xfId="0" applyNumberFormat="1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 shrinkToFit="1"/>
    </xf>
    <xf numFmtId="0" fontId="31" fillId="0" borderId="11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shrinkToFit="1"/>
    </xf>
    <xf numFmtId="0" fontId="30" fillId="0" borderId="22" xfId="0" applyFont="1" applyBorder="1" applyAlignment="1">
      <alignment horizontal="center" vertical="center" shrinkToFit="1"/>
    </xf>
    <xf numFmtId="168" fontId="59" fillId="0" borderId="31" xfId="0" applyNumberFormat="1" applyFont="1" applyFill="1" applyBorder="1" applyAlignment="1">
      <alignment horizontal="right" vertical="center"/>
    </xf>
    <xf numFmtId="168" fontId="59" fillId="0" borderId="22" xfId="0" applyNumberFormat="1" applyFont="1" applyFill="1" applyBorder="1" applyAlignment="1">
      <alignment horizontal="right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5" fillId="3" borderId="29" xfId="0" quotePrefix="1" applyFont="1" applyFill="1" applyBorder="1" applyAlignment="1">
      <alignment horizontal="center" vertical="center" shrinkToFit="1"/>
    </xf>
    <xf numFmtId="0" fontId="45" fillId="3" borderId="30" xfId="0" quotePrefix="1" applyFont="1" applyFill="1" applyBorder="1" applyAlignment="1">
      <alignment horizontal="center" vertical="center" shrinkToFit="1"/>
    </xf>
    <xf numFmtId="0" fontId="45" fillId="3" borderId="31" xfId="0" quotePrefix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/>
    </xf>
    <xf numFmtId="0" fontId="27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14" xfId="0" applyFont="1" applyBorder="1" applyAlignment="1">
      <alignment horizontal="left" vertical="center" shrinkToFit="1"/>
    </xf>
    <xf numFmtId="0" fontId="44" fillId="5" borderId="15" xfId="0" applyFont="1" applyFill="1" applyBorder="1" applyAlignment="1">
      <alignment horizontal="center" vertical="center"/>
    </xf>
    <xf numFmtId="169" fontId="27" fillId="2" borderId="16" xfId="0" applyNumberFormat="1" applyFont="1" applyFill="1" applyBorder="1" applyAlignment="1">
      <alignment horizontal="center" vertical="center" shrinkToFit="1"/>
    </xf>
    <xf numFmtId="169" fontId="27" fillId="2" borderId="19" xfId="0" applyNumberFormat="1" applyFont="1" applyFill="1" applyBorder="1" applyAlignment="1">
      <alignment horizontal="center" vertical="center" shrinkToFit="1"/>
    </xf>
    <xf numFmtId="0" fontId="27" fillId="2" borderId="16" xfId="0" applyFont="1" applyFill="1" applyBorder="1" applyAlignment="1">
      <alignment horizontal="center" vertical="center" shrinkToFit="1"/>
    </xf>
    <xf numFmtId="0" fontId="27" fillId="2" borderId="18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42" fillId="5" borderId="14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/>
    </xf>
    <xf numFmtId="0" fontId="29" fillId="5" borderId="10" xfId="0" applyFont="1" applyFill="1" applyBorder="1" applyAlignment="1">
      <alignment horizontal="center" vertical="center"/>
    </xf>
    <xf numFmtId="0" fontId="29" fillId="5" borderId="11" xfId="0" applyFont="1" applyFill="1" applyBorder="1" applyAlignment="1">
      <alignment horizontal="center" vertical="center"/>
    </xf>
    <xf numFmtId="0" fontId="60" fillId="2" borderId="0" xfId="0" applyFont="1" applyFill="1" applyBorder="1" applyAlignment="1">
      <alignment horizontal="center" vertical="center"/>
    </xf>
  </cellXfs>
  <cellStyles count="4">
    <cellStyle name="Comma" xfId="2" builtinId="3"/>
    <cellStyle name="Hyperlink" xfId="1" builtinId="8"/>
    <cellStyle name="Normal" xfId="0" builtinId="0"/>
    <cellStyle name="Percent" xfId="3" builtinId="5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658585</xdr:colOff>
      <xdr:row>1</xdr:row>
      <xdr:rowOff>62425</xdr:rowOff>
    </xdr:from>
    <xdr:to>
      <xdr:col>15</xdr:col>
      <xdr:colOff>7</xdr:colOff>
      <xdr:row>3</xdr:row>
      <xdr:rowOff>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48CB112-5254-4EB5-8AFF-7E9D0138DD94}"/>
            </a:ext>
          </a:extLst>
        </xdr:cNvPr>
        <xdr:cNvSpPr/>
      </xdr:nvSpPr>
      <xdr:spPr>
        <a:xfrm>
          <a:off x="5285014" y="258368"/>
          <a:ext cx="1817922" cy="345789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baseline="0">
              <a:latin typeface="Arial" panose="020B0604020202020204" pitchFamily="34" charset="0"/>
              <a:cs typeface="Arial" panose="020B0604020202020204" pitchFamily="34" charset="0"/>
            </a:rPr>
            <a:t>QUOTATION</a:t>
          </a:r>
          <a:endParaRPr lang="en-US" sz="18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91943</xdr:colOff>
      <xdr:row>12</xdr:row>
      <xdr:rowOff>31275</xdr:rowOff>
    </xdr:from>
    <xdr:to>
      <xdr:col>8</xdr:col>
      <xdr:colOff>244415</xdr:colOff>
      <xdr:row>12</xdr:row>
      <xdr:rowOff>173196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37FF2A-1FA4-4A4E-B60E-6DD96CA75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8847" y="2287967"/>
          <a:ext cx="146757" cy="126681"/>
        </a:xfrm>
        <a:prstGeom prst="rect">
          <a:avLst/>
        </a:prstGeom>
      </xdr:spPr>
    </xdr:pic>
    <xdr:clientData/>
  </xdr:twoCellAnchor>
  <xdr:twoCellAnchor>
    <xdr:from>
      <xdr:col>18</xdr:col>
      <xdr:colOff>338814</xdr:colOff>
      <xdr:row>15</xdr:row>
      <xdr:rowOff>29473</xdr:rowOff>
    </xdr:from>
    <xdr:to>
      <xdr:col>21</xdr:col>
      <xdr:colOff>282233</xdr:colOff>
      <xdr:row>17</xdr:row>
      <xdr:rowOff>43797</xdr:rowOff>
    </xdr:to>
    <xdr:sp macro="[0]!qtSave" textlink="">
      <xdr:nvSpPr>
        <xdr:cNvPr id="21" name="Flowchart: Magnetic Disk 20">
          <a:extLst>
            <a:ext uri="{FF2B5EF4-FFF2-40B4-BE49-F238E27FC236}">
              <a16:creationId xmlns:a16="http://schemas.microsoft.com/office/drawing/2014/main" id="{C8629CD6-C16B-4F44-BF58-E311B899D195}"/>
            </a:ext>
          </a:extLst>
        </xdr:cNvPr>
        <xdr:cNvSpPr/>
      </xdr:nvSpPr>
      <xdr:spPr>
        <a:xfrm>
          <a:off x="8618237" y="2725781"/>
          <a:ext cx="1328208" cy="395324"/>
        </a:xfrm>
        <a:prstGeom prst="flowChartMagneticDisk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Save</a:t>
          </a:r>
          <a:r>
            <a:rPr lang="en-US" sz="1000" b="1" baseline="0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&amp; Clear</a:t>
          </a:r>
          <a:endParaRPr lang="en-US" sz="1000" b="1">
            <a:solidFill>
              <a:sysClr val="windowText" lastClr="000000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578387</xdr:colOff>
      <xdr:row>18</xdr:row>
      <xdr:rowOff>49292</xdr:rowOff>
    </xdr:from>
    <xdr:to>
      <xdr:col>21</xdr:col>
      <xdr:colOff>40590</xdr:colOff>
      <xdr:row>21</xdr:row>
      <xdr:rowOff>175536</xdr:rowOff>
    </xdr:to>
    <xdr:sp macro="[0]!qtClear" textlink="">
      <xdr:nvSpPr>
        <xdr:cNvPr id="22" name="Star: 6 Points 21">
          <a:extLst>
            <a:ext uri="{FF2B5EF4-FFF2-40B4-BE49-F238E27FC236}">
              <a16:creationId xmlns:a16="http://schemas.microsoft.com/office/drawing/2014/main" id="{3F1393E4-1FFC-4F43-9E05-F53BDBE489F1}"/>
            </a:ext>
          </a:extLst>
        </xdr:cNvPr>
        <xdr:cNvSpPr/>
      </xdr:nvSpPr>
      <xdr:spPr>
        <a:xfrm>
          <a:off x="8857810" y="3185215"/>
          <a:ext cx="846992" cy="639129"/>
        </a:xfrm>
        <a:prstGeom prst="star6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Clear</a:t>
          </a:r>
          <a:endParaRPr lang="en-US" sz="1050" b="1">
            <a:solidFill>
              <a:sysClr val="windowText" lastClr="000000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69751</xdr:colOff>
          <xdr:row>4</xdr:row>
          <xdr:rowOff>153570</xdr:rowOff>
        </xdr:from>
        <xdr:to>
          <xdr:col>17</xdr:col>
          <xdr:colOff>375139</xdr:colOff>
          <xdr:row>6</xdr:row>
          <xdr:rowOff>15824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F268A32-F6D2-408E-989B-D3200AF666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Select from DB.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UKA/Program/money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BahtOnly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t02@gmail.com" TargetMode="External"/><Relationship Id="rId7" Type="http://schemas.openxmlformats.org/officeDocument/2006/relationships/hyperlink" Target="mailto:t06@gmail.com" TargetMode="External"/><Relationship Id="rId2" Type="http://schemas.openxmlformats.org/officeDocument/2006/relationships/hyperlink" Target="mailto:t01@gmail.com" TargetMode="External"/><Relationship Id="rId1" Type="http://schemas.openxmlformats.org/officeDocument/2006/relationships/hyperlink" Target="mailto:t01@gmail.com" TargetMode="External"/><Relationship Id="rId6" Type="http://schemas.openxmlformats.org/officeDocument/2006/relationships/hyperlink" Target="mailto:t05@gmail.com" TargetMode="External"/><Relationship Id="rId5" Type="http://schemas.openxmlformats.org/officeDocument/2006/relationships/hyperlink" Target="mailto:t04@gmail.com" TargetMode="External"/><Relationship Id="rId4" Type="http://schemas.openxmlformats.org/officeDocument/2006/relationships/hyperlink" Target="mailto:t03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Pongpat-uka@outlook.co.th" TargetMode="External"/><Relationship Id="rId2" Type="http://schemas.openxmlformats.org/officeDocument/2006/relationships/hyperlink" Target="mailto:Pongpat-uka@outlook.co.th" TargetMode="External"/><Relationship Id="rId1" Type="http://schemas.openxmlformats.org/officeDocument/2006/relationships/hyperlink" Target="mailto:Pongpat-uka@outlook.co.th" TargetMode="Externa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75A4-D891-473F-A48C-56C8479DF8EF}">
  <sheetPr codeName="Sheet2">
    <pageSetUpPr fitToPage="1"/>
  </sheetPr>
  <dimension ref="A1:AF51"/>
  <sheetViews>
    <sheetView showGridLines="0" tabSelected="1" view="pageBreakPreview" zoomScale="130" zoomScaleNormal="140" zoomScaleSheetLayoutView="130" workbookViewId="0">
      <selection activeCell="R8" sqref="R8"/>
    </sheetView>
  </sheetViews>
  <sheetFormatPr defaultRowHeight="15" x14ac:dyDescent="0.25"/>
  <cols>
    <col min="1" max="1" width="6.26953125" bestFit="1" customWidth="1"/>
    <col min="2" max="2" width="1.36328125" bestFit="1" customWidth="1"/>
    <col min="3" max="3" width="4.1796875" customWidth="1"/>
    <col min="4" max="4" width="6.1796875" customWidth="1"/>
    <col min="5" max="5" width="0.81640625" customWidth="1"/>
    <col min="6" max="6" width="8.36328125" style="5" customWidth="1"/>
    <col min="7" max="7" width="5.08984375" customWidth="1"/>
    <col min="8" max="8" width="0.81640625" customWidth="1"/>
    <col min="9" max="9" width="7.6328125" customWidth="1"/>
    <col min="10" max="11" width="8" customWidth="1"/>
    <col min="12" max="12" width="10" bestFit="1" customWidth="1"/>
    <col min="13" max="13" width="0.81640625" customWidth="1"/>
    <col min="14" max="14" width="6.6328125" customWidth="1"/>
    <col min="15" max="15" width="11.36328125" customWidth="1"/>
    <col min="16" max="16" width="4.1796875" customWidth="1"/>
    <col min="17" max="17" width="3.54296875" customWidth="1"/>
    <col min="18" max="18" width="5.81640625" customWidth="1"/>
    <col min="20" max="20" width="5.1796875" customWidth="1"/>
    <col min="21" max="21" width="2.453125" customWidth="1"/>
    <col min="22" max="22" width="6.81640625" style="11" customWidth="1"/>
    <col min="23" max="23" width="8.26953125" style="11" customWidth="1"/>
    <col min="24" max="24" width="6.7265625" style="11" bestFit="1" customWidth="1"/>
    <col min="25" max="25" width="14.6328125" bestFit="1" customWidth="1"/>
    <col min="26" max="26" width="6.54296875" customWidth="1"/>
    <col min="27" max="27" width="6.453125" bestFit="1" customWidth="1"/>
    <col min="28" max="28" width="3.08984375" bestFit="1" customWidth="1"/>
  </cols>
  <sheetData>
    <row r="1" spans="1:32" ht="16.2" customHeight="1" x14ac:dyDescent="0.25">
      <c r="Q1" s="145"/>
    </row>
    <row r="2" spans="1:32" ht="19.2" customHeight="1" x14ac:dyDescent="0.55000000000000004">
      <c r="B2" s="1"/>
      <c r="C2" s="93" t="s">
        <v>130</v>
      </c>
      <c r="D2" s="1"/>
      <c r="F2" s="29"/>
      <c r="G2" s="30"/>
      <c r="H2" s="1"/>
      <c r="I2" s="1"/>
      <c r="J2" s="1"/>
      <c r="K2" s="1"/>
      <c r="L2" s="1"/>
      <c r="M2" s="1"/>
      <c r="N2" s="1"/>
      <c r="O2" s="1"/>
      <c r="P2" s="1"/>
      <c r="Q2" s="197" t="s">
        <v>35</v>
      </c>
      <c r="R2" s="198"/>
      <c r="S2" s="199"/>
      <c r="T2" s="6"/>
      <c r="V2" s="140"/>
      <c r="W2" s="155" t="s">
        <v>91</v>
      </c>
    </row>
    <row r="3" spans="1:32" ht="13.95" customHeight="1" x14ac:dyDescent="0.25">
      <c r="A3" s="142" t="s">
        <v>94</v>
      </c>
      <c r="C3" s="94" t="s">
        <v>131</v>
      </c>
      <c r="G3" s="13"/>
      <c r="H3" s="10"/>
      <c r="Q3" s="200" t="s">
        <v>6</v>
      </c>
      <c r="R3" s="201" t="s">
        <v>7</v>
      </c>
      <c r="S3" s="202" t="s">
        <v>8</v>
      </c>
      <c r="T3" s="139"/>
      <c r="V3" s="140"/>
      <c r="W3" s="161" t="s">
        <v>92</v>
      </c>
      <c r="X3" s="160" t="s">
        <v>1</v>
      </c>
      <c r="Y3" s="160" t="s">
        <v>31</v>
      </c>
      <c r="Z3" s="160" t="s">
        <v>75</v>
      </c>
      <c r="AA3" s="160" t="s">
        <v>101</v>
      </c>
      <c r="AB3" s="162" t="s">
        <v>80</v>
      </c>
    </row>
    <row r="4" spans="1:32" ht="13.95" customHeight="1" x14ac:dyDescent="0.25">
      <c r="A4" s="146">
        <f>SUMPRODUCT(1/COUNTIF(dy_QT,dy_QT))</f>
        <v>11</v>
      </c>
      <c r="C4" s="102" t="s">
        <v>132</v>
      </c>
      <c r="G4" s="13"/>
      <c r="H4" s="10"/>
      <c r="Q4" s="203"/>
      <c r="R4" s="204"/>
      <c r="S4" s="205"/>
      <c r="T4" s="146" t="str">
        <f ca="1">TEXT($N$5,"dddd")</f>
        <v>Tuesday</v>
      </c>
      <c r="U4" s="6"/>
      <c r="W4" s="156" t="str">
        <f ca="1">$N$6</f>
        <v>QT201810 - 012</v>
      </c>
      <c r="X4" s="159">
        <f ca="1">$N$5</f>
        <v>43382</v>
      </c>
      <c r="Y4" s="157">
        <f>$F$9</f>
        <v>0</v>
      </c>
      <c r="Z4" s="163">
        <f>$O$35</f>
        <v>0</v>
      </c>
      <c r="AA4" s="157">
        <f>$N$9</f>
        <v>0</v>
      </c>
      <c r="AB4" s="158">
        <f>$O$7</f>
        <v>2</v>
      </c>
    </row>
    <row r="5" spans="1:32" ht="13.95" customHeight="1" x14ac:dyDescent="0.25">
      <c r="C5" s="103" t="s">
        <v>133</v>
      </c>
      <c r="L5" s="67" t="s">
        <v>1</v>
      </c>
      <c r="M5" s="68" t="s">
        <v>30</v>
      </c>
      <c r="N5" s="231">
        <f ca="1">IF(ISBLANK($S$4),TODAY(),DATE($Q$4,Config!$C$1,$S$4))</f>
        <v>43382</v>
      </c>
      <c r="O5" s="232"/>
      <c r="P5" s="142"/>
      <c r="Q5" s="144"/>
      <c r="R5" s="143"/>
      <c r="T5" s="6"/>
      <c r="U5" s="6"/>
      <c r="W5" s="142"/>
      <c r="X5" s="142"/>
      <c r="Y5" s="142"/>
      <c r="Z5" s="142"/>
      <c r="AA5" s="142"/>
      <c r="AB5" s="142"/>
    </row>
    <row r="6" spans="1:32" ht="13.95" customHeight="1" x14ac:dyDescent="0.25">
      <c r="A6" s="146" t="s">
        <v>95</v>
      </c>
      <c r="C6" s="104" t="s">
        <v>129</v>
      </c>
      <c r="D6" s="96"/>
      <c r="L6" s="67" t="s">
        <v>48</v>
      </c>
      <c r="M6" s="68" t="s">
        <v>30</v>
      </c>
      <c r="N6" s="234" t="str">
        <f ca="1">"QT"&amp;TEXT($N$5,"YYYYMM - ")&amp;TEXT($A$7,"000")</f>
        <v>QT201810 - 012</v>
      </c>
      <c r="O6" s="234"/>
      <c r="P6" s="240" t="str">
        <f ca="1">"QT"&amp;TEXT($N$5,"YYYYMM - ")&amp;TEXT($A$7,"000")</f>
        <v>QT201810 - 012</v>
      </c>
      <c r="Q6" s="240"/>
      <c r="R6" s="143"/>
      <c r="S6" s="6"/>
      <c r="T6" s="6"/>
      <c r="U6" s="6"/>
      <c r="W6" s="142"/>
      <c r="X6" s="142"/>
      <c r="Y6" s="142"/>
      <c r="Z6" s="142"/>
      <c r="AA6" s="142"/>
      <c r="AB6" s="142"/>
    </row>
    <row r="7" spans="1:32" ht="13.95" customHeight="1" x14ac:dyDescent="0.25">
      <c r="A7" s="146">
        <f>A4+1</f>
        <v>12</v>
      </c>
      <c r="C7" s="34"/>
      <c r="D7" s="34"/>
      <c r="E7" s="34"/>
      <c r="F7" s="235" t="e">
        <f>IF(ISBLANK(INDEX(Cus_TaxID,matchCus_Row)),"",(INDEX(Cus_TaxID,matchCus_Row)))</f>
        <v>#N/A</v>
      </c>
      <c r="G7" s="235"/>
      <c r="H7" s="34"/>
      <c r="I7" s="34"/>
      <c r="J7" s="34"/>
      <c r="K7" s="34"/>
      <c r="L7" s="34"/>
      <c r="M7" s="34"/>
      <c r="N7" s="34"/>
      <c r="O7" s="167">
        <v>2</v>
      </c>
      <c r="Q7" s="144"/>
      <c r="R7" s="143"/>
      <c r="S7" s="6"/>
      <c r="T7" s="6"/>
      <c r="U7" s="6"/>
      <c r="W7" s="142"/>
      <c r="X7" s="142"/>
      <c r="Y7" s="142"/>
      <c r="Z7" s="142"/>
      <c r="AA7" s="142"/>
      <c r="AB7" s="142"/>
    </row>
    <row r="8" spans="1:32" ht="15" customHeight="1" x14ac:dyDescent="0.25">
      <c r="C8" s="237" t="s">
        <v>50</v>
      </c>
      <c r="D8" s="238"/>
      <c r="E8" s="238"/>
      <c r="F8" s="238"/>
      <c r="G8" s="238"/>
      <c r="H8" s="238"/>
      <c r="I8" s="238"/>
      <c r="J8" s="239"/>
      <c r="K8" s="38"/>
      <c r="Q8" s="144"/>
      <c r="R8" s="143"/>
      <c r="S8" s="6"/>
      <c r="T8" s="6"/>
      <c r="U8" s="6"/>
      <c r="W8" s="142"/>
      <c r="X8" s="142"/>
      <c r="Y8" s="142"/>
      <c r="Z8" s="142"/>
      <c r="AA8" s="142"/>
      <c r="AB8" s="142"/>
    </row>
    <row r="9" spans="1:32" s="8" customFormat="1" ht="15" customHeight="1" x14ac:dyDescent="0.2">
      <c r="A9" s="164" t="s">
        <v>76</v>
      </c>
      <c r="B9" s="174" t="str">
        <f>IFERROR(MATCH(F9,Cus_NameList,0),"")</f>
        <v/>
      </c>
      <c r="C9" s="105" t="s">
        <v>51</v>
      </c>
      <c r="D9" s="106"/>
      <c r="E9" s="107" t="s">
        <v>30</v>
      </c>
      <c r="F9" s="73"/>
      <c r="G9" s="74"/>
      <c r="H9" s="74"/>
      <c r="I9" s="74"/>
      <c r="J9" s="83"/>
      <c r="K9" s="35"/>
      <c r="L9" s="70" t="s">
        <v>56</v>
      </c>
      <c r="M9" s="70" t="s">
        <v>30</v>
      </c>
      <c r="N9" s="166"/>
      <c r="O9" s="166"/>
      <c r="P9" s="21"/>
      <c r="Q9" s="144"/>
      <c r="R9" s="143"/>
      <c r="S9" s="16"/>
      <c r="T9" s="16"/>
      <c r="U9" s="16"/>
      <c r="W9" s="141"/>
      <c r="X9" s="141"/>
      <c r="Y9" s="141"/>
      <c r="Z9" s="141"/>
      <c r="AA9" s="141"/>
      <c r="AB9" s="141"/>
    </row>
    <row r="10" spans="1:32" ht="15" customHeight="1" x14ac:dyDescent="0.55000000000000004">
      <c r="A10" s="165" t="s">
        <v>77</v>
      </c>
      <c r="B10" s="174" t="str">
        <f>IFERROR(matchCus_Row,"")</f>
        <v/>
      </c>
      <c r="C10" s="82" t="s">
        <v>49</v>
      </c>
      <c r="D10" s="71"/>
      <c r="E10" s="72" t="s">
        <v>30</v>
      </c>
      <c r="F10" s="73" t="str">
        <f>IFERROR(INDEX(Cus_Add1,matchCus_Row),"")</f>
        <v/>
      </c>
      <c r="G10" s="75"/>
      <c r="H10" s="75"/>
      <c r="I10" s="75"/>
      <c r="J10" s="84"/>
      <c r="K10" s="36"/>
      <c r="L10" s="70" t="s">
        <v>54</v>
      </c>
      <c r="M10" s="70" t="s">
        <v>30</v>
      </c>
      <c r="N10" s="233" t="str">
        <f>IFERROR(VLOOKUP($N$9,Config!$G$3:$H$6,2,0),"")</f>
        <v/>
      </c>
      <c r="O10" s="233"/>
      <c r="P10" s="20"/>
      <c r="Q10" s="144"/>
      <c r="R10" s="143"/>
      <c r="S10" s="6"/>
      <c r="T10" s="6"/>
      <c r="U10" s="6"/>
      <c r="W10" s="142"/>
      <c r="X10" s="142"/>
      <c r="Y10" s="142"/>
      <c r="Z10" s="142"/>
      <c r="AA10" s="142"/>
      <c r="AB10" s="142"/>
    </row>
    <row r="11" spans="1:32" ht="15" customHeight="1" x14ac:dyDescent="0.55000000000000004">
      <c r="C11" s="85"/>
      <c r="D11" s="71"/>
      <c r="E11" s="72"/>
      <c r="F11" s="73" t="str">
        <f>IFERROR(INDEX(Cus_Add2,matchCus_Row),"")</f>
        <v/>
      </c>
      <c r="G11" s="75"/>
      <c r="H11" s="75"/>
      <c r="I11" s="75"/>
      <c r="J11" s="84"/>
      <c r="K11" s="36"/>
      <c r="L11" s="70" t="s">
        <v>29</v>
      </c>
      <c r="M11" s="70" t="s">
        <v>30</v>
      </c>
      <c r="N11" s="233" t="str">
        <f>IFERROR(VLOOKUP($N$9,Config!$G$3:$I$5,3,0),"")</f>
        <v/>
      </c>
      <c r="O11" s="233"/>
      <c r="P11" s="14"/>
      <c r="Q11" s="14"/>
      <c r="S11" s="6"/>
      <c r="T11" s="6"/>
      <c r="U11" s="6"/>
      <c r="W11" s="142"/>
      <c r="X11" s="142"/>
      <c r="Y11" s="142"/>
      <c r="Z11" s="142"/>
      <c r="AA11" s="142"/>
      <c r="AB11" s="142"/>
    </row>
    <row r="12" spans="1:32" ht="15" customHeight="1" thickBot="1" x14ac:dyDescent="0.3">
      <c r="C12" s="82" t="s">
        <v>54</v>
      </c>
      <c r="D12" s="76"/>
      <c r="E12" s="72" t="s">
        <v>30</v>
      </c>
      <c r="F12" s="77" t="str">
        <f>IFERROR(INDEX(Cus_Tel,matchCus_Row),"")</f>
        <v/>
      </c>
      <c r="G12" s="77"/>
      <c r="H12" s="78"/>
      <c r="I12" s="79" t="s">
        <v>53</v>
      </c>
      <c r="J12" s="86" t="str">
        <f>IFERROR(INDEX(Cus_Fax,matchCus_Row),"")</f>
        <v/>
      </c>
      <c r="L12" s="70" t="s">
        <v>52</v>
      </c>
      <c r="M12" s="70" t="s">
        <v>30</v>
      </c>
      <c r="N12" s="231">
        <f ca="1">N5+P12</f>
        <v>43412</v>
      </c>
      <c r="O12" s="231"/>
      <c r="P12" s="147">
        <v>30</v>
      </c>
      <c r="Q12" s="14"/>
      <c r="S12" s="6"/>
      <c r="T12" s="66"/>
      <c r="U12" s="6"/>
      <c r="W12" s="142"/>
      <c r="X12" s="142"/>
      <c r="Y12" s="142"/>
      <c r="Z12" s="142"/>
      <c r="AA12" s="142"/>
      <c r="AB12" s="142"/>
    </row>
    <row r="13" spans="1:32" ht="15" customHeight="1" x14ac:dyDescent="0.55000000000000004">
      <c r="C13" s="82" t="s">
        <v>57</v>
      </c>
      <c r="D13" s="76"/>
      <c r="E13" s="72" t="s">
        <v>30</v>
      </c>
      <c r="F13" s="80" t="str">
        <f>IFERROR(INDEX(Cus_Attn,matchCus_Row),"")</f>
        <v/>
      </c>
      <c r="G13" s="81"/>
      <c r="H13" s="81"/>
      <c r="I13" s="168" t="str">
        <f>IFERROR(INDEX(Cus_mbPhone,matchCus_Row),"")</f>
        <v/>
      </c>
      <c r="J13" s="169"/>
      <c r="K13" s="37"/>
      <c r="Q13" s="175" t="s">
        <v>93</v>
      </c>
      <c r="R13" s="187"/>
      <c r="S13" s="192" t="str">
        <f ca="1">$N$6 &amp;" "&amp; "Rev." &amp; " " &amp; $O$7</f>
        <v>QT201810 - 012 Rev. 2</v>
      </c>
      <c r="T13" s="193"/>
      <c r="U13" s="193"/>
      <c r="V13" s="194"/>
      <c r="W13" s="142"/>
      <c r="X13" s="142"/>
      <c r="Y13" s="142"/>
      <c r="Z13" s="142"/>
      <c r="AA13" s="142"/>
      <c r="AB13" s="142"/>
    </row>
    <row r="14" spans="1:32" ht="15" customHeight="1" x14ac:dyDescent="0.55000000000000004">
      <c r="C14" s="87" t="s">
        <v>29</v>
      </c>
      <c r="D14" s="88"/>
      <c r="E14" s="89" t="s">
        <v>30</v>
      </c>
      <c r="F14" s="90" t="str">
        <f>IFERROR(INDEX(Cus_Mail,matchCus_Row),"")</f>
        <v/>
      </c>
      <c r="G14" s="91"/>
      <c r="H14" s="91"/>
      <c r="I14" s="91"/>
      <c r="J14" s="92"/>
      <c r="K14" s="36"/>
      <c r="P14" s="14"/>
      <c r="Q14" s="176" t="s">
        <v>143</v>
      </c>
      <c r="R14" s="45"/>
      <c r="S14" s="206" t="s">
        <v>144</v>
      </c>
      <c r="T14" s="195"/>
      <c r="U14" s="195"/>
      <c r="V14" s="196"/>
      <c r="W14" s="142"/>
      <c r="X14" s="142"/>
      <c r="Y14" s="142"/>
      <c r="Z14" s="142"/>
      <c r="AA14" s="142"/>
      <c r="AB14" s="142"/>
    </row>
    <row r="15" spans="1:32" ht="4.95" customHeight="1" x14ac:dyDescent="0.25">
      <c r="F15"/>
      <c r="G15" s="4"/>
      <c r="H15" s="4"/>
      <c r="I15" s="4"/>
      <c r="K15" s="4"/>
      <c r="L15" s="4"/>
      <c r="M15" s="4"/>
      <c r="N15" s="4"/>
      <c r="O15" s="4"/>
      <c r="P15" s="4"/>
      <c r="Q15" s="176"/>
      <c r="R15" s="188"/>
      <c r="S15" s="178"/>
      <c r="T15" s="178"/>
      <c r="U15" s="178"/>
      <c r="V15" s="177"/>
      <c r="W15" s="142"/>
      <c r="X15" s="142"/>
      <c r="Y15" s="142"/>
      <c r="Z15" s="142"/>
      <c r="AA15" s="142"/>
      <c r="AB15" s="142"/>
      <c r="AC15" s="4"/>
      <c r="AD15" s="4"/>
      <c r="AE15" s="4"/>
      <c r="AF15" s="4"/>
    </row>
    <row r="16" spans="1:32" ht="15" customHeight="1" x14ac:dyDescent="0.3">
      <c r="C16" s="117" t="s">
        <v>59</v>
      </c>
      <c r="D16" s="25"/>
      <c r="E16" s="26"/>
      <c r="F16" s="27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176" t="s">
        <v>78</v>
      </c>
      <c r="R16" s="188"/>
      <c r="S16" s="178"/>
      <c r="T16" s="178"/>
      <c r="U16" s="178"/>
      <c r="V16" s="177"/>
      <c r="W16" s="142"/>
      <c r="X16" s="142"/>
      <c r="Y16" s="142"/>
      <c r="Z16" s="142"/>
      <c r="AA16" s="142"/>
      <c r="AB16" s="142"/>
      <c r="AC16" s="4"/>
      <c r="AD16" s="4"/>
      <c r="AE16" s="4"/>
      <c r="AF16" s="4"/>
    </row>
    <row r="17" spans="3:32" ht="15" customHeight="1" x14ac:dyDescent="0.5">
      <c r="C17" s="118" t="s">
        <v>34</v>
      </c>
      <c r="D17" s="25"/>
      <c r="E17" s="26"/>
      <c r="F17" s="27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176"/>
      <c r="R17" s="188"/>
      <c r="S17" s="178"/>
      <c r="T17" s="178"/>
      <c r="U17" s="178"/>
      <c r="V17" s="177"/>
      <c r="W17" s="142"/>
      <c r="X17" s="142"/>
      <c r="Y17" s="142"/>
      <c r="Z17" s="142"/>
      <c r="AA17" s="142"/>
      <c r="AB17" s="142"/>
      <c r="AC17" s="4"/>
      <c r="AD17" s="4"/>
      <c r="AE17" s="4"/>
      <c r="AF17" s="4"/>
    </row>
    <row r="18" spans="3:32" ht="4.2" customHeight="1" x14ac:dyDescent="0.3">
      <c r="C18" s="7"/>
      <c r="D18" s="25"/>
      <c r="E18" s="26"/>
      <c r="F18" s="27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176"/>
      <c r="R18" s="188"/>
      <c r="S18" s="178"/>
      <c r="T18" s="178"/>
      <c r="U18" s="178"/>
      <c r="V18" s="177"/>
      <c r="W18" s="142"/>
      <c r="X18" s="142"/>
      <c r="Y18" s="142"/>
      <c r="Z18" s="142"/>
      <c r="AA18" s="142"/>
      <c r="AB18" s="142"/>
      <c r="AC18" s="4"/>
      <c r="AD18" s="4"/>
      <c r="AE18" s="4"/>
      <c r="AF18" s="4"/>
    </row>
    <row r="19" spans="3:32" s="8" customFormat="1" ht="13.95" customHeight="1" x14ac:dyDescent="0.25">
      <c r="C19" s="108" t="s">
        <v>2</v>
      </c>
      <c r="D19" s="236" t="s">
        <v>36</v>
      </c>
      <c r="E19" s="236"/>
      <c r="F19" s="236"/>
      <c r="G19" s="236"/>
      <c r="H19" s="236"/>
      <c r="I19" s="236"/>
      <c r="J19" s="109" t="s">
        <v>4</v>
      </c>
      <c r="K19" s="109" t="s">
        <v>42</v>
      </c>
      <c r="L19" s="109" t="s">
        <v>3</v>
      </c>
      <c r="M19" s="110"/>
      <c r="N19" s="111" t="s">
        <v>40</v>
      </c>
      <c r="O19" s="112" t="s">
        <v>70</v>
      </c>
      <c r="P19" s="28"/>
      <c r="Q19" s="179"/>
      <c r="R19" s="189"/>
      <c r="S19" s="180"/>
      <c r="T19" s="180"/>
      <c r="U19" s="180"/>
      <c r="V19" s="181"/>
      <c r="W19" s="141"/>
      <c r="X19" s="141"/>
      <c r="Y19" s="141"/>
      <c r="Z19" s="141"/>
      <c r="AA19" s="141"/>
      <c r="AB19" s="141"/>
      <c r="AC19" s="9"/>
      <c r="AD19" s="9"/>
      <c r="AE19" s="9"/>
      <c r="AF19" s="9"/>
    </row>
    <row r="20" spans="3:32" s="8" customFormat="1" ht="10.95" customHeight="1" x14ac:dyDescent="0.2">
      <c r="C20" s="113" t="s">
        <v>37</v>
      </c>
      <c r="D20" s="230" t="s">
        <v>0</v>
      </c>
      <c r="E20" s="230"/>
      <c r="F20" s="230"/>
      <c r="G20" s="230"/>
      <c r="H20" s="230"/>
      <c r="I20" s="230"/>
      <c r="J20" s="114" t="s">
        <v>38</v>
      </c>
      <c r="K20" s="114" t="s">
        <v>43</v>
      </c>
      <c r="L20" s="114" t="s">
        <v>39</v>
      </c>
      <c r="M20" s="115"/>
      <c r="N20" s="115" t="s">
        <v>41</v>
      </c>
      <c r="O20" s="116" t="s">
        <v>71</v>
      </c>
      <c r="P20" s="28"/>
      <c r="Q20" s="176" t="s">
        <v>79</v>
      </c>
      <c r="R20" s="189"/>
      <c r="S20" s="180"/>
      <c r="T20" s="180"/>
      <c r="U20" s="180"/>
      <c r="V20" s="181"/>
      <c r="W20" s="141"/>
      <c r="X20" s="141"/>
      <c r="Y20" s="141"/>
      <c r="Z20" s="141"/>
      <c r="AA20" s="141"/>
      <c r="AB20" s="141"/>
      <c r="AC20" s="9"/>
      <c r="AD20" s="9"/>
      <c r="AE20" s="9"/>
      <c r="AF20" s="9"/>
    </row>
    <row r="21" spans="3:32" ht="16.2" customHeight="1" x14ac:dyDescent="0.25">
      <c r="C21" s="134"/>
      <c r="D21" s="229"/>
      <c r="E21" s="229"/>
      <c r="F21" s="229"/>
      <c r="G21" s="229"/>
      <c r="H21" s="229"/>
      <c r="I21" s="229"/>
      <c r="J21" s="133"/>
      <c r="K21" s="133"/>
      <c r="L21" s="148"/>
      <c r="M21" s="131"/>
      <c r="N21" s="132">
        <v>0</v>
      </c>
      <c r="O21" s="172" t="str">
        <f>IF(J21&gt;0,(J21*L21)*(1-N21),"")</f>
        <v/>
      </c>
      <c r="P21" s="3"/>
      <c r="Q21" s="182"/>
      <c r="R21" s="190"/>
      <c r="S21" s="183"/>
      <c r="T21" s="183"/>
      <c r="U21" s="183"/>
      <c r="V21" s="177"/>
      <c r="AC21" s="4"/>
      <c r="AD21" s="4"/>
      <c r="AE21" s="4"/>
      <c r="AF21" s="4"/>
    </row>
    <row r="22" spans="3:32" ht="16.2" customHeight="1" thickBot="1" x14ac:dyDescent="0.5">
      <c r="C22" s="39"/>
      <c r="D22" s="62"/>
      <c r="E22" s="32"/>
      <c r="F22" s="40"/>
      <c r="G22" s="41"/>
      <c r="H22" s="41"/>
      <c r="I22" s="49"/>
      <c r="J22" s="119"/>
      <c r="K22" s="120"/>
      <c r="L22" s="138"/>
      <c r="M22" s="122"/>
      <c r="N22" s="132"/>
      <c r="O22" s="137" t="str">
        <f>IF(J22&gt;0,(J22*L22)*(1-N22),"")</f>
        <v/>
      </c>
      <c r="P22" s="3"/>
      <c r="Q22" s="184"/>
      <c r="R22" s="191"/>
      <c r="S22" s="185"/>
      <c r="T22" s="185"/>
      <c r="U22" s="185"/>
      <c r="V22" s="186"/>
      <c r="AC22" s="4"/>
      <c r="AD22" s="4"/>
      <c r="AE22" s="4"/>
      <c r="AF22" s="4"/>
    </row>
    <row r="23" spans="3:32" ht="16.2" customHeight="1" x14ac:dyDescent="0.6">
      <c r="C23" s="39"/>
      <c r="D23" s="135"/>
      <c r="E23" s="32"/>
      <c r="F23" s="32"/>
      <c r="G23" s="31"/>
      <c r="H23" s="31"/>
      <c r="I23" s="50"/>
      <c r="J23" s="119"/>
      <c r="K23" s="120"/>
      <c r="L23" s="121"/>
      <c r="M23" s="122"/>
      <c r="N23" s="132"/>
      <c r="O23" s="137"/>
      <c r="P23" s="2"/>
      <c r="Q23" s="2"/>
      <c r="R23" s="17"/>
      <c r="S23" s="17"/>
      <c r="T23" s="17"/>
      <c r="U23" s="17"/>
    </row>
    <row r="24" spans="3:32" ht="16.2" customHeight="1" x14ac:dyDescent="0.6">
      <c r="C24" s="42"/>
      <c r="D24" s="135"/>
      <c r="E24" s="32"/>
      <c r="F24" s="32"/>
      <c r="G24" s="31"/>
      <c r="H24" s="31"/>
      <c r="I24" s="50"/>
      <c r="J24" s="119"/>
      <c r="K24" s="120"/>
      <c r="L24" s="121"/>
      <c r="M24" s="122"/>
      <c r="N24" s="123"/>
      <c r="O24" s="97"/>
      <c r="P24" s="2"/>
      <c r="Q24" s="2"/>
      <c r="R24" s="17"/>
      <c r="S24" s="17"/>
      <c r="T24" s="17"/>
      <c r="U24" s="17"/>
    </row>
    <row r="25" spans="3:32" ht="16.2" customHeight="1" x14ac:dyDescent="0.6">
      <c r="C25" s="61"/>
      <c r="D25" s="135"/>
      <c r="F25" s="32"/>
      <c r="G25" s="31"/>
      <c r="H25" s="31"/>
      <c r="I25" s="50"/>
      <c r="J25" s="119"/>
      <c r="K25" s="120"/>
      <c r="L25" s="121"/>
      <c r="M25" s="122"/>
      <c r="N25" s="123"/>
      <c r="O25" s="98"/>
      <c r="P25" s="2"/>
      <c r="Q25" s="2"/>
      <c r="R25" s="17"/>
      <c r="S25" s="136"/>
      <c r="T25" s="17"/>
      <c r="U25" s="17"/>
    </row>
    <row r="26" spans="3:32" ht="16.2" customHeight="1" x14ac:dyDescent="0.6">
      <c r="C26" s="61"/>
      <c r="D26" s="135"/>
      <c r="E26" s="43"/>
      <c r="F26" s="44"/>
      <c r="G26" s="43"/>
      <c r="H26" s="43"/>
      <c r="I26" s="50"/>
      <c r="J26" s="120"/>
      <c r="K26" s="120"/>
      <c r="L26" s="121"/>
      <c r="M26" s="72"/>
      <c r="N26" s="123"/>
      <c r="O26" s="97"/>
      <c r="P26" s="2"/>
      <c r="Q26" s="2"/>
      <c r="T26" s="17"/>
      <c r="U26" s="17"/>
    </row>
    <row r="27" spans="3:32" ht="16.2" customHeight="1" x14ac:dyDescent="0.6">
      <c r="C27" s="61"/>
      <c r="D27" s="42"/>
      <c r="E27" s="43"/>
      <c r="F27" s="44"/>
      <c r="G27" s="43"/>
      <c r="H27" s="43"/>
      <c r="I27" s="45"/>
      <c r="J27" s="119"/>
      <c r="K27" s="120"/>
      <c r="L27" s="121"/>
      <c r="M27" s="122"/>
      <c r="N27" s="123"/>
      <c r="O27" s="97"/>
      <c r="P27" s="2"/>
      <c r="Q27" s="2"/>
      <c r="R27" s="17"/>
      <c r="S27" s="136"/>
      <c r="T27" s="17"/>
      <c r="U27" s="17"/>
    </row>
    <row r="28" spans="3:32" ht="16.2" customHeight="1" x14ac:dyDescent="0.6">
      <c r="C28" s="42"/>
      <c r="D28" s="42"/>
      <c r="E28" s="32"/>
      <c r="F28" s="32"/>
      <c r="G28" s="31"/>
      <c r="H28" s="31"/>
      <c r="I28" s="50"/>
      <c r="J28" s="120"/>
      <c r="K28" s="120"/>
      <c r="L28" s="124"/>
      <c r="M28" s="76"/>
      <c r="N28" s="123"/>
      <c r="O28" s="97"/>
      <c r="P28" s="2"/>
      <c r="Q28" s="2"/>
      <c r="R28" s="17"/>
      <c r="S28" s="17"/>
      <c r="T28" s="17"/>
      <c r="U28" s="17"/>
    </row>
    <row r="29" spans="3:32" ht="16.2" customHeight="1" x14ac:dyDescent="0.6">
      <c r="C29" s="42"/>
      <c r="D29" s="42"/>
      <c r="E29" s="32"/>
      <c r="F29" s="32"/>
      <c r="G29" s="31"/>
      <c r="H29" s="31"/>
      <c r="I29" s="50"/>
      <c r="J29" s="120"/>
      <c r="K29" s="120"/>
      <c r="L29" s="124"/>
      <c r="M29" s="76"/>
      <c r="N29" s="123"/>
      <c r="O29" s="97"/>
      <c r="P29" s="2"/>
      <c r="Q29" s="2"/>
      <c r="R29" s="17"/>
      <c r="S29" s="17"/>
      <c r="T29" s="17"/>
      <c r="U29" s="17"/>
    </row>
    <row r="30" spans="3:32" ht="16.2" customHeight="1" x14ac:dyDescent="0.6">
      <c r="C30" s="42"/>
      <c r="D30" s="42"/>
      <c r="E30" s="32"/>
      <c r="F30" s="32"/>
      <c r="G30" s="31"/>
      <c r="H30" s="31"/>
      <c r="I30" s="50"/>
      <c r="J30" s="120"/>
      <c r="K30" s="120"/>
      <c r="L30" s="124"/>
      <c r="M30" s="76"/>
      <c r="N30" s="123"/>
      <c r="O30" s="97"/>
      <c r="P30" s="2"/>
      <c r="Q30" s="2"/>
      <c r="R30" s="17"/>
      <c r="S30" s="17"/>
      <c r="T30" s="17"/>
      <c r="U30" s="17"/>
    </row>
    <row r="31" spans="3:32" ht="16.2" customHeight="1" x14ac:dyDescent="0.6">
      <c r="C31" s="42"/>
      <c r="D31" s="42"/>
      <c r="E31" s="32"/>
      <c r="F31" s="32"/>
      <c r="G31" s="31"/>
      <c r="H31" s="31"/>
      <c r="I31" s="50"/>
      <c r="J31" s="120"/>
      <c r="K31" s="120"/>
      <c r="L31" s="124"/>
      <c r="M31" s="76"/>
      <c r="N31" s="123"/>
      <c r="O31" s="97"/>
      <c r="P31" s="2"/>
      <c r="Q31" s="2"/>
      <c r="R31" s="17"/>
      <c r="S31" s="17"/>
      <c r="T31" s="17"/>
      <c r="U31" s="17"/>
    </row>
    <row r="32" spans="3:32" ht="16.2" customHeight="1" x14ac:dyDescent="0.6">
      <c r="C32" s="46"/>
      <c r="D32" s="52"/>
      <c r="E32" s="48"/>
      <c r="F32" s="48"/>
      <c r="G32" s="47"/>
      <c r="H32" s="47"/>
      <c r="I32" s="51"/>
      <c r="J32" s="125"/>
      <c r="K32" s="125"/>
      <c r="L32" s="125"/>
      <c r="M32" s="88"/>
      <c r="N32" s="88"/>
      <c r="O32" s="99"/>
      <c r="P32" s="2"/>
      <c r="Q32" s="2"/>
      <c r="R32" s="17"/>
      <c r="S32" s="17"/>
      <c r="T32" s="17"/>
      <c r="U32" s="17"/>
    </row>
    <row r="33" spans="3:24" ht="16.2" customHeight="1" x14ac:dyDescent="0.6">
      <c r="C33" s="207"/>
      <c r="D33" s="208"/>
      <c r="E33" s="208"/>
      <c r="F33" s="208"/>
      <c r="G33" s="208"/>
      <c r="H33" s="208"/>
      <c r="I33" s="208"/>
      <c r="J33" s="208"/>
      <c r="K33" s="209"/>
      <c r="L33" s="56"/>
      <c r="M33" s="53"/>
      <c r="N33" s="54" t="s">
        <v>63</v>
      </c>
      <c r="O33" s="100">
        <f>SUBTOTAL(9,$O$21:$O$32)</f>
        <v>0</v>
      </c>
      <c r="P33" s="2"/>
      <c r="R33" s="2"/>
      <c r="S33" s="17"/>
      <c r="T33" s="17"/>
      <c r="U33" s="17"/>
    </row>
    <row r="34" spans="3:24" ht="16.2" customHeight="1" x14ac:dyDescent="0.6">
      <c r="C34" s="63"/>
      <c r="L34" s="57"/>
      <c r="M34" s="31"/>
      <c r="N34" s="55" t="s">
        <v>60</v>
      </c>
      <c r="O34" s="101">
        <f>O33*0.07</f>
        <v>0</v>
      </c>
      <c r="P34" s="2"/>
      <c r="Q34" s="2"/>
      <c r="R34" s="17"/>
      <c r="S34" s="17"/>
      <c r="T34" s="17"/>
      <c r="U34" s="17"/>
    </row>
    <row r="35" spans="3:24" ht="10.95" customHeight="1" x14ac:dyDescent="0.55000000000000004">
      <c r="C35" s="221" t="str">
        <f>[1]!BahtOnly(O35)</f>
        <v>No Baht Only</v>
      </c>
      <c r="D35" s="222"/>
      <c r="E35" s="222"/>
      <c r="F35" s="222"/>
      <c r="G35" s="222"/>
      <c r="H35" s="222"/>
      <c r="I35" s="222"/>
      <c r="J35" s="222"/>
      <c r="K35" s="223"/>
      <c r="L35" s="215" t="s">
        <v>58</v>
      </c>
      <c r="M35" s="216"/>
      <c r="N35" s="217"/>
      <c r="O35" s="213">
        <f>SUM(O33:O34)</f>
        <v>0</v>
      </c>
      <c r="P35" s="1"/>
      <c r="Q35" s="1"/>
      <c r="R35" s="17"/>
      <c r="S35" s="17"/>
      <c r="T35" s="17"/>
      <c r="U35" s="17"/>
    </row>
    <row r="36" spans="3:24" ht="10.95" customHeight="1" x14ac:dyDescent="0.55000000000000004">
      <c r="C36" s="210" t="str">
        <f>"("&amp;BAHTTEXT(O35)&amp;")"</f>
        <v>(ศูนย์บาทถ้วน)</v>
      </c>
      <c r="D36" s="211"/>
      <c r="E36" s="211"/>
      <c r="F36" s="211"/>
      <c r="G36" s="211"/>
      <c r="H36" s="211"/>
      <c r="I36" s="211"/>
      <c r="J36" s="211"/>
      <c r="K36" s="212"/>
      <c r="L36" s="218"/>
      <c r="M36" s="219"/>
      <c r="N36" s="220"/>
      <c r="O36" s="214"/>
      <c r="P36" s="1"/>
      <c r="Q36" s="1"/>
      <c r="R36" s="17"/>
      <c r="S36" s="17"/>
      <c r="T36" s="17"/>
      <c r="U36" s="17"/>
    </row>
    <row r="37" spans="3:24" ht="7.95" customHeight="1" x14ac:dyDescent="0.55000000000000004">
      <c r="C37" s="7"/>
      <c r="D37" s="1"/>
      <c r="E37" s="24"/>
      <c r="F37" s="24"/>
      <c r="G37" s="23"/>
      <c r="H37" s="23"/>
      <c r="I37" s="23"/>
      <c r="J37" s="23"/>
      <c r="K37" s="1"/>
      <c r="L37" s="1"/>
      <c r="M37" s="1"/>
      <c r="N37" s="1"/>
      <c r="O37" s="1"/>
      <c r="R37" s="6"/>
      <c r="S37" s="6"/>
      <c r="T37" s="6"/>
      <c r="U37" s="6"/>
    </row>
    <row r="38" spans="3:24" s="8" customFormat="1" ht="10.35" customHeight="1" x14ac:dyDescent="0.25">
      <c r="C38" s="126" t="s">
        <v>61</v>
      </c>
      <c r="F38" s="58"/>
      <c r="O38" s="14"/>
      <c r="R38" s="16"/>
      <c r="S38" s="16"/>
      <c r="T38" s="16"/>
      <c r="U38" s="16"/>
      <c r="V38" s="59"/>
      <c r="W38" s="59"/>
      <c r="X38" s="59"/>
    </row>
    <row r="39" spans="3:24" ht="10.35" customHeight="1" x14ac:dyDescent="0.55000000000000004">
      <c r="C39" s="127"/>
      <c r="D39" s="127"/>
      <c r="E39" s="127"/>
      <c r="F39" s="127"/>
      <c r="G39" s="127"/>
      <c r="H39" s="96"/>
      <c r="I39" s="96"/>
      <c r="J39" s="96"/>
      <c r="O39" s="1"/>
      <c r="R39" s="6"/>
      <c r="S39" s="6"/>
      <c r="T39" s="6"/>
      <c r="U39" s="6"/>
    </row>
    <row r="40" spans="3:24" ht="10.35" customHeight="1" x14ac:dyDescent="0.25">
      <c r="C40" s="127"/>
      <c r="D40" s="96"/>
      <c r="E40" s="96"/>
      <c r="F40" s="96"/>
      <c r="G40" s="96"/>
      <c r="H40" s="96"/>
      <c r="I40" s="96"/>
      <c r="J40" s="96"/>
      <c r="O40" s="7"/>
      <c r="R40" s="6"/>
      <c r="S40" s="6"/>
      <c r="T40" s="6"/>
      <c r="U40" s="6"/>
    </row>
    <row r="41" spans="3:24" ht="10.35" customHeight="1" x14ac:dyDescent="0.25">
      <c r="C41" s="127"/>
      <c r="D41" s="96"/>
      <c r="E41" s="96"/>
      <c r="F41" s="96"/>
      <c r="G41" s="96"/>
      <c r="H41" s="96"/>
      <c r="I41" s="96"/>
      <c r="J41" s="96"/>
      <c r="O41" s="7"/>
      <c r="R41" s="6"/>
      <c r="S41" s="6"/>
      <c r="T41" s="6"/>
      <c r="U41" s="6"/>
    </row>
    <row r="42" spans="3:24" ht="10.35" customHeight="1" x14ac:dyDescent="0.25">
      <c r="C42" s="96"/>
      <c r="E42" s="96"/>
      <c r="F42" s="96"/>
      <c r="G42" s="96"/>
      <c r="H42" s="96"/>
      <c r="I42" s="96"/>
      <c r="J42" s="96"/>
      <c r="O42" s="7"/>
      <c r="R42" s="6"/>
      <c r="S42" s="6"/>
      <c r="T42" s="6"/>
      <c r="U42" s="6"/>
    </row>
    <row r="43" spans="3:24" ht="10.35" customHeight="1" x14ac:dyDescent="0.25">
      <c r="C43" s="127"/>
      <c r="O43" s="7"/>
      <c r="R43" s="6"/>
      <c r="S43" s="6"/>
      <c r="T43" s="6"/>
      <c r="U43" s="6"/>
    </row>
    <row r="44" spans="3:24" ht="18" customHeight="1" x14ac:dyDescent="0.25">
      <c r="O44" s="7"/>
      <c r="R44" s="6"/>
      <c r="S44" s="6"/>
      <c r="T44" s="6"/>
      <c r="U44" s="6"/>
      <c r="V44" s="6"/>
      <c r="W44" s="6"/>
    </row>
    <row r="45" spans="3:24" ht="16.2" customHeight="1" x14ac:dyDescent="0.25">
      <c r="C45" s="13" t="s">
        <v>66</v>
      </c>
      <c r="L45" s="130" t="s">
        <v>64</v>
      </c>
      <c r="O45" s="7"/>
      <c r="R45" s="6"/>
      <c r="S45" s="6"/>
      <c r="T45" s="6"/>
      <c r="U45" s="6"/>
      <c r="V45" s="6"/>
      <c r="W45" s="6"/>
    </row>
    <row r="46" spans="3:24" ht="18" customHeight="1" x14ac:dyDescent="0.55000000000000004">
      <c r="C46" s="14" t="s">
        <v>45</v>
      </c>
      <c r="J46" s="23"/>
      <c r="K46" s="1"/>
      <c r="L46" s="118" t="s">
        <v>46</v>
      </c>
      <c r="M46" s="129"/>
      <c r="N46" s="129"/>
      <c r="O46" s="129"/>
      <c r="P46" s="129"/>
      <c r="Q46" s="129"/>
    </row>
    <row r="47" spans="3:24" ht="16.2" customHeight="1" x14ac:dyDescent="0.55000000000000004">
      <c r="C47" s="7"/>
      <c r="D47" s="128"/>
      <c r="E47" s="29" t="s">
        <v>44</v>
      </c>
      <c r="F47" s="14"/>
      <c r="G47" s="14"/>
      <c r="H47" s="1"/>
      <c r="I47" s="1"/>
      <c r="J47" s="1"/>
      <c r="K47" s="128"/>
      <c r="L47" s="29" t="s">
        <v>44</v>
      </c>
      <c r="M47" s="14"/>
      <c r="N47" s="14"/>
    </row>
    <row r="48" spans="3:24" ht="16.2" customHeight="1" x14ac:dyDescent="0.55000000000000004">
      <c r="C48" s="7"/>
      <c r="D48" s="128"/>
      <c r="E48" s="128"/>
      <c r="F48" s="128"/>
      <c r="G48" s="95"/>
      <c r="H48" s="1"/>
      <c r="I48" s="1"/>
      <c r="J48" s="1"/>
      <c r="K48" s="128"/>
      <c r="L48" s="128"/>
      <c r="M48" s="128"/>
      <c r="N48" s="128"/>
    </row>
    <row r="49" spans="3:14" ht="16.2" customHeight="1" x14ac:dyDescent="0.55000000000000004">
      <c r="C49" s="7"/>
      <c r="D49" s="32"/>
      <c r="E49" s="47"/>
      <c r="F49" s="227" t="str">
        <f>IFERROR(LEFT($N$9,FIND("/",$N$9)-1),"")</f>
        <v/>
      </c>
      <c r="G49" s="227"/>
      <c r="H49" s="227"/>
      <c r="I49" s="1"/>
      <c r="J49" s="1"/>
      <c r="K49" s="128"/>
    </row>
    <row r="50" spans="3:14" ht="12" customHeight="1" x14ac:dyDescent="0.55000000000000004">
      <c r="C50" s="7"/>
      <c r="D50" s="128"/>
      <c r="F50" s="226" t="s">
        <v>62</v>
      </c>
      <c r="G50" s="226"/>
      <c r="H50" s="226"/>
      <c r="I50" s="1"/>
      <c r="J50" s="1"/>
      <c r="K50" s="128"/>
      <c r="L50" s="225" t="s">
        <v>65</v>
      </c>
      <c r="M50" s="225"/>
      <c r="N50" s="225"/>
    </row>
    <row r="51" spans="3:14" ht="12" customHeight="1" x14ac:dyDescent="0.55000000000000004">
      <c r="D51" s="128"/>
      <c r="E51" s="224"/>
      <c r="F51" s="224"/>
      <c r="G51" s="224"/>
      <c r="H51" s="1"/>
      <c r="I51" s="1"/>
      <c r="J51" s="1"/>
      <c r="K51" s="128"/>
      <c r="L51" s="228" t="s">
        <v>47</v>
      </c>
      <c r="M51" s="228"/>
      <c r="N51" s="228"/>
    </row>
  </sheetData>
  <sheetProtection selectLockedCells="1" selectUnlockedCells="1"/>
  <mergeCells count="21">
    <mergeCell ref="P6:Q6"/>
    <mergeCell ref="D21:I21"/>
    <mergeCell ref="D20:I20"/>
    <mergeCell ref="N5:O5"/>
    <mergeCell ref="N10:O10"/>
    <mergeCell ref="N6:O6"/>
    <mergeCell ref="F7:G7"/>
    <mergeCell ref="D19:I19"/>
    <mergeCell ref="N12:O12"/>
    <mergeCell ref="C8:J8"/>
    <mergeCell ref="N11:O11"/>
    <mergeCell ref="E51:G51"/>
    <mergeCell ref="L50:N50"/>
    <mergeCell ref="F50:H50"/>
    <mergeCell ref="F49:H49"/>
    <mergeCell ref="L51:N51"/>
    <mergeCell ref="C33:K33"/>
    <mergeCell ref="C36:K36"/>
    <mergeCell ref="O35:O36"/>
    <mergeCell ref="L35:N36"/>
    <mergeCell ref="C35:K35"/>
  </mergeCells>
  <conditionalFormatting sqref="F9">
    <cfRule type="expression" dxfId="2" priority="2">
      <formula>ISBLANK($F$9)</formula>
    </cfRule>
  </conditionalFormatting>
  <conditionalFormatting sqref="N9">
    <cfRule type="expression" dxfId="1" priority="1">
      <formula>ISBLANK($N$9)</formula>
    </cfRule>
  </conditionalFormatting>
  <conditionalFormatting sqref="Q4:S4">
    <cfRule type="expression" dxfId="0" priority="4">
      <formula>ISBLANK(Q$4)</formula>
    </cfRule>
  </conditionalFormatting>
  <dataValidations count="4">
    <dataValidation type="list" showInputMessage="1" showErrorMessage="1" sqref="Q4" xr:uid="{5B53F754-F761-4F36-92AA-F1DAB3165980}">
      <formula1>L_Year</formula1>
    </dataValidation>
    <dataValidation type="list" showInputMessage="1" showErrorMessage="1" sqref="S4" xr:uid="{A565CCDF-E276-4857-A98A-1E5CD1920A05}">
      <formula1>L_Day</formula1>
    </dataValidation>
    <dataValidation type="list" showInputMessage="1" showErrorMessage="1" sqref="F9" xr:uid="{1E71B7BB-A595-4BB7-ABF3-E98EF580D6EC}">
      <formula1>Cus_NameList</formula1>
    </dataValidation>
    <dataValidation type="list" showInputMessage="1" showErrorMessage="1" sqref="N9" xr:uid="{54957B60-9994-42F8-8FB4-EEC69C330BCA}">
      <formula1>L_Sale</formula1>
    </dataValidation>
  </dataValidations>
  <printOptions horizontalCentered="1"/>
  <pageMargins left="0.4" right="0.2" top="0.5" bottom="0.5" header="0.4" footer="0.3"/>
  <pageSetup paperSize="9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15</xdr:col>
                    <xdr:colOff>68580</xdr:colOff>
                    <xdr:row>4</xdr:row>
                    <xdr:rowOff>152400</xdr:rowOff>
                  </from>
                  <to>
                    <xdr:col>17</xdr:col>
                    <xdr:colOff>373380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DB83DDC-AE57-47C7-97F8-006F730A161C}">
          <x14:formula1>
            <xm:f>Config!$C$3:$C$14</xm:f>
          </x14:formula1>
          <xm:sqref>R4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BFC7-B23B-400A-81C5-2FDF89F74782}">
  <sheetPr codeName="Sheet6"/>
  <dimension ref="B1:K5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8" sqref="E18"/>
    </sheetView>
  </sheetViews>
  <sheetFormatPr defaultRowHeight="13.2" x14ac:dyDescent="0.25"/>
  <cols>
    <col min="1" max="1" width="4.54296875" style="6" customWidth="1"/>
    <col min="2" max="2" width="4.08984375" style="6" bestFit="1" customWidth="1"/>
    <col min="3" max="3" width="11.6328125" style="6" bestFit="1" customWidth="1"/>
    <col min="4" max="4" width="9.54296875" style="6" customWidth="1"/>
    <col min="5" max="5" width="36.90625" style="6" bestFit="1" customWidth="1"/>
    <col min="6" max="6" width="8.7265625" style="6" bestFit="1" customWidth="1"/>
    <col min="7" max="7" width="9.54296875" style="6" customWidth="1"/>
    <col min="8" max="8" width="4.1796875" style="6" bestFit="1" customWidth="1"/>
    <col min="9" max="11" width="8.7265625" style="6"/>
    <col min="12" max="12" width="5.7265625" style="6" customWidth="1"/>
    <col min="13" max="16384" width="8.7265625" style="6"/>
  </cols>
  <sheetData>
    <row r="1" spans="2:11" x14ac:dyDescent="0.25">
      <c r="J1" s="6" t="s">
        <v>90</v>
      </c>
      <c r="K1" s="6">
        <f>SUMPRODUCT(1/COUNTIF(dy_QT,dy_QT))</f>
        <v>11</v>
      </c>
    </row>
    <row r="2" spans="2:11" x14ac:dyDescent="0.25">
      <c r="B2" s="151" t="s">
        <v>72</v>
      </c>
      <c r="C2" s="151" t="s">
        <v>73</v>
      </c>
      <c r="D2" s="153" t="s">
        <v>1</v>
      </c>
      <c r="E2" s="151" t="s">
        <v>74</v>
      </c>
      <c r="F2" s="154" t="s">
        <v>75</v>
      </c>
      <c r="G2" s="151" t="s">
        <v>101</v>
      </c>
      <c r="H2" s="151" t="s">
        <v>80</v>
      </c>
      <c r="J2" s="6" t="s">
        <v>96</v>
      </c>
      <c r="K2" s="6">
        <f>K1+1</f>
        <v>12</v>
      </c>
    </row>
    <row r="3" spans="2:11" x14ac:dyDescent="0.25">
      <c r="B3" s="6">
        <f>IF($C3&lt;&gt;"",ROW()-2,"")</f>
        <v>1</v>
      </c>
      <c r="C3" s="6" t="s">
        <v>81</v>
      </c>
      <c r="D3" s="171">
        <v>43349</v>
      </c>
      <c r="E3" s="170" t="s">
        <v>86</v>
      </c>
      <c r="F3" s="173">
        <v>999</v>
      </c>
      <c r="G3" s="6" t="s">
        <v>87</v>
      </c>
    </row>
    <row r="4" spans="2:11" x14ac:dyDescent="0.25">
      <c r="B4" s="6">
        <f t="shared" ref="B4:B50" si="0">IF($C4&lt;&gt;"",ROW()-2,"")</f>
        <v>2</v>
      </c>
      <c r="C4" s="6" t="s">
        <v>82</v>
      </c>
      <c r="D4" s="171">
        <v>43360</v>
      </c>
      <c r="E4" s="170" t="s">
        <v>86</v>
      </c>
      <c r="F4" s="173">
        <v>999</v>
      </c>
      <c r="G4" s="6" t="s">
        <v>89</v>
      </c>
    </row>
    <row r="5" spans="2:11" x14ac:dyDescent="0.25">
      <c r="B5" s="6">
        <f t="shared" si="0"/>
        <v>3</v>
      </c>
      <c r="C5" s="6" t="s">
        <v>83</v>
      </c>
      <c r="D5" s="171">
        <v>43362</v>
      </c>
      <c r="E5" s="170" t="s">
        <v>86</v>
      </c>
      <c r="F5" s="173">
        <v>999</v>
      </c>
      <c r="G5" s="6" t="s">
        <v>87</v>
      </c>
    </row>
    <row r="6" spans="2:11" x14ac:dyDescent="0.25">
      <c r="B6" s="6">
        <f t="shared" si="0"/>
        <v>4</v>
      </c>
      <c r="C6" s="6" t="s">
        <v>84</v>
      </c>
      <c r="D6" s="171">
        <v>43373</v>
      </c>
      <c r="E6" s="170" t="s">
        <v>86</v>
      </c>
      <c r="F6" s="173">
        <v>999</v>
      </c>
      <c r="G6" s="6" t="s">
        <v>89</v>
      </c>
    </row>
    <row r="7" spans="2:11" x14ac:dyDescent="0.25">
      <c r="B7" s="6">
        <f t="shared" si="0"/>
        <v>5</v>
      </c>
      <c r="C7" s="6" t="s">
        <v>85</v>
      </c>
      <c r="D7" s="171">
        <v>43377</v>
      </c>
      <c r="E7" s="170" t="s">
        <v>86</v>
      </c>
      <c r="F7" s="173">
        <v>999</v>
      </c>
      <c r="G7" s="6" t="s">
        <v>87</v>
      </c>
    </row>
    <row r="8" spans="2:11" x14ac:dyDescent="0.25">
      <c r="B8" s="6">
        <f t="shared" si="0"/>
        <v>6</v>
      </c>
      <c r="C8" s="6" t="s">
        <v>67</v>
      </c>
      <c r="D8" s="171">
        <v>43376</v>
      </c>
      <c r="E8" s="170" t="s">
        <v>68</v>
      </c>
      <c r="F8" s="173">
        <v>96300</v>
      </c>
      <c r="G8" s="6" t="s">
        <v>88</v>
      </c>
      <c r="H8" s="6">
        <v>2</v>
      </c>
    </row>
    <row r="9" spans="2:11" x14ac:dyDescent="0.25">
      <c r="B9" s="6">
        <f t="shared" si="0"/>
        <v>7</v>
      </c>
      <c r="C9" s="6" t="s">
        <v>100</v>
      </c>
      <c r="D9" s="171">
        <v>43382</v>
      </c>
      <c r="E9" s="170" t="s">
        <v>102</v>
      </c>
      <c r="F9" s="173">
        <v>0</v>
      </c>
      <c r="G9" s="6" t="s">
        <v>136</v>
      </c>
      <c r="H9" s="6">
        <v>0</v>
      </c>
    </row>
    <row r="10" spans="2:11" x14ac:dyDescent="0.25">
      <c r="B10" s="6">
        <f t="shared" si="0"/>
        <v>8</v>
      </c>
      <c r="C10" s="6" t="s">
        <v>97</v>
      </c>
      <c r="D10" s="171">
        <v>43382</v>
      </c>
      <c r="E10" s="170" t="s">
        <v>112</v>
      </c>
      <c r="F10" s="173">
        <v>0</v>
      </c>
      <c r="G10" s="6" t="s">
        <v>135</v>
      </c>
      <c r="H10" s="6">
        <v>0</v>
      </c>
    </row>
    <row r="11" spans="2:11" x14ac:dyDescent="0.25">
      <c r="B11" s="6">
        <f t="shared" si="0"/>
        <v>9</v>
      </c>
      <c r="C11" s="6" t="s">
        <v>98</v>
      </c>
      <c r="D11" s="171">
        <v>43382</v>
      </c>
      <c r="E11" s="170" t="s">
        <v>102</v>
      </c>
      <c r="F11" s="173">
        <v>5350</v>
      </c>
      <c r="G11" s="6" t="s">
        <v>134</v>
      </c>
      <c r="H11" s="6">
        <v>2</v>
      </c>
    </row>
    <row r="12" spans="2:11" x14ac:dyDescent="0.25">
      <c r="B12" s="6">
        <f t="shared" si="0"/>
        <v>10</v>
      </c>
      <c r="C12" s="6" t="s">
        <v>99</v>
      </c>
      <c r="D12" s="171">
        <v>43382</v>
      </c>
      <c r="E12" s="170" t="s">
        <v>102</v>
      </c>
      <c r="F12" s="149">
        <v>0</v>
      </c>
      <c r="G12" s="6">
        <v>0</v>
      </c>
      <c r="H12" s="6">
        <v>2</v>
      </c>
    </row>
    <row r="13" spans="2:11" x14ac:dyDescent="0.25">
      <c r="B13" s="6">
        <f t="shared" si="0"/>
        <v>11</v>
      </c>
      <c r="C13" s="6" t="s">
        <v>145</v>
      </c>
      <c r="D13" s="171">
        <v>43382</v>
      </c>
      <c r="E13" s="170" t="s">
        <v>102</v>
      </c>
      <c r="F13" s="149">
        <v>0</v>
      </c>
      <c r="G13" s="6">
        <v>0</v>
      </c>
      <c r="H13" s="6">
        <v>2</v>
      </c>
    </row>
    <row r="14" spans="2:11" x14ac:dyDescent="0.25">
      <c r="B14" s="6" t="str">
        <f t="shared" si="0"/>
        <v/>
      </c>
      <c r="D14" s="171"/>
      <c r="E14" s="170"/>
      <c r="F14" s="149"/>
    </row>
    <row r="15" spans="2:11" x14ac:dyDescent="0.25">
      <c r="B15" s="6" t="str">
        <f t="shared" si="0"/>
        <v/>
      </c>
      <c r="D15" s="171"/>
      <c r="E15" s="170"/>
      <c r="F15" s="149"/>
    </row>
    <row r="16" spans="2:11" x14ac:dyDescent="0.25">
      <c r="B16" s="6" t="str">
        <f t="shared" si="0"/>
        <v/>
      </c>
      <c r="D16" s="171"/>
      <c r="E16" s="170"/>
      <c r="F16" s="149"/>
    </row>
    <row r="17" spans="2:6" x14ac:dyDescent="0.25">
      <c r="B17" s="6" t="str">
        <f t="shared" si="0"/>
        <v/>
      </c>
      <c r="D17" s="171"/>
      <c r="E17" s="170"/>
      <c r="F17" s="149"/>
    </row>
    <row r="18" spans="2:6" x14ac:dyDescent="0.25">
      <c r="B18" s="6" t="str">
        <f t="shared" si="0"/>
        <v/>
      </c>
      <c r="D18" s="171"/>
      <c r="E18" s="170"/>
      <c r="F18" s="149"/>
    </row>
    <row r="19" spans="2:6" x14ac:dyDescent="0.25">
      <c r="B19" s="6" t="str">
        <f t="shared" si="0"/>
        <v/>
      </c>
      <c r="D19" s="171"/>
      <c r="E19" s="170"/>
      <c r="F19" s="149"/>
    </row>
    <row r="20" spans="2:6" x14ac:dyDescent="0.25">
      <c r="B20" s="6" t="str">
        <f t="shared" si="0"/>
        <v/>
      </c>
      <c r="D20" s="171"/>
      <c r="E20" s="170"/>
      <c r="F20" s="149"/>
    </row>
    <row r="21" spans="2:6" x14ac:dyDescent="0.25">
      <c r="B21" s="6" t="str">
        <f t="shared" si="0"/>
        <v/>
      </c>
      <c r="D21" s="171"/>
      <c r="E21" s="170"/>
      <c r="F21" s="149"/>
    </row>
    <row r="22" spans="2:6" x14ac:dyDescent="0.25">
      <c r="B22" s="6" t="str">
        <f t="shared" si="0"/>
        <v/>
      </c>
      <c r="D22" s="171"/>
      <c r="E22" s="170"/>
      <c r="F22" s="149"/>
    </row>
    <row r="23" spans="2:6" x14ac:dyDescent="0.25">
      <c r="B23" s="6" t="str">
        <f t="shared" si="0"/>
        <v/>
      </c>
      <c r="D23" s="171"/>
      <c r="E23" s="170"/>
      <c r="F23" s="149"/>
    </row>
    <row r="24" spans="2:6" x14ac:dyDescent="0.25">
      <c r="B24" s="6" t="str">
        <f t="shared" si="0"/>
        <v/>
      </c>
      <c r="D24" s="171"/>
      <c r="E24" s="170"/>
      <c r="F24" s="149"/>
    </row>
    <row r="25" spans="2:6" x14ac:dyDescent="0.25">
      <c r="B25" s="6" t="str">
        <f t="shared" si="0"/>
        <v/>
      </c>
      <c r="D25" s="171"/>
      <c r="E25" s="170"/>
      <c r="F25" s="149"/>
    </row>
    <row r="26" spans="2:6" x14ac:dyDescent="0.25">
      <c r="B26" s="6" t="str">
        <f t="shared" si="0"/>
        <v/>
      </c>
      <c r="D26" s="171"/>
      <c r="E26" s="170"/>
      <c r="F26" s="149"/>
    </row>
    <row r="27" spans="2:6" x14ac:dyDescent="0.25">
      <c r="B27" s="6" t="str">
        <f t="shared" si="0"/>
        <v/>
      </c>
      <c r="D27" s="171"/>
      <c r="E27" s="170"/>
      <c r="F27" s="149"/>
    </row>
    <row r="28" spans="2:6" x14ac:dyDescent="0.25">
      <c r="B28" s="6" t="str">
        <f t="shared" si="0"/>
        <v/>
      </c>
      <c r="D28" s="171"/>
      <c r="E28" s="170"/>
      <c r="F28" s="149"/>
    </row>
    <row r="29" spans="2:6" x14ac:dyDescent="0.25">
      <c r="B29" s="6" t="str">
        <f t="shared" si="0"/>
        <v/>
      </c>
      <c r="D29" s="171"/>
      <c r="E29" s="170"/>
      <c r="F29" s="149"/>
    </row>
    <row r="30" spans="2:6" x14ac:dyDescent="0.25">
      <c r="B30" s="6" t="str">
        <f t="shared" si="0"/>
        <v/>
      </c>
      <c r="D30" s="171"/>
      <c r="E30" s="170"/>
      <c r="F30" s="149"/>
    </row>
    <row r="31" spans="2:6" x14ac:dyDescent="0.25">
      <c r="B31" s="6" t="str">
        <f t="shared" si="0"/>
        <v/>
      </c>
      <c r="D31" s="171"/>
      <c r="E31" s="170"/>
      <c r="F31" s="149"/>
    </row>
    <row r="32" spans="2:6" x14ac:dyDescent="0.25">
      <c r="B32" s="6" t="str">
        <f t="shared" si="0"/>
        <v/>
      </c>
      <c r="D32" s="171"/>
      <c r="E32" s="170"/>
      <c r="F32" s="149"/>
    </row>
    <row r="33" spans="2:6" x14ac:dyDescent="0.25">
      <c r="B33" s="6" t="str">
        <f t="shared" si="0"/>
        <v/>
      </c>
      <c r="D33" s="171"/>
      <c r="E33" s="170"/>
      <c r="F33" s="149"/>
    </row>
    <row r="34" spans="2:6" x14ac:dyDescent="0.25">
      <c r="B34" s="6" t="str">
        <f t="shared" si="0"/>
        <v/>
      </c>
      <c r="D34" s="171"/>
      <c r="E34" s="170"/>
      <c r="F34" s="149"/>
    </row>
    <row r="35" spans="2:6" x14ac:dyDescent="0.25">
      <c r="B35" s="6" t="str">
        <f t="shared" si="0"/>
        <v/>
      </c>
      <c r="D35" s="171"/>
      <c r="E35" s="170"/>
      <c r="F35" s="149"/>
    </row>
    <row r="36" spans="2:6" x14ac:dyDescent="0.25">
      <c r="B36" s="6" t="str">
        <f t="shared" si="0"/>
        <v/>
      </c>
      <c r="D36" s="171"/>
      <c r="E36" s="170"/>
      <c r="F36" s="149"/>
    </row>
    <row r="37" spans="2:6" x14ac:dyDescent="0.25">
      <c r="B37" s="6" t="str">
        <f t="shared" si="0"/>
        <v/>
      </c>
      <c r="D37" s="171"/>
      <c r="E37" s="170"/>
      <c r="F37" s="149"/>
    </row>
    <row r="38" spans="2:6" x14ac:dyDescent="0.25">
      <c r="B38" s="6" t="str">
        <f t="shared" si="0"/>
        <v/>
      </c>
      <c r="D38" s="171"/>
      <c r="E38" s="170"/>
      <c r="F38" s="149"/>
    </row>
    <row r="39" spans="2:6" x14ac:dyDescent="0.25">
      <c r="B39" s="6" t="str">
        <f t="shared" si="0"/>
        <v/>
      </c>
      <c r="D39" s="171"/>
      <c r="E39" s="170"/>
      <c r="F39" s="149"/>
    </row>
    <row r="40" spans="2:6" x14ac:dyDescent="0.25">
      <c r="B40" s="6" t="str">
        <f t="shared" si="0"/>
        <v/>
      </c>
      <c r="D40" s="171"/>
      <c r="E40" s="170"/>
      <c r="F40" s="149"/>
    </row>
    <row r="41" spans="2:6" x14ac:dyDescent="0.25">
      <c r="B41" s="6" t="str">
        <f t="shared" si="0"/>
        <v/>
      </c>
      <c r="D41" s="171"/>
      <c r="E41" s="170"/>
      <c r="F41" s="149"/>
    </row>
    <row r="42" spans="2:6" x14ac:dyDescent="0.25">
      <c r="B42" s="6" t="str">
        <f t="shared" si="0"/>
        <v/>
      </c>
      <c r="D42" s="171"/>
      <c r="E42" s="170"/>
      <c r="F42" s="149"/>
    </row>
    <row r="43" spans="2:6" x14ac:dyDescent="0.25">
      <c r="B43" s="6" t="str">
        <f t="shared" si="0"/>
        <v/>
      </c>
      <c r="D43" s="171"/>
      <c r="E43" s="170"/>
      <c r="F43" s="149"/>
    </row>
    <row r="44" spans="2:6" x14ac:dyDescent="0.25">
      <c r="B44" s="6" t="str">
        <f t="shared" si="0"/>
        <v/>
      </c>
      <c r="D44" s="171"/>
      <c r="E44" s="170"/>
      <c r="F44" s="149"/>
    </row>
    <row r="45" spans="2:6" x14ac:dyDescent="0.25">
      <c r="B45" s="6" t="str">
        <f t="shared" si="0"/>
        <v/>
      </c>
      <c r="D45" s="171"/>
      <c r="E45" s="170"/>
      <c r="F45" s="149"/>
    </row>
    <row r="46" spans="2:6" x14ac:dyDescent="0.25">
      <c r="B46" s="6" t="str">
        <f t="shared" si="0"/>
        <v/>
      </c>
      <c r="D46" s="171"/>
      <c r="E46" s="170"/>
      <c r="F46" s="149"/>
    </row>
    <row r="47" spans="2:6" x14ac:dyDescent="0.25">
      <c r="B47" s="6" t="str">
        <f t="shared" si="0"/>
        <v/>
      </c>
      <c r="D47" s="171"/>
      <c r="E47" s="170"/>
      <c r="F47" s="149"/>
    </row>
    <row r="48" spans="2:6" x14ac:dyDescent="0.25">
      <c r="B48" s="6" t="str">
        <f t="shared" si="0"/>
        <v/>
      </c>
      <c r="D48" s="171"/>
      <c r="E48" s="170"/>
      <c r="F48" s="149"/>
    </row>
    <row r="49" spans="2:6" x14ac:dyDescent="0.25">
      <c r="B49" s="6" t="str">
        <f t="shared" si="0"/>
        <v/>
      </c>
      <c r="D49" s="171"/>
      <c r="E49" s="170"/>
      <c r="F49" s="149"/>
    </row>
    <row r="50" spans="2:6" x14ac:dyDescent="0.25">
      <c r="B50" s="6" t="str">
        <f t="shared" si="0"/>
        <v/>
      </c>
      <c r="D50" s="171"/>
      <c r="E50" s="170"/>
      <c r="F50" s="149"/>
    </row>
    <row r="51" spans="2:6" x14ac:dyDescent="0.25">
      <c r="D51" s="150"/>
    </row>
    <row r="52" spans="2:6" x14ac:dyDescent="0.25">
      <c r="D52" s="150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3883A-5B27-4974-A779-80C1D5AC8808}">
  <sheetPr codeName="Sheet3"/>
  <dimension ref="B2:K2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4" sqref="C14"/>
    </sheetView>
  </sheetViews>
  <sheetFormatPr defaultColWidth="8.81640625" defaultRowHeight="13.2" x14ac:dyDescent="0.25"/>
  <cols>
    <col min="1" max="1" width="2.453125" style="6" customWidth="1"/>
    <col min="2" max="2" width="8.54296875" style="6" bestFit="1" customWidth="1"/>
    <col min="3" max="3" width="35.90625" style="6" customWidth="1"/>
    <col min="4" max="4" width="25.7265625" style="6" customWidth="1"/>
    <col min="5" max="5" width="30.08984375" style="6" customWidth="1"/>
    <col min="6" max="6" width="9.26953125" style="6" bestFit="1" customWidth="1"/>
    <col min="7" max="7" width="9.1796875" style="6" bestFit="1" customWidth="1"/>
    <col min="8" max="8" width="21.453125" style="6" bestFit="1" customWidth="1"/>
    <col min="9" max="9" width="16.6328125" style="6" bestFit="1" customWidth="1"/>
    <col min="10" max="10" width="12" style="6" customWidth="1"/>
    <col min="11" max="11" width="11.453125" style="6" bestFit="1" customWidth="1"/>
    <col min="12" max="16384" width="8.81640625" style="6"/>
  </cols>
  <sheetData>
    <row r="2" spans="2:11" x14ac:dyDescent="0.25">
      <c r="B2" s="152" t="s">
        <v>21</v>
      </c>
      <c r="C2" s="152" t="s">
        <v>31</v>
      </c>
      <c r="D2" s="152" t="s">
        <v>22</v>
      </c>
      <c r="E2" s="152" t="s">
        <v>23</v>
      </c>
      <c r="F2" s="152" t="s">
        <v>24</v>
      </c>
      <c r="G2" s="152" t="s">
        <v>25</v>
      </c>
      <c r="H2" s="152" t="s">
        <v>27</v>
      </c>
      <c r="I2" s="152" t="s">
        <v>26</v>
      </c>
      <c r="J2" s="152" t="s">
        <v>28</v>
      </c>
      <c r="K2" s="152" t="s">
        <v>32</v>
      </c>
    </row>
    <row r="3" spans="2:11" x14ac:dyDescent="0.25">
      <c r="B3" s="22">
        <f t="shared" ref="B3:B8" si="0">ROW()-2</f>
        <v>1</v>
      </c>
      <c r="C3" s="6" t="s">
        <v>102</v>
      </c>
      <c r="D3" s="6" t="s">
        <v>103</v>
      </c>
      <c r="E3" s="6" t="s">
        <v>69</v>
      </c>
      <c r="F3" s="18" t="s">
        <v>104</v>
      </c>
      <c r="G3" s="18" t="s">
        <v>104</v>
      </c>
      <c r="H3" s="60" t="s">
        <v>105</v>
      </c>
      <c r="I3" s="6" t="s">
        <v>123</v>
      </c>
      <c r="J3" s="18" t="s">
        <v>121</v>
      </c>
      <c r="K3" s="33" t="s">
        <v>122</v>
      </c>
    </row>
    <row r="4" spans="2:11" x14ac:dyDescent="0.25">
      <c r="B4" s="22">
        <f t="shared" si="0"/>
        <v>2</v>
      </c>
      <c r="C4" s="6" t="s">
        <v>111</v>
      </c>
      <c r="D4" s="6" t="s">
        <v>118</v>
      </c>
      <c r="E4" s="6" t="s">
        <v>69</v>
      </c>
      <c r="F4" s="18" t="s">
        <v>104</v>
      </c>
      <c r="G4" s="18" t="s">
        <v>104</v>
      </c>
      <c r="H4" s="60" t="s">
        <v>106</v>
      </c>
      <c r="I4" s="6" t="s">
        <v>124</v>
      </c>
      <c r="J4" s="18" t="s">
        <v>121</v>
      </c>
      <c r="K4" s="33" t="s">
        <v>122</v>
      </c>
    </row>
    <row r="5" spans="2:11" x14ac:dyDescent="0.25">
      <c r="B5" s="22">
        <f t="shared" si="0"/>
        <v>3</v>
      </c>
      <c r="C5" s="6" t="s">
        <v>112</v>
      </c>
      <c r="D5" s="6" t="s">
        <v>116</v>
      </c>
      <c r="E5" s="6" t="s">
        <v>69</v>
      </c>
      <c r="F5" s="18" t="s">
        <v>104</v>
      </c>
      <c r="G5" s="18" t="s">
        <v>104</v>
      </c>
      <c r="H5" s="60" t="s">
        <v>107</v>
      </c>
      <c r="I5" s="6" t="s">
        <v>125</v>
      </c>
      <c r="J5" s="18" t="s">
        <v>121</v>
      </c>
      <c r="K5" s="33" t="s">
        <v>122</v>
      </c>
    </row>
    <row r="6" spans="2:11" x14ac:dyDescent="0.25">
      <c r="B6" s="22">
        <f t="shared" si="0"/>
        <v>4</v>
      </c>
      <c r="C6" s="6" t="s">
        <v>113</v>
      </c>
      <c r="D6" s="6" t="s">
        <v>117</v>
      </c>
      <c r="E6" s="6" t="s">
        <v>69</v>
      </c>
      <c r="F6" s="18" t="s">
        <v>104</v>
      </c>
      <c r="G6" s="18" t="s">
        <v>104</v>
      </c>
      <c r="H6" s="60" t="s">
        <v>108</v>
      </c>
      <c r="I6" s="6" t="s">
        <v>126</v>
      </c>
      <c r="J6" s="18" t="s">
        <v>121</v>
      </c>
      <c r="K6" s="33" t="s">
        <v>122</v>
      </c>
    </row>
    <row r="7" spans="2:11" x14ac:dyDescent="0.25">
      <c r="B7" s="22">
        <f t="shared" si="0"/>
        <v>5</v>
      </c>
      <c r="C7" s="6" t="s">
        <v>114</v>
      </c>
      <c r="D7" s="6" t="s">
        <v>119</v>
      </c>
      <c r="E7" s="6" t="s">
        <v>69</v>
      </c>
      <c r="F7" s="18" t="s">
        <v>104</v>
      </c>
      <c r="G7" s="18" t="s">
        <v>104</v>
      </c>
      <c r="H7" s="60" t="s">
        <v>109</v>
      </c>
      <c r="I7" s="6" t="s">
        <v>127</v>
      </c>
      <c r="J7" s="18" t="s">
        <v>121</v>
      </c>
      <c r="K7" s="33" t="s">
        <v>122</v>
      </c>
    </row>
    <row r="8" spans="2:11" x14ac:dyDescent="0.25">
      <c r="B8" s="22">
        <f t="shared" si="0"/>
        <v>6</v>
      </c>
      <c r="C8" s="6" t="s">
        <v>115</v>
      </c>
      <c r="D8" s="6" t="s">
        <v>120</v>
      </c>
      <c r="E8" s="6" t="s">
        <v>69</v>
      </c>
      <c r="F8" s="18" t="s">
        <v>104</v>
      </c>
      <c r="G8" s="18" t="s">
        <v>104</v>
      </c>
      <c r="H8" s="60" t="s">
        <v>110</v>
      </c>
      <c r="I8" s="6" t="s">
        <v>128</v>
      </c>
      <c r="J8" s="18" t="s">
        <v>121</v>
      </c>
      <c r="K8" s="33" t="s">
        <v>122</v>
      </c>
    </row>
    <row r="9" spans="2:11" x14ac:dyDescent="0.25">
      <c r="B9" s="22"/>
    </row>
    <row r="10" spans="2:11" x14ac:dyDescent="0.25">
      <c r="B10" s="22"/>
    </row>
    <row r="11" spans="2:11" x14ac:dyDescent="0.25">
      <c r="B11" s="22"/>
    </row>
    <row r="12" spans="2:11" x14ac:dyDescent="0.25">
      <c r="B12" s="22"/>
    </row>
    <row r="13" spans="2:11" x14ac:dyDescent="0.25">
      <c r="B13" s="22"/>
    </row>
    <row r="14" spans="2:11" x14ac:dyDescent="0.25">
      <c r="B14" s="22"/>
    </row>
    <row r="15" spans="2:11" x14ac:dyDescent="0.25">
      <c r="B15" s="22"/>
    </row>
    <row r="16" spans="2:11" x14ac:dyDescent="0.25">
      <c r="B16" s="22"/>
    </row>
    <row r="17" spans="2:2" x14ac:dyDescent="0.25">
      <c r="B17" s="22"/>
    </row>
    <row r="18" spans="2:2" x14ac:dyDescent="0.25">
      <c r="B18" s="22"/>
    </row>
    <row r="19" spans="2:2" x14ac:dyDescent="0.25">
      <c r="B19" s="22"/>
    </row>
    <row r="20" spans="2:2" x14ac:dyDescent="0.25">
      <c r="B20" s="22"/>
    </row>
    <row r="21" spans="2:2" x14ac:dyDescent="0.25">
      <c r="B21" s="22"/>
    </row>
    <row r="22" spans="2:2" x14ac:dyDescent="0.25">
      <c r="B22" s="22"/>
    </row>
    <row r="23" spans="2:2" x14ac:dyDescent="0.25">
      <c r="B23" s="22"/>
    </row>
  </sheetData>
  <hyperlinks>
    <hyperlink ref="H3" r:id="rId1" xr:uid="{BD522CA2-932B-490E-85E4-681198A7E439}"/>
    <hyperlink ref="H4:H8" r:id="rId2" display="t01@gmail.com" xr:uid="{A9A71DDC-0A86-4F8D-A7E3-DF5166F9C0E3}"/>
    <hyperlink ref="H4" r:id="rId3" xr:uid="{E282687D-7B84-4570-A19C-A2B5BCC1E851}"/>
    <hyperlink ref="H5" r:id="rId4" xr:uid="{4934B0F4-F9E9-4F49-9214-2C23DAC1E6BF}"/>
    <hyperlink ref="H6" r:id="rId5" xr:uid="{6E311B7C-437C-4961-BEB7-DAF63050D931}"/>
    <hyperlink ref="H7" r:id="rId6" xr:uid="{80FCFBB6-6B87-4448-95B4-D25F01BD2F86}"/>
    <hyperlink ref="H8" r:id="rId7" xr:uid="{C11AE4D7-43D9-450C-BED9-33DEA206AC79}"/>
  </hyperlinks>
  <pageMargins left="0.7" right="0.7" top="0.75" bottom="0.75" header="0.3" footer="0.3"/>
  <pageSetup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60B8-998C-4D1C-BB16-5097C8315C51}">
  <sheetPr codeName="Sheet4"/>
  <dimension ref="B1:J34"/>
  <sheetViews>
    <sheetView workbookViewId="0">
      <selection activeCell="N12" sqref="N12"/>
    </sheetView>
  </sheetViews>
  <sheetFormatPr defaultRowHeight="15" x14ac:dyDescent="0.25"/>
  <cols>
    <col min="4" max="4" width="3.81640625" bestFit="1" customWidth="1"/>
    <col min="5" max="5" width="8.90625" customWidth="1"/>
    <col min="6" max="6" width="2.81640625" customWidth="1"/>
    <col min="7" max="7" width="19.90625" customWidth="1"/>
    <col min="8" max="8" width="9.54296875" bestFit="1" customWidth="1"/>
    <col min="9" max="9" width="20" bestFit="1" customWidth="1"/>
  </cols>
  <sheetData>
    <row r="1" spans="2:10" x14ac:dyDescent="0.25">
      <c r="B1" s="6"/>
      <c r="C1" s="6" t="e">
        <f>MATCH(FormQT!$R$4,L_Month,0)</f>
        <v>#N/A</v>
      </c>
      <c r="D1" s="15" t="e">
        <f>DAY(DATE(FormQT!Q4,C1+1,0))</f>
        <v>#N/A</v>
      </c>
      <c r="E1" s="170" t="e">
        <f ca="1">OFFSET($D$3,,,$D$1)</f>
        <v>#N/A</v>
      </c>
    </row>
    <row r="2" spans="2:10" x14ac:dyDescent="0.25">
      <c r="B2" s="12" t="s">
        <v>6</v>
      </c>
      <c r="C2" s="12" t="s">
        <v>7</v>
      </c>
      <c r="D2" s="12" t="s">
        <v>8</v>
      </c>
      <c r="G2" s="12" t="s">
        <v>5</v>
      </c>
      <c r="H2" s="12" t="s">
        <v>33</v>
      </c>
      <c r="I2" s="12" t="s">
        <v>55</v>
      </c>
    </row>
    <row r="3" spans="2:10" x14ac:dyDescent="0.25">
      <c r="B3" s="6">
        <v>2018</v>
      </c>
      <c r="C3" s="6" t="s">
        <v>9</v>
      </c>
      <c r="D3" s="6">
        <v>1</v>
      </c>
      <c r="G3" s="6" t="s">
        <v>134</v>
      </c>
      <c r="H3" s="19" t="s">
        <v>137</v>
      </c>
      <c r="I3" s="69" t="s">
        <v>140</v>
      </c>
      <c r="J3" s="6"/>
    </row>
    <row r="4" spans="2:10" x14ac:dyDescent="0.25">
      <c r="B4" s="6">
        <f>B3+1</f>
        <v>2019</v>
      </c>
      <c r="C4" s="6" t="s">
        <v>10</v>
      </c>
      <c r="D4" s="6">
        <f t="shared" ref="D4:D16" si="0">D3+1</f>
        <v>2</v>
      </c>
      <c r="G4" s="6" t="s">
        <v>135</v>
      </c>
      <c r="H4" s="19" t="s">
        <v>138</v>
      </c>
      <c r="I4" s="69" t="s">
        <v>141</v>
      </c>
      <c r="J4" s="6"/>
    </row>
    <row r="5" spans="2:10" x14ac:dyDescent="0.25">
      <c r="B5" s="6">
        <f>B4+1</f>
        <v>2020</v>
      </c>
      <c r="C5" s="6" t="s">
        <v>11</v>
      </c>
      <c r="D5" s="6">
        <f t="shared" si="0"/>
        <v>3</v>
      </c>
      <c r="G5" s="6" t="s">
        <v>136</v>
      </c>
      <c r="H5" s="19" t="s">
        <v>139</v>
      </c>
      <c r="I5" s="69" t="s">
        <v>142</v>
      </c>
      <c r="J5" s="6"/>
    </row>
    <row r="6" spans="2:10" x14ac:dyDescent="0.25">
      <c r="B6" s="6">
        <f>B5+1</f>
        <v>2021</v>
      </c>
      <c r="C6" s="6" t="s">
        <v>12</v>
      </c>
      <c r="D6" s="6">
        <f t="shared" si="0"/>
        <v>4</v>
      </c>
      <c r="G6" s="6"/>
      <c r="H6" s="19"/>
      <c r="I6" s="19"/>
    </row>
    <row r="7" spans="2:10" x14ac:dyDescent="0.25">
      <c r="B7" s="6">
        <f>B6+1</f>
        <v>2022</v>
      </c>
      <c r="C7" s="6" t="s">
        <v>13</v>
      </c>
      <c r="D7" s="6">
        <f t="shared" si="0"/>
        <v>5</v>
      </c>
    </row>
    <row r="8" spans="2:10" x14ac:dyDescent="0.25">
      <c r="B8" s="6"/>
      <c r="C8" s="6" t="s">
        <v>14</v>
      </c>
      <c r="D8" s="6">
        <f t="shared" si="0"/>
        <v>6</v>
      </c>
      <c r="G8" s="65"/>
    </row>
    <row r="9" spans="2:10" x14ac:dyDescent="0.25">
      <c r="B9" s="6"/>
      <c r="C9" s="6" t="s">
        <v>15</v>
      </c>
      <c r="D9" s="6">
        <f t="shared" si="0"/>
        <v>7</v>
      </c>
      <c r="E9" s="8"/>
      <c r="F9" s="8"/>
      <c r="G9" s="64"/>
      <c r="H9" s="8"/>
      <c r="I9" s="8"/>
    </row>
    <row r="10" spans="2:10" x14ac:dyDescent="0.25">
      <c r="B10" s="6"/>
      <c r="C10" s="6" t="s">
        <v>16</v>
      </c>
      <c r="D10" s="6">
        <f t="shared" si="0"/>
        <v>8</v>
      </c>
      <c r="G10" s="65"/>
    </row>
    <row r="11" spans="2:10" x14ac:dyDescent="0.25">
      <c r="B11" s="6"/>
      <c r="C11" s="6" t="s">
        <v>17</v>
      </c>
      <c r="D11" s="6">
        <f t="shared" si="0"/>
        <v>9</v>
      </c>
      <c r="G11" s="65"/>
    </row>
    <row r="12" spans="2:10" x14ac:dyDescent="0.25">
      <c r="B12" s="6"/>
      <c r="C12" s="6" t="s">
        <v>18</v>
      </c>
      <c r="D12" s="6">
        <f t="shared" si="0"/>
        <v>10</v>
      </c>
      <c r="G12" s="66"/>
    </row>
    <row r="13" spans="2:10" x14ac:dyDescent="0.25">
      <c r="B13" s="6"/>
      <c r="C13" s="6" t="s">
        <v>19</v>
      </c>
      <c r="D13" s="6">
        <f t="shared" si="0"/>
        <v>11</v>
      </c>
    </row>
    <row r="14" spans="2:10" x14ac:dyDescent="0.25">
      <c r="B14" s="6"/>
      <c r="C14" s="6" t="s">
        <v>20</v>
      </c>
      <c r="D14" s="6">
        <f t="shared" si="0"/>
        <v>12</v>
      </c>
    </row>
    <row r="15" spans="2:10" x14ac:dyDescent="0.25">
      <c r="B15" s="6"/>
      <c r="C15" s="11"/>
      <c r="D15" s="6">
        <f t="shared" si="0"/>
        <v>13</v>
      </c>
      <c r="E15" s="4"/>
      <c r="F15" s="4"/>
      <c r="G15" s="4"/>
      <c r="H15" s="4"/>
      <c r="I15" s="4"/>
    </row>
    <row r="16" spans="2:10" x14ac:dyDescent="0.25">
      <c r="B16" s="6"/>
      <c r="C16" s="11"/>
      <c r="D16" s="6">
        <f t="shared" si="0"/>
        <v>14</v>
      </c>
      <c r="E16" s="4"/>
      <c r="F16" s="4"/>
      <c r="G16" s="4"/>
      <c r="H16" s="4"/>
      <c r="I16" s="4"/>
    </row>
    <row r="17" spans="2:9" x14ac:dyDescent="0.25">
      <c r="B17" s="6"/>
      <c r="C17" s="11"/>
      <c r="D17" s="6">
        <f>D16+1</f>
        <v>15</v>
      </c>
      <c r="E17" s="4"/>
      <c r="F17" s="4"/>
      <c r="G17" s="4"/>
      <c r="H17" s="4"/>
      <c r="I17" s="4"/>
    </row>
    <row r="18" spans="2:9" x14ac:dyDescent="0.25">
      <c r="B18" s="6"/>
      <c r="C18" s="8"/>
      <c r="D18" s="6">
        <f t="shared" ref="D18:D33" si="1">D17+1</f>
        <v>16</v>
      </c>
      <c r="E18" s="9"/>
      <c r="F18" s="9"/>
      <c r="G18" s="9"/>
      <c r="H18" s="9"/>
      <c r="I18" s="9"/>
    </row>
    <row r="19" spans="2:9" x14ac:dyDescent="0.25">
      <c r="B19" s="6"/>
      <c r="C19" s="6"/>
      <c r="D19" s="6">
        <f t="shared" si="1"/>
        <v>17</v>
      </c>
      <c r="E19" s="4"/>
      <c r="F19" s="4"/>
      <c r="G19" s="4"/>
      <c r="H19" s="4"/>
      <c r="I19" s="4"/>
    </row>
    <row r="20" spans="2:9" x14ac:dyDescent="0.25">
      <c r="B20" s="6"/>
      <c r="C20" s="6"/>
      <c r="D20" s="6">
        <f t="shared" si="1"/>
        <v>18</v>
      </c>
      <c r="E20" s="4"/>
      <c r="F20" s="4"/>
      <c r="G20" s="4"/>
      <c r="H20" s="4"/>
      <c r="I20" s="4"/>
    </row>
    <row r="21" spans="2:9" x14ac:dyDescent="0.25">
      <c r="B21" s="6"/>
      <c r="C21" s="6"/>
      <c r="D21" s="6">
        <f t="shared" si="1"/>
        <v>19</v>
      </c>
    </row>
    <row r="22" spans="2:9" x14ac:dyDescent="0.25">
      <c r="B22" s="6"/>
      <c r="C22" s="6"/>
      <c r="D22" s="6">
        <f t="shared" si="1"/>
        <v>20</v>
      </c>
    </row>
    <row r="23" spans="2:9" x14ac:dyDescent="0.25">
      <c r="B23" s="6"/>
      <c r="C23" s="6"/>
      <c r="D23" s="6">
        <f t="shared" si="1"/>
        <v>21</v>
      </c>
    </row>
    <row r="24" spans="2:9" x14ac:dyDescent="0.25">
      <c r="B24" s="6"/>
      <c r="C24" s="6"/>
      <c r="D24" s="6">
        <f t="shared" si="1"/>
        <v>22</v>
      </c>
    </row>
    <row r="25" spans="2:9" x14ac:dyDescent="0.25">
      <c r="B25" s="6"/>
      <c r="C25" s="6"/>
      <c r="D25" s="6">
        <f t="shared" si="1"/>
        <v>23</v>
      </c>
    </row>
    <row r="26" spans="2:9" x14ac:dyDescent="0.25">
      <c r="B26" s="6"/>
      <c r="C26" s="6"/>
      <c r="D26" s="6">
        <f t="shared" si="1"/>
        <v>24</v>
      </c>
    </row>
    <row r="27" spans="2:9" x14ac:dyDescent="0.25">
      <c r="B27" s="6"/>
      <c r="C27" s="6"/>
      <c r="D27" s="6">
        <f t="shared" si="1"/>
        <v>25</v>
      </c>
    </row>
    <row r="28" spans="2:9" x14ac:dyDescent="0.25">
      <c r="B28" s="6"/>
      <c r="C28" s="6"/>
      <c r="D28" s="6">
        <f t="shared" si="1"/>
        <v>26</v>
      </c>
    </row>
    <row r="29" spans="2:9" x14ac:dyDescent="0.25">
      <c r="B29" s="6"/>
      <c r="C29" s="6"/>
      <c r="D29" s="6">
        <f t="shared" si="1"/>
        <v>27</v>
      </c>
    </row>
    <row r="30" spans="2:9" x14ac:dyDescent="0.25">
      <c r="B30" s="6"/>
      <c r="C30" s="6"/>
      <c r="D30" s="6">
        <f t="shared" si="1"/>
        <v>28</v>
      </c>
    </row>
    <row r="31" spans="2:9" x14ac:dyDescent="0.25">
      <c r="B31" s="6"/>
      <c r="C31" s="6"/>
      <c r="D31" s="6">
        <f t="shared" si="1"/>
        <v>29</v>
      </c>
    </row>
    <row r="32" spans="2:9" x14ac:dyDescent="0.25">
      <c r="B32" s="6"/>
      <c r="C32" s="6"/>
      <c r="D32" s="6">
        <f t="shared" si="1"/>
        <v>30</v>
      </c>
    </row>
    <row r="33" spans="2:4" x14ac:dyDescent="0.25">
      <c r="B33" s="6"/>
      <c r="C33" s="6"/>
      <c r="D33" s="6">
        <f t="shared" si="1"/>
        <v>31</v>
      </c>
    </row>
    <row r="34" spans="2:4" x14ac:dyDescent="0.25">
      <c r="B34" s="6"/>
      <c r="C34" s="6"/>
    </row>
  </sheetData>
  <hyperlinks>
    <hyperlink ref="I3" r:id="rId1" display="Pongpat-uka@outlook.co.th" xr:uid="{830AC8EF-F919-4059-96C1-42A67AD6E53A}"/>
    <hyperlink ref="I4" r:id="rId2" display="Pongpat-uka@outlook.co.th" xr:uid="{F4DFA092-C67C-4C99-8935-337EE2B78102}"/>
    <hyperlink ref="I5" r:id="rId3" display="Pongpat-uka@outlook.co.th" xr:uid="{FCB36671-ADF2-43B4-8226-D1071D1FBA0B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FormQT</vt:lpstr>
      <vt:lpstr>DB_QT</vt:lpstr>
      <vt:lpstr>DB_Customer</vt:lpstr>
      <vt:lpstr>Config</vt:lpstr>
      <vt:lpstr>clr_content</vt:lpstr>
      <vt:lpstr>L_Month</vt:lpstr>
      <vt:lpstr>L_Sale</vt:lpstr>
      <vt:lpstr>FormQT!Print_Area</vt:lpstr>
      <vt:lpstr>qt_Source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</dc:creator>
  <cp:lastModifiedBy>Pongpat</cp:lastModifiedBy>
  <cp:lastPrinted>2018-10-09T16:08:17Z</cp:lastPrinted>
  <dcterms:created xsi:type="dcterms:W3CDTF">2017-10-29T13:40:15Z</dcterms:created>
  <dcterms:modified xsi:type="dcterms:W3CDTF">2018-10-09T17:19:30Z</dcterms:modified>
</cp:coreProperties>
</file>