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G:\Excel Lab\"/>
    </mc:Choice>
  </mc:AlternateContent>
  <xr:revisionPtr revIDLastSave="0" documentId="13_ncr:1_{B78BA75F-0E7F-4C67-B3DB-53572121BDC0}" xr6:coauthVersionLast="45" xr6:coauthVersionMax="45" xr10:uidLastSave="{00000000-0000-0000-0000-000000000000}"/>
  <bookViews>
    <workbookView xWindow="4290" yWindow="495" windowWidth="12630" windowHeight="13005" activeTab="1" xr2:uid="{00000000-000D-0000-FFFF-FFFF00000000}"/>
  </bookViews>
  <sheets>
    <sheet name="Data" sheetId="4" r:id="rId1"/>
    <sheet name="Trics" sheetId="7" r:id="rId2"/>
    <sheet name="ROADS" sheetId="8" r:id="rId3"/>
  </sheets>
  <definedNames>
    <definedName name="BCard">Trics!$F$25:$H$85</definedName>
    <definedName name="BS">Trics!$G$11:$G$11</definedName>
    <definedName name="DataY">Data!$Y$4:$Y$63</definedName>
    <definedName name="DataZ">Data!$Z$4:$Z$63</definedName>
    <definedName name="L">Trics!$L$25:$L$84</definedName>
    <definedName name="NumAN">COUNTA(AN)+1</definedName>
    <definedName name="NumBCard">COUNTA(BCard)+1</definedName>
    <definedName name="NumBnk">COUNTA(Bnk)+1</definedName>
    <definedName name="NumBS">COUNTA(BS)+1</definedName>
    <definedName name="NumPCard">COUNTA(PCard)+1</definedName>
    <definedName name="NumPla">COUNTA(Pla)+1</definedName>
    <definedName name="NumPS">COUNTA(PS)+1</definedName>
    <definedName name="NumScore">COUNTA(Score)+1</definedName>
    <definedName name="PCard">Trics!$C$25:$E$85</definedName>
    <definedName name="PS">Trics!$D$7:$D$7</definedName>
    <definedName name="Road1">ROADS!$AO$10:$BX$15</definedName>
    <definedName name="RoadBR">ROADS!$C$4:$AL$9</definedName>
    <definedName name="Score">Data!$A$3:$A$63</definedName>
    <definedName name="SourceBR">ROADS!$B$4</definedName>
    <definedName name="SourceR1">ROADS!$AN$10</definedName>
    <definedName name="TargetAN">INDEX(AN,NumAN,1)</definedName>
    <definedName name="TargetBCard">INDEX(BCard,NumBCard,1)</definedName>
    <definedName name="TargetBR">INDEX( RoadBR,ROADS!$B$10,ROADS!$B$11)</definedName>
    <definedName name="TargetBS">INDEX(BS,NumBS,1)</definedName>
    <definedName name="TargetPB">INDEX(Score,NumScore,1)</definedName>
    <definedName name="TargetPCard">INDEX(PCard,NumPCard,1)</definedName>
    <definedName name="TargetPS">INDEX(PS,NumPS,1)</definedName>
    <definedName name="TargetR1">INDEX( Road1,ROADS!$AN$16,ROADS!$AN$17)</definedName>
    <definedName name="TargetUAN">INDEX(AN,NumAN-1,1)</definedName>
    <definedName name="TargetUBCard">INDEX(BCard,NumBCard-1,1)</definedName>
    <definedName name="TargetUBR">INDEX( RoadBR,ROADS!$B$12,ROADS!$B$13)</definedName>
    <definedName name="TargetUBS">INDEX(BS,NumBS-1,1)</definedName>
    <definedName name="TargetUPB">INDEX(Score,NumScore-1,1)</definedName>
    <definedName name="TargetUPCard">INDEX(PCard,NumPCard-1,1)</definedName>
    <definedName name="TargetUPS">INDEX(PS,NumPS-1,1)</definedName>
    <definedName name="TargetUR1">INDEX( Road1,ROADS!$AN$18,ROADS!$AN$19)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6" i="7" l="1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25" i="7"/>
  <c r="I26" i="7"/>
  <c r="J26" i="7"/>
  <c r="I27" i="7"/>
  <c r="J27" i="7"/>
  <c r="I28" i="7"/>
  <c r="J28" i="7"/>
  <c r="I29" i="7"/>
  <c r="J29" i="7"/>
  <c r="I30" i="7"/>
  <c r="J30" i="7"/>
  <c r="I31" i="7"/>
  <c r="J31" i="7"/>
  <c r="I32" i="7"/>
  <c r="J32" i="7"/>
  <c r="I33" i="7"/>
  <c r="J33" i="7"/>
  <c r="I34" i="7"/>
  <c r="J34" i="7"/>
  <c r="I35" i="7"/>
  <c r="J35" i="7"/>
  <c r="I36" i="7"/>
  <c r="J36" i="7"/>
  <c r="I37" i="7"/>
  <c r="J37" i="7"/>
  <c r="I38" i="7"/>
  <c r="J38" i="7"/>
  <c r="I39" i="7"/>
  <c r="J39" i="7"/>
  <c r="I40" i="7"/>
  <c r="J40" i="7"/>
  <c r="I41" i="7"/>
  <c r="J41" i="7"/>
  <c r="I42" i="7"/>
  <c r="J42" i="7"/>
  <c r="I43" i="7"/>
  <c r="J43" i="7"/>
  <c r="I44" i="7"/>
  <c r="J44" i="7"/>
  <c r="I45" i="7"/>
  <c r="J45" i="7"/>
  <c r="I46" i="7"/>
  <c r="J46" i="7"/>
  <c r="I47" i="7"/>
  <c r="J47" i="7"/>
  <c r="I48" i="7"/>
  <c r="J48" i="7"/>
  <c r="I49" i="7"/>
  <c r="J49" i="7"/>
  <c r="I50" i="7"/>
  <c r="J50" i="7"/>
  <c r="I51" i="7"/>
  <c r="J51" i="7"/>
  <c r="I52" i="7"/>
  <c r="J52" i="7"/>
  <c r="I53" i="7"/>
  <c r="J53" i="7"/>
  <c r="I54" i="7"/>
  <c r="J54" i="7"/>
  <c r="I55" i="7"/>
  <c r="J55" i="7"/>
  <c r="I56" i="7"/>
  <c r="J56" i="7"/>
  <c r="I57" i="7"/>
  <c r="J57" i="7"/>
  <c r="I58" i="7"/>
  <c r="J58" i="7"/>
  <c r="I59" i="7"/>
  <c r="J59" i="7"/>
  <c r="I60" i="7"/>
  <c r="J60" i="7"/>
  <c r="I61" i="7"/>
  <c r="J61" i="7"/>
  <c r="I62" i="7"/>
  <c r="J62" i="7"/>
  <c r="I63" i="7"/>
  <c r="J63" i="7"/>
  <c r="I64" i="7"/>
  <c r="J64" i="7"/>
  <c r="I65" i="7"/>
  <c r="J65" i="7"/>
  <c r="I66" i="7"/>
  <c r="J66" i="7"/>
  <c r="I67" i="7"/>
  <c r="J67" i="7"/>
  <c r="I68" i="7"/>
  <c r="J68" i="7"/>
  <c r="I69" i="7"/>
  <c r="J69" i="7"/>
  <c r="I70" i="7"/>
  <c r="J70" i="7"/>
  <c r="I71" i="7"/>
  <c r="J71" i="7"/>
  <c r="I72" i="7"/>
  <c r="J72" i="7"/>
  <c r="I73" i="7"/>
  <c r="J73" i="7"/>
  <c r="I74" i="7"/>
  <c r="J74" i="7"/>
  <c r="I75" i="7"/>
  <c r="J75" i="7"/>
  <c r="I76" i="7"/>
  <c r="J76" i="7"/>
  <c r="I77" i="7"/>
  <c r="J77" i="7"/>
  <c r="I78" i="7"/>
  <c r="J78" i="7"/>
  <c r="I79" i="7"/>
  <c r="J79" i="7"/>
  <c r="I80" i="7"/>
  <c r="J80" i="7"/>
  <c r="I81" i="7"/>
  <c r="J81" i="7"/>
  <c r="I82" i="7"/>
  <c r="J82" i="7"/>
  <c r="I83" i="7"/>
  <c r="J83" i="7"/>
  <c r="I84" i="7"/>
  <c r="J84" i="7"/>
  <c r="J25" i="7"/>
  <c r="I25" i="7"/>
  <c r="AL12" i="8" l="1"/>
  <c r="AL13" i="8" s="1"/>
  <c r="AK12" i="8"/>
  <c r="AK13" i="8" s="1"/>
  <c r="AJ12" i="8"/>
  <c r="AJ13" i="8" s="1"/>
  <c r="AI12" i="8"/>
  <c r="AI13" i="8" s="1"/>
  <c r="AH12" i="8"/>
  <c r="AH13" i="8" s="1"/>
  <c r="AG12" i="8"/>
  <c r="AG13" i="8" s="1"/>
  <c r="AF12" i="8"/>
  <c r="AF13" i="8" s="1"/>
  <c r="AE12" i="8"/>
  <c r="AE13" i="8" s="1"/>
  <c r="AD12" i="8"/>
  <c r="AD13" i="8" s="1"/>
  <c r="AC12" i="8"/>
  <c r="AC13" i="8" s="1"/>
  <c r="AB12" i="8"/>
  <c r="AB13" i="8" s="1"/>
  <c r="AA12" i="8"/>
  <c r="AA13" i="8" s="1"/>
  <c r="Z12" i="8"/>
  <c r="Z13" i="8" s="1"/>
  <c r="Y12" i="8"/>
  <c r="Y13" i="8" s="1"/>
  <c r="X12" i="8"/>
  <c r="X13" i="8" s="1"/>
  <c r="W12" i="8"/>
  <c r="W13" i="8" s="1"/>
  <c r="V12" i="8"/>
  <c r="V13" i="8" s="1"/>
  <c r="U12" i="8"/>
  <c r="U13" i="8" s="1"/>
  <c r="T12" i="8"/>
  <c r="T13" i="8" s="1"/>
  <c r="S12" i="8"/>
  <c r="S13" i="8" s="1"/>
  <c r="R12" i="8"/>
  <c r="R13" i="8" s="1"/>
  <c r="Q12" i="8"/>
  <c r="Q13" i="8" s="1"/>
  <c r="P12" i="8"/>
  <c r="P13" i="8" s="1"/>
  <c r="O12" i="8"/>
  <c r="O13" i="8" s="1"/>
  <c r="N12" i="8"/>
  <c r="N13" i="8" s="1"/>
  <c r="M12" i="8"/>
  <c r="M13" i="8" s="1"/>
  <c r="L12" i="8"/>
  <c r="L13" i="8" s="1"/>
  <c r="K12" i="8"/>
  <c r="K13" i="8" s="1"/>
  <c r="J12" i="8"/>
  <c r="J13" i="8" s="1"/>
  <c r="I12" i="8"/>
  <c r="I13" i="8" s="1"/>
  <c r="H12" i="8"/>
  <c r="H13" i="8" s="1"/>
  <c r="G12" i="8"/>
  <c r="G13" i="8" s="1"/>
  <c r="F12" i="8"/>
  <c r="F13" i="8" s="1"/>
  <c r="E12" i="8"/>
  <c r="E13" i="8" s="1"/>
  <c r="D12" i="8"/>
  <c r="D13" i="8" s="1"/>
  <c r="C12" i="8"/>
  <c r="C13" i="8" s="1"/>
  <c r="C11" i="8"/>
  <c r="C10" i="8"/>
  <c r="L84" i="7"/>
  <c r="Y63" i="4" s="1"/>
  <c r="L83" i="7"/>
  <c r="L82" i="7"/>
  <c r="Y61" i="4" s="1"/>
  <c r="L81" i="7"/>
  <c r="U59" i="4" s="1"/>
  <c r="L80" i="7"/>
  <c r="V58" i="4" s="1"/>
  <c r="L79" i="7"/>
  <c r="W57" i="4" s="1"/>
  <c r="L78" i="7"/>
  <c r="A56" i="4" s="1"/>
  <c r="L77" i="7"/>
  <c r="L76" i="7"/>
  <c r="Z54" i="4" s="1"/>
  <c r="L75" i="7"/>
  <c r="L74" i="7"/>
  <c r="X52" i="4" s="1"/>
  <c r="L73" i="7"/>
  <c r="W51" i="4" s="1"/>
  <c r="L72" i="7"/>
  <c r="A50" i="4" s="1"/>
  <c r="L71" i="7"/>
  <c r="U49" i="4" s="1"/>
  <c r="L70" i="7"/>
  <c r="Z48" i="4" s="1"/>
  <c r="L69" i="7"/>
  <c r="W47" i="4" s="1"/>
  <c r="L68" i="7"/>
  <c r="Y47" i="4" s="1"/>
  <c r="L67" i="7"/>
  <c r="U45" i="4" s="1"/>
  <c r="L66" i="7"/>
  <c r="V44" i="4" s="1"/>
  <c r="L65" i="7"/>
  <c r="W43" i="4" s="1"/>
  <c r="L64" i="7"/>
  <c r="A42" i="4" s="1"/>
  <c r="L63" i="7"/>
  <c r="U41" i="4" s="1"/>
  <c r="L62" i="7"/>
  <c r="Z40" i="4" s="1"/>
  <c r="L61" i="7"/>
  <c r="W39" i="4" s="1"/>
  <c r="L60" i="7"/>
  <c r="Y39" i="4" s="1"/>
  <c r="L59" i="7"/>
  <c r="W37" i="4" s="1"/>
  <c r="L58" i="7"/>
  <c r="Z36" i="4" s="1"/>
  <c r="L57" i="7"/>
  <c r="U35" i="4" s="1"/>
  <c r="L56" i="7"/>
  <c r="Y35" i="4" s="1"/>
  <c r="L55" i="7"/>
  <c r="W33" i="4" s="1"/>
  <c r="L54" i="7"/>
  <c r="W32" i="4" s="1"/>
  <c r="L53" i="7"/>
  <c r="W31" i="4" s="1"/>
  <c r="L52" i="7"/>
  <c r="W30" i="4" s="1"/>
  <c r="L51" i="7"/>
  <c r="W29" i="4" s="1"/>
  <c r="L50" i="7"/>
  <c r="W28" i="4" s="1"/>
  <c r="L49" i="7"/>
  <c r="W27" i="4" s="1"/>
  <c r="L48" i="7"/>
  <c r="W26" i="4" s="1"/>
  <c r="L47" i="7"/>
  <c r="W25" i="4" s="1"/>
  <c r="L46" i="7"/>
  <c r="W24" i="4" s="1"/>
  <c r="L45" i="7"/>
  <c r="Y24" i="4" s="1"/>
  <c r="L44" i="7"/>
  <c r="Y23" i="4" s="1"/>
  <c r="L43" i="7"/>
  <c r="Y22" i="4" s="1"/>
  <c r="L42" i="7"/>
  <c r="Y21" i="4" s="1"/>
  <c r="L41" i="7"/>
  <c r="Y20" i="4" s="1"/>
  <c r="L40" i="7"/>
  <c r="Y19" i="4" s="1"/>
  <c r="L39" i="7"/>
  <c r="Y18" i="4" s="1"/>
  <c r="L38" i="7"/>
  <c r="Y17" i="4" s="1"/>
  <c r="L37" i="7"/>
  <c r="Y16" i="4" s="1"/>
  <c r="L36" i="7"/>
  <c r="Y15" i="4" s="1"/>
  <c r="L35" i="7"/>
  <c r="Y14" i="4" s="1"/>
  <c r="L34" i="7"/>
  <c r="Y13" i="4" s="1"/>
  <c r="L33" i="7"/>
  <c r="Y12" i="4" s="1"/>
  <c r="L32" i="7"/>
  <c r="Y11" i="4" s="1"/>
  <c r="L31" i="7"/>
  <c r="W9" i="4" s="1"/>
  <c r="L30" i="7"/>
  <c r="Y9" i="4" s="1"/>
  <c r="L29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D20" i="7"/>
  <c r="C20" i="7"/>
  <c r="B20" i="7"/>
  <c r="AK19" i="7"/>
  <c r="AJ19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B19" i="7"/>
  <c r="AK18" i="7"/>
  <c r="AJ18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D18" i="7"/>
  <c r="C18" i="7"/>
  <c r="B18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C17" i="7"/>
  <c r="B17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E16" i="7"/>
  <c r="D16" i="7"/>
  <c r="C16" i="7"/>
  <c r="B16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C15" i="7"/>
  <c r="B15" i="7"/>
  <c r="C91" i="4"/>
  <c r="B91" i="4"/>
  <c r="C90" i="4"/>
  <c r="B90" i="4"/>
  <c r="C89" i="4"/>
  <c r="B89" i="4"/>
  <c r="C88" i="4"/>
  <c r="B88" i="4"/>
  <c r="C87" i="4"/>
  <c r="B87" i="4"/>
  <c r="C86" i="4"/>
  <c r="B86" i="4"/>
  <c r="C85" i="4"/>
  <c r="B85" i="4"/>
  <c r="C84" i="4"/>
  <c r="B84" i="4"/>
  <c r="C83" i="4"/>
  <c r="B83" i="4"/>
  <c r="C82" i="4"/>
  <c r="B82" i="4"/>
  <c r="C81" i="4"/>
  <c r="B81" i="4"/>
  <c r="C80" i="4"/>
  <c r="B80" i="4"/>
  <c r="C79" i="4"/>
  <c r="B79" i="4"/>
  <c r="C78" i="4"/>
  <c r="B78" i="4"/>
  <c r="C77" i="4"/>
  <c r="B77" i="4"/>
  <c r="C76" i="4"/>
  <c r="B76" i="4"/>
  <c r="Z63" i="4"/>
  <c r="X63" i="4"/>
  <c r="W63" i="4"/>
  <c r="V63" i="4"/>
  <c r="U63" i="4"/>
  <c r="S63" i="4"/>
  <c r="R63" i="4"/>
  <c r="Q63" i="4"/>
  <c r="P63" i="4"/>
  <c r="O63" i="4"/>
  <c r="N63" i="4"/>
  <c r="M63" i="4"/>
  <c r="L63" i="4"/>
  <c r="K63" i="4"/>
  <c r="J63" i="4"/>
  <c r="H63" i="4"/>
  <c r="G63" i="4"/>
  <c r="F63" i="4"/>
  <c r="E63" i="4"/>
  <c r="D63" i="4"/>
  <c r="C63" i="4"/>
  <c r="A63" i="4"/>
  <c r="S62" i="4"/>
  <c r="R62" i="4"/>
  <c r="Q62" i="4"/>
  <c r="P62" i="4"/>
  <c r="O62" i="4"/>
  <c r="N62" i="4"/>
  <c r="M62" i="4"/>
  <c r="L62" i="4"/>
  <c r="K62" i="4"/>
  <c r="J62" i="4"/>
  <c r="H62" i="4"/>
  <c r="G62" i="4"/>
  <c r="F62" i="4"/>
  <c r="E62" i="4"/>
  <c r="D62" i="4"/>
  <c r="C62" i="4"/>
  <c r="S61" i="4"/>
  <c r="R61" i="4"/>
  <c r="Q61" i="4"/>
  <c r="P61" i="4"/>
  <c r="O61" i="4"/>
  <c r="N61" i="4"/>
  <c r="M61" i="4"/>
  <c r="L61" i="4"/>
  <c r="K61" i="4"/>
  <c r="J61" i="4"/>
  <c r="H61" i="4"/>
  <c r="G61" i="4"/>
  <c r="F61" i="4"/>
  <c r="E61" i="4"/>
  <c r="D61" i="4"/>
  <c r="C61" i="4"/>
  <c r="S60" i="4"/>
  <c r="R60" i="4"/>
  <c r="Q60" i="4"/>
  <c r="P60" i="4"/>
  <c r="O60" i="4"/>
  <c r="N60" i="4"/>
  <c r="M60" i="4"/>
  <c r="L60" i="4"/>
  <c r="K60" i="4"/>
  <c r="J60" i="4"/>
  <c r="H60" i="4"/>
  <c r="G60" i="4"/>
  <c r="F60" i="4"/>
  <c r="E60" i="4"/>
  <c r="D60" i="4"/>
  <c r="C60" i="4"/>
  <c r="S59" i="4"/>
  <c r="R59" i="4"/>
  <c r="Q59" i="4"/>
  <c r="P59" i="4"/>
  <c r="O59" i="4"/>
  <c r="N59" i="4"/>
  <c r="M59" i="4"/>
  <c r="L59" i="4"/>
  <c r="K59" i="4"/>
  <c r="J59" i="4"/>
  <c r="H59" i="4"/>
  <c r="G59" i="4"/>
  <c r="F59" i="4"/>
  <c r="E59" i="4"/>
  <c r="D59" i="4"/>
  <c r="C59" i="4"/>
  <c r="S58" i="4"/>
  <c r="R58" i="4"/>
  <c r="Q58" i="4"/>
  <c r="P58" i="4"/>
  <c r="O58" i="4"/>
  <c r="N58" i="4"/>
  <c r="M58" i="4"/>
  <c r="L58" i="4"/>
  <c r="K58" i="4"/>
  <c r="J58" i="4"/>
  <c r="H58" i="4"/>
  <c r="G58" i="4"/>
  <c r="F58" i="4"/>
  <c r="E58" i="4"/>
  <c r="D58" i="4"/>
  <c r="C58" i="4"/>
  <c r="S57" i="4"/>
  <c r="R57" i="4"/>
  <c r="Q57" i="4"/>
  <c r="P57" i="4"/>
  <c r="O57" i="4"/>
  <c r="N57" i="4"/>
  <c r="M57" i="4"/>
  <c r="L57" i="4"/>
  <c r="K57" i="4"/>
  <c r="J57" i="4"/>
  <c r="H57" i="4"/>
  <c r="G57" i="4"/>
  <c r="F57" i="4"/>
  <c r="E57" i="4"/>
  <c r="D57" i="4"/>
  <c r="C57" i="4"/>
  <c r="S56" i="4"/>
  <c r="R56" i="4"/>
  <c r="Q56" i="4"/>
  <c r="P56" i="4"/>
  <c r="O56" i="4"/>
  <c r="N56" i="4"/>
  <c r="M56" i="4"/>
  <c r="L56" i="4"/>
  <c r="K56" i="4"/>
  <c r="J56" i="4"/>
  <c r="H56" i="4"/>
  <c r="G56" i="4"/>
  <c r="F56" i="4"/>
  <c r="E56" i="4"/>
  <c r="D56" i="4"/>
  <c r="C56" i="4"/>
  <c r="S55" i="4"/>
  <c r="R55" i="4"/>
  <c r="Q55" i="4"/>
  <c r="P55" i="4"/>
  <c r="O55" i="4"/>
  <c r="N55" i="4"/>
  <c r="M55" i="4"/>
  <c r="L55" i="4"/>
  <c r="K55" i="4"/>
  <c r="J55" i="4"/>
  <c r="H55" i="4"/>
  <c r="G55" i="4"/>
  <c r="F55" i="4"/>
  <c r="E55" i="4"/>
  <c r="D55" i="4"/>
  <c r="C55" i="4"/>
  <c r="S54" i="4"/>
  <c r="R54" i="4"/>
  <c r="Q54" i="4"/>
  <c r="P54" i="4"/>
  <c r="O54" i="4"/>
  <c r="N54" i="4"/>
  <c r="M54" i="4"/>
  <c r="L54" i="4"/>
  <c r="K54" i="4"/>
  <c r="J54" i="4"/>
  <c r="H54" i="4"/>
  <c r="G54" i="4"/>
  <c r="F54" i="4"/>
  <c r="E54" i="4"/>
  <c r="D54" i="4"/>
  <c r="C54" i="4"/>
  <c r="S53" i="4"/>
  <c r="R53" i="4"/>
  <c r="Q53" i="4"/>
  <c r="P53" i="4"/>
  <c r="O53" i="4"/>
  <c r="N53" i="4"/>
  <c r="M53" i="4"/>
  <c r="L53" i="4"/>
  <c r="K53" i="4"/>
  <c r="J53" i="4"/>
  <c r="H53" i="4"/>
  <c r="G53" i="4"/>
  <c r="F53" i="4"/>
  <c r="E53" i="4"/>
  <c r="D53" i="4"/>
  <c r="C53" i="4"/>
  <c r="S52" i="4"/>
  <c r="R52" i="4"/>
  <c r="Q52" i="4"/>
  <c r="P52" i="4"/>
  <c r="O52" i="4"/>
  <c r="N52" i="4"/>
  <c r="M52" i="4"/>
  <c r="L52" i="4"/>
  <c r="K52" i="4"/>
  <c r="J52" i="4"/>
  <c r="H52" i="4"/>
  <c r="G52" i="4"/>
  <c r="F52" i="4"/>
  <c r="E52" i="4"/>
  <c r="D52" i="4"/>
  <c r="C52" i="4"/>
  <c r="S51" i="4"/>
  <c r="R51" i="4"/>
  <c r="Q51" i="4"/>
  <c r="P51" i="4"/>
  <c r="O51" i="4"/>
  <c r="N51" i="4"/>
  <c r="M51" i="4"/>
  <c r="L51" i="4"/>
  <c r="K51" i="4"/>
  <c r="J51" i="4"/>
  <c r="H51" i="4"/>
  <c r="G51" i="4"/>
  <c r="F51" i="4"/>
  <c r="E51" i="4"/>
  <c r="D51" i="4"/>
  <c r="C51" i="4"/>
  <c r="S50" i="4"/>
  <c r="R50" i="4"/>
  <c r="Q50" i="4"/>
  <c r="P50" i="4"/>
  <c r="O50" i="4"/>
  <c r="N50" i="4"/>
  <c r="M50" i="4"/>
  <c r="L50" i="4"/>
  <c r="K50" i="4"/>
  <c r="J50" i="4"/>
  <c r="H50" i="4"/>
  <c r="G50" i="4"/>
  <c r="F50" i="4"/>
  <c r="E50" i="4"/>
  <c r="D50" i="4"/>
  <c r="C50" i="4"/>
  <c r="S49" i="4"/>
  <c r="R49" i="4"/>
  <c r="Q49" i="4"/>
  <c r="P49" i="4"/>
  <c r="O49" i="4"/>
  <c r="N49" i="4"/>
  <c r="M49" i="4"/>
  <c r="L49" i="4"/>
  <c r="K49" i="4"/>
  <c r="J49" i="4"/>
  <c r="H49" i="4"/>
  <c r="G49" i="4"/>
  <c r="F49" i="4"/>
  <c r="E49" i="4"/>
  <c r="D49" i="4"/>
  <c r="C49" i="4"/>
  <c r="S48" i="4"/>
  <c r="R48" i="4"/>
  <c r="Q48" i="4"/>
  <c r="P48" i="4"/>
  <c r="O48" i="4"/>
  <c r="N48" i="4"/>
  <c r="M48" i="4"/>
  <c r="L48" i="4"/>
  <c r="K48" i="4"/>
  <c r="J48" i="4"/>
  <c r="H48" i="4"/>
  <c r="G48" i="4"/>
  <c r="F48" i="4"/>
  <c r="E48" i="4"/>
  <c r="D48" i="4"/>
  <c r="C48" i="4"/>
  <c r="S47" i="4"/>
  <c r="R47" i="4"/>
  <c r="Q47" i="4"/>
  <c r="P47" i="4"/>
  <c r="O47" i="4"/>
  <c r="N47" i="4"/>
  <c r="M47" i="4"/>
  <c r="L47" i="4"/>
  <c r="K47" i="4"/>
  <c r="J47" i="4"/>
  <c r="H47" i="4"/>
  <c r="G47" i="4"/>
  <c r="F47" i="4"/>
  <c r="E47" i="4"/>
  <c r="D47" i="4"/>
  <c r="C47" i="4"/>
  <c r="S46" i="4"/>
  <c r="R46" i="4"/>
  <c r="Q46" i="4"/>
  <c r="P46" i="4"/>
  <c r="O46" i="4"/>
  <c r="N46" i="4"/>
  <c r="M46" i="4"/>
  <c r="L46" i="4"/>
  <c r="K46" i="4"/>
  <c r="J46" i="4"/>
  <c r="H46" i="4"/>
  <c r="G46" i="4"/>
  <c r="F46" i="4"/>
  <c r="E46" i="4"/>
  <c r="D46" i="4"/>
  <c r="C46" i="4"/>
  <c r="S45" i="4"/>
  <c r="R45" i="4"/>
  <c r="Q45" i="4"/>
  <c r="P45" i="4"/>
  <c r="O45" i="4"/>
  <c r="N45" i="4"/>
  <c r="M45" i="4"/>
  <c r="L45" i="4"/>
  <c r="K45" i="4"/>
  <c r="J45" i="4"/>
  <c r="H45" i="4"/>
  <c r="G45" i="4"/>
  <c r="F45" i="4"/>
  <c r="E45" i="4"/>
  <c r="D45" i="4"/>
  <c r="C45" i="4"/>
  <c r="S44" i="4"/>
  <c r="R44" i="4"/>
  <c r="Q44" i="4"/>
  <c r="P44" i="4"/>
  <c r="O44" i="4"/>
  <c r="N44" i="4"/>
  <c r="M44" i="4"/>
  <c r="L44" i="4"/>
  <c r="K44" i="4"/>
  <c r="J44" i="4"/>
  <c r="H44" i="4"/>
  <c r="G44" i="4"/>
  <c r="F44" i="4"/>
  <c r="E44" i="4"/>
  <c r="D44" i="4"/>
  <c r="C44" i="4"/>
  <c r="S43" i="4"/>
  <c r="R43" i="4"/>
  <c r="Q43" i="4"/>
  <c r="P43" i="4"/>
  <c r="O43" i="4"/>
  <c r="N43" i="4"/>
  <c r="M43" i="4"/>
  <c r="L43" i="4"/>
  <c r="K43" i="4"/>
  <c r="J43" i="4"/>
  <c r="H43" i="4"/>
  <c r="G43" i="4"/>
  <c r="F43" i="4"/>
  <c r="E43" i="4"/>
  <c r="D43" i="4"/>
  <c r="C43" i="4"/>
  <c r="S42" i="4"/>
  <c r="R42" i="4"/>
  <c r="Q42" i="4"/>
  <c r="P42" i="4"/>
  <c r="O42" i="4"/>
  <c r="N42" i="4"/>
  <c r="M42" i="4"/>
  <c r="L42" i="4"/>
  <c r="K42" i="4"/>
  <c r="J42" i="4"/>
  <c r="H42" i="4"/>
  <c r="G42" i="4"/>
  <c r="F42" i="4"/>
  <c r="E42" i="4"/>
  <c r="D42" i="4"/>
  <c r="C42" i="4"/>
  <c r="S41" i="4"/>
  <c r="R41" i="4"/>
  <c r="Q41" i="4"/>
  <c r="P41" i="4"/>
  <c r="O41" i="4"/>
  <c r="N41" i="4"/>
  <c r="M41" i="4"/>
  <c r="L41" i="4"/>
  <c r="K41" i="4"/>
  <c r="J41" i="4"/>
  <c r="H41" i="4"/>
  <c r="G41" i="4"/>
  <c r="F41" i="4"/>
  <c r="E41" i="4"/>
  <c r="D41" i="4"/>
  <c r="C41" i="4"/>
  <c r="S40" i="4"/>
  <c r="R40" i="4"/>
  <c r="Q40" i="4"/>
  <c r="P40" i="4"/>
  <c r="O40" i="4"/>
  <c r="N40" i="4"/>
  <c r="M40" i="4"/>
  <c r="L40" i="4"/>
  <c r="K40" i="4"/>
  <c r="J40" i="4"/>
  <c r="H40" i="4"/>
  <c r="G40" i="4"/>
  <c r="F40" i="4"/>
  <c r="E40" i="4"/>
  <c r="D40" i="4"/>
  <c r="C40" i="4"/>
  <c r="S39" i="4"/>
  <c r="R39" i="4"/>
  <c r="Q39" i="4"/>
  <c r="P39" i="4"/>
  <c r="O39" i="4"/>
  <c r="N39" i="4"/>
  <c r="M39" i="4"/>
  <c r="L39" i="4"/>
  <c r="K39" i="4"/>
  <c r="J39" i="4"/>
  <c r="H39" i="4"/>
  <c r="G39" i="4"/>
  <c r="F39" i="4"/>
  <c r="E39" i="4"/>
  <c r="D39" i="4"/>
  <c r="C39" i="4"/>
  <c r="S38" i="4"/>
  <c r="R38" i="4"/>
  <c r="Q38" i="4"/>
  <c r="P38" i="4"/>
  <c r="O38" i="4"/>
  <c r="N38" i="4"/>
  <c r="M38" i="4"/>
  <c r="L38" i="4"/>
  <c r="K38" i="4"/>
  <c r="J38" i="4"/>
  <c r="H38" i="4"/>
  <c r="G38" i="4"/>
  <c r="F38" i="4"/>
  <c r="E38" i="4"/>
  <c r="D38" i="4"/>
  <c r="C38" i="4"/>
  <c r="S37" i="4"/>
  <c r="R37" i="4"/>
  <c r="Q37" i="4"/>
  <c r="P37" i="4"/>
  <c r="O37" i="4"/>
  <c r="N37" i="4"/>
  <c r="M37" i="4"/>
  <c r="L37" i="4"/>
  <c r="K37" i="4"/>
  <c r="J37" i="4"/>
  <c r="H37" i="4"/>
  <c r="G37" i="4"/>
  <c r="F37" i="4"/>
  <c r="E37" i="4"/>
  <c r="D37" i="4"/>
  <c r="C37" i="4"/>
  <c r="S36" i="4"/>
  <c r="R36" i="4"/>
  <c r="Q36" i="4"/>
  <c r="P36" i="4"/>
  <c r="O36" i="4"/>
  <c r="N36" i="4"/>
  <c r="M36" i="4"/>
  <c r="L36" i="4"/>
  <c r="K36" i="4"/>
  <c r="J36" i="4"/>
  <c r="H36" i="4"/>
  <c r="G36" i="4"/>
  <c r="F36" i="4"/>
  <c r="E36" i="4"/>
  <c r="D36" i="4"/>
  <c r="C36" i="4"/>
  <c r="S35" i="4"/>
  <c r="R35" i="4"/>
  <c r="Q35" i="4"/>
  <c r="P35" i="4"/>
  <c r="O35" i="4"/>
  <c r="N35" i="4"/>
  <c r="M35" i="4"/>
  <c r="L35" i="4"/>
  <c r="K35" i="4"/>
  <c r="J35" i="4"/>
  <c r="H35" i="4"/>
  <c r="G35" i="4"/>
  <c r="F35" i="4"/>
  <c r="E35" i="4"/>
  <c r="D35" i="4"/>
  <c r="C35" i="4"/>
  <c r="S34" i="4"/>
  <c r="R34" i="4"/>
  <c r="Q34" i="4"/>
  <c r="P34" i="4"/>
  <c r="O34" i="4"/>
  <c r="N34" i="4"/>
  <c r="M34" i="4"/>
  <c r="L34" i="4"/>
  <c r="K34" i="4"/>
  <c r="J34" i="4"/>
  <c r="H34" i="4"/>
  <c r="G34" i="4"/>
  <c r="F34" i="4"/>
  <c r="E34" i="4"/>
  <c r="D34" i="4"/>
  <c r="C34" i="4"/>
  <c r="S33" i="4"/>
  <c r="R33" i="4"/>
  <c r="Q33" i="4"/>
  <c r="P33" i="4"/>
  <c r="O33" i="4"/>
  <c r="N33" i="4"/>
  <c r="M33" i="4"/>
  <c r="L33" i="4"/>
  <c r="K33" i="4"/>
  <c r="J33" i="4"/>
  <c r="H33" i="4"/>
  <c r="G33" i="4"/>
  <c r="F33" i="4"/>
  <c r="E33" i="4"/>
  <c r="D33" i="4"/>
  <c r="C33" i="4"/>
  <c r="BY32" i="4"/>
  <c r="S32" i="4"/>
  <c r="R32" i="4"/>
  <c r="Q32" i="4"/>
  <c r="P32" i="4"/>
  <c r="O32" i="4"/>
  <c r="N32" i="4"/>
  <c r="M32" i="4"/>
  <c r="L32" i="4"/>
  <c r="K32" i="4"/>
  <c r="J32" i="4"/>
  <c r="H32" i="4"/>
  <c r="G32" i="4"/>
  <c r="F32" i="4"/>
  <c r="E32" i="4"/>
  <c r="D32" i="4"/>
  <c r="C32" i="4"/>
  <c r="BY31" i="4"/>
  <c r="S31" i="4"/>
  <c r="R31" i="4"/>
  <c r="Q31" i="4"/>
  <c r="P31" i="4"/>
  <c r="O31" i="4"/>
  <c r="N31" i="4"/>
  <c r="M31" i="4"/>
  <c r="L31" i="4"/>
  <c r="K31" i="4"/>
  <c r="J31" i="4"/>
  <c r="H31" i="4"/>
  <c r="G31" i="4"/>
  <c r="F31" i="4"/>
  <c r="E31" i="4"/>
  <c r="D31" i="4"/>
  <c r="C31" i="4"/>
  <c r="BY30" i="4"/>
  <c r="S30" i="4"/>
  <c r="R30" i="4"/>
  <c r="Q30" i="4"/>
  <c r="P30" i="4"/>
  <c r="O30" i="4"/>
  <c r="N30" i="4"/>
  <c r="M30" i="4"/>
  <c r="L30" i="4"/>
  <c r="K30" i="4"/>
  <c r="J30" i="4"/>
  <c r="H30" i="4"/>
  <c r="G30" i="4"/>
  <c r="F30" i="4"/>
  <c r="E30" i="4"/>
  <c r="D30" i="4"/>
  <c r="C30" i="4"/>
  <c r="BY29" i="4"/>
  <c r="S29" i="4"/>
  <c r="R29" i="4"/>
  <c r="Q29" i="4"/>
  <c r="P29" i="4"/>
  <c r="O29" i="4"/>
  <c r="N29" i="4"/>
  <c r="M29" i="4"/>
  <c r="L29" i="4"/>
  <c r="K29" i="4"/>
  <c r="J29" i="4"/>
  <c r="H29" i="4"/>
  <c r="G29" i="4"/>
  <c r="F29" i="4"/>
  <c r="E29" i="4"/>
  <c r="D29" i="4"/>
  <c r="C29" i="4"/>
  <c r="BY28" i="4"/>
  <c r="S28" i="4"/>
  <c r="R28" i="4"/>
  <c r="Q28" i="4"/>
  <c r="P28" i="4"/>
  <c r="O28" i="4"/>
  <c r="N28" i="4"/>
  <c r="M28" i="4"/>
  <c r="L28" i="4"/>
  <c r="K28" i="4"/>
  <c r="J28" i="4"/>
  <c r="H28" i="4"/>
  <c r="G28" i="4"/>
  <c r="F28" i="4"/>
  <c r="E28" i="4"/>
  <c r="D28" i="4"/>
  <c r="C28" i="4"/>
  <c r="BY27" i="4"/>
  <c r="S27" i="4"/>
  <c r="R27" i="4"/>
  <c r="Q27" i="4"/>
  <c r="P27" i="4"/>
  <c r="O27" i="4"/>
  <c r="N27" i="4"/>
  <c r="M27" i="4"/>
  <c r="L27" i="4"/>
  <c r="K27" i="4"/>
  <c r="J27" i="4"/>
  <c r="H27" i="4"/>
  <c r="G27" i="4"/>
  <c r="F27" i="4"/>
  <c r="E27" i="4"/>
  <c r="D27" i="4"/>
  <c r="C27" i="4"/>
  <c r="BY26" i="4"/>
  <c r="S26" i="4"/>
  <c r="R26" i="4"/>
  <c r="Q26" i="4"/>
  <c r="P26" i="4"/>
  <c r="O26" i="4"/>
  <c r="N26" i="4"/>
  <c r="M26" i="4"/>
  <c r="L26" i="4"/>
  <c r="K26" i="4"/>
  <c r="J26" i="4"/>
  <c r="H26" i="4"/>
  <c r="G26" i="4"/>
  <c r="F26" i="4"/>
  <c r="E26" i="4"/>
  <c r="D26" i="4"/>
  <c r="C26" i="4"/>
  <c r="BY25" i="4"/>
  <c r="S25" i="4"/>
  <c r="R25" i="4"/>
  <c r="Q25" i="4"/>
  <c r="P25" i="4"/>
  <c r="O25" i="4"/>
  <c r="N25" i="4"/>
  <c r="M25" i="4"/>
  <c r="L25" i="4"/>
  <c r="K25" i="4"/>
  <c r="J25" i="4"/>
  <c r="H25" i="4"/>
  <c r="G25" i="4"/>
  <c r="F25" i="4"/>
  <c r="E25" i="4"/>
  <c r="D25" i="4"/>
  <c r="C25" i="4"/>
  <c r="BY24" i="4"/>
  <c r="S24" i="4"/>
  <c r="R24" i="4"/>
  <c r="Q24" i="4"/>
  <c r="P24" i="4"/>
  <c r="O24" i="4"/>
  <c r="N24" i="4"/>
  <c r="M24" i="4"/>
  <c r="L24" i="4"/>
  <c r="K24" i="4"/>
  <c r="J24" i="4"/>
  <c r="H24" i="4"/>
  <c r="G24" i="4"/>
  <c r="F24" i="4"/>
  <c r="E24" i="4"/>
  <c r="D24" i="4"/>
  <c r="C24" i="4"/>
  <c r="BY23" i="4"/>
  <c r="S23" i="4"/>
  <c r="R23" i="4"/>
  <c r="Q23" i="4"/>
  <c r="P23" i="4"/>
  <c r="O23" i="4"/>
  <c r="N23" i="4"/>
  <c r="M23" i="4"/>
  <c r="L23" i="4"/>
  <c r="K23" i="4"/>
  <c r="J23" i="4"/>
  <c r="H23" i="4"/>
  <c r="G23" i="4"/>
  <c r="F23" i="4"/>
  <c r="E23" i="4"/>
  <c r="D23" i="4"/>
  <c r="C23" i="4"/>
  <c r="BY22" i="4"/>
  <c r="S22" i="4"/>
  <c r="R22" i="4"/>
  <c r="Q22" i="4"/>
  <c r="P22" i="4"/>
  <c r="O22" i="4"/>
  <c r="N22" i="4"/>
  <c r="M22" i="4"/>
  <c r="L22" i="4"/>
  <c r="K22" i="4"/>
  <c r="J22" i="4"/>
  <c r="H22" i="4"/>
  <c r="G22" i="4"/>
  <c r="F22" i="4"/>
  <c r="E22" i="4"/>
  <c r="D22" i="4"/>
  <c r="C22" i="4"/>
  <c r="BY21" i="4"/>
  <c r="S21" i="4"/>
  <c r="R21" i="4"/>
  <c r="Q21" i="4"/>
  <c r="P21" i="4"/>
  <c r="O21" i="4"/>
  <c r="N21" i="4"/>
  <c r="M21" i="4"/>
  <c r="L21" i="4"/>
  <c r="K21" i="4"/>
  <c r="J21" i="4"/>
  <c r="H21" i="4"/>
  <c r="G21" i="4"/>
  <c r="F21" i="4"/>
  <c r="E21" i="4"/>
  <c r="D21" i="4"/>
  <c r="C21" i="4"/>
  <c r="BY20" i="4"/>
  <c r="S20" i="4"/>
  <c r="R20" i="4"/>
  <c r="Q20" i="4"/>
  <c r="P20" i="4"/>
  <c r="O20" i="4"/>
  <c r="N20" i="4"/>
  <c r="M20" i="4"/>
  <c r="L20" i="4"/>
  <c r="K20" i="4"/>
  <c r="J20" i="4"/>
  <c r="H20" i="4"/>
  <c r="G20" i="4"/>
  <c r="F20" i="4"/>
  <c r="E20" i="4"/>
  <c r="D20" i="4"/>
  <c r="C20" i="4"/>
  <c r="BY19" i="4"/>
  <c r="S19" i="4"/>
  <c r="R19" i="4"/>
  <c r="Q19" i="4"/>
  <c r="P19" i="4"/>
  <c r="O19" i="4"/>
  <c r="N19" i="4"/>
  <c r="M19" i="4"/>
  <c r="L19" i="4"/>
  <c r="K19" i="4"/>
  <c r="J19" i="4"/>
  <c r="H19" i="4"/>
  <c r="G19" i="4"/>
  <c r="F19" i="4"/>
  <c r="E19" i="4"/>
  <c r="D19" i="4"/>
  <c r="C19" i="4"/>
  <c r="BY18" i="4"/>
  <c r="S18" i="4"/>
  <c r="R18" i="4"/>
  <c r="Q18" i="4"/>
  <c r="P18" i="4"/>
  <c r="O18" i="4"/>
  <c r="N18" i="4"/>
  <c r="M18" i="4"/>
  <c r="L18" i="4"/>
  <c r="K18" i="4"/>
  <c r="J18" i="4"/>
  <c r="H18" i="4"/>
  <c r="G18" i="4"/>
  <c r="F18" i="4"/>
  <c r="E18" i="4"/>
  <c r="D18" i="4"/>
  <c r="C18" i="4"/>
  <c r="BY17" i="4"/>
  <c r="S17" i="4"/>
  <c r="R17" i="4"/>
  <c r="Q17" i="4"/>
  <c r="P17" i="4"/>
  <c r="O17" i="4"/>
  <c r="N17" i="4"/>
  <c r="M17" i="4"/>
  <c r="L17" i="4"/>
  <c r="K17" i="4"/>
  <c r="J17" i="4"/>
  <c r="H17" i="4"/>
  <c r="G17" i="4"/>
  <c r="F17" i="4"/>
  <c r="E17" i="4"/>
  <c r="D17" i="4"/>
  <c r="C17" i="4"/>
  <c r="BY16" i="4"/>
  <c r="S16" i="4"/>
  <c r="R16" i="4"/>
  <c r="Q16" i="4"/>
  <c r="P16" i="4"/>
  <c r="O16" i="4"/>
  <c r="N16" i="4"/>
  <c r="M16" i="4"/>
  <c r="L16" i="4"/>
  <c r="K16" i="4"/>
  <c r="J16" i="4"/>
  <c r="H16" i="4"/>
  <c r="G16" i="4"/>
  <c r="F16" i="4"/>
  <c r="E16" i="4"/>
  <c r="D16" i="4"/>
  <c r="C16" i="4"/>
  <c r="BY15" i="4"/>
  <c r="S15" i="4"/>
  <c r="R15" i="4"/>
  <c r="Q15" i="4"/>
  <c r="P15" i="4"/>
  <c r="O15" i="4"/>
  <c r="N15" i="4"/>
  <c r="M15" i="4"/>
  <c r="L15" i="4"/>
  <c r="K15" i="4"/>
  <c r="J15" i="4"/>
  <c r="H15" i="4"/>
  <c r="G15" i="4"/>
  <c r="F15" i="4"/>
  <c r="E15" i="4"/>
  <c r="D15" i="4"/>
  <c r="C15" i="4"/>
  <c r="BY14" i="4"/>
  <c r="S14" i="4"/>
  <c r="R14" i="4"/>
  <c r="Q14" i="4"/>
  <c r="P14" i="4"/>
  <c r="O14" i="4"/>
  <c r="N14" i="4"/>
  <c r="M14" i="4"/>
  <c r="L14" i="4"/>
  <c r="K14" i="4"/>
  <c r="J14" i="4"/>
  <c r="H14" i="4"/>
  <c r="G14" i="4"/>
  <c r="F14" i="4"/>
  <c r="E14" i="4"/>
  <c r="D14" i="4"/>
  <c r="C14" i="4"/>
  <c r="BY13" i="4"/>
  <c r="S13" i="4"/>
  <c r="R13" i="4"/>
  <c r="Q13" i="4"/>
  <c r="P13" i="4"/>
  <c r="O13" i="4"/>
  <c r="N13" i="4"/>
  <c r="M13" i="4"/>
  <c r="L13" i="4"/>
  <c r="K13" i="4"/>
  <c r="J13" i="4"/>
  <c r="H13" i="4"/>
  <c r="G13" i="4"/>
  <c r="F13" i="4"/>
  <c r="E13" i="4"/>
  <c r="D13" i="4"/>
  <c r="C13" i="4"/>
  <c r="BY12" i="4"/>
  <c r="S12" i="4"/>
  <c r="R12" i="4"/>
  <c r="Q12" i="4"/>
  <c r="P12" i="4"/>
  <c r="O12" i="4"/>
  <c r="N12" i="4"/>
  <c r="M12" i="4"/>
  <c r="L12" i="4"/>
  <c r="K12" i="4"/>
  <c r="J12" i="4"/>
  <c r="H12" i="4"/>
  <c r="G12" i="4"/>
  <c r="F12" i="4"/>
  <c r="E12" i="4"/>
  <c r="D12" i="4"/>
  <c r="C12" i="4"/>
  <c r="BY11" i="4"/>
  <c r="S11" i="4"/>
  <c r="R11" i="4"/>
  <c r="Q11" i="4"/>
  <c r="P11" i="4"/>
  <c r="O11" i="4"/>
  <c r="N11" i="4"/>
  <c r="M11" i="4"/>
  <c r="L11" i="4"/>
  <c r="K11" i="4"/>
  <c r="J11" i="4"/>
  <c r="H11" i="4"/>
  <c r="G11" i="4"/>
  <c r="F11" i="4"/>
  <c r="E11" i="4"/>
  <c r="D11" i="4"/>
  <c r="C11" i="4"/>
  <c r="BZ10" i="4"/>
  <c r="BY10" i="4"/>
  <c r="S10" i="4"/>
  <c r="R10" i="4"/>
  <c r="Q10" i="4"/>
  <c r="P10" i="4"/>
  <c r="O10" i="4"/>
  <c r="N10" i="4"/>
  <c r="M10" i="4"/>
  <c r="L10" i="4"/>
  <c r="K10" i="4"/>
  <c r="J10" i="4"/>
  <c r="H10" i="4"/>
  <c r="G10" i="4"/>
  <c r="F10" i="4"/>
  <c r="E10" i="4"/>
  <c r="D10" i="4"/>
  <c r="C10" i="4"/>
  <c r="S9" i="4"/>
  <c r="R9" i="4"/>
  <c r="Q9" i="4"/>
  <c r="P9" i="4"/>
  <c r="O9" i="4"/>
  <c r="N9" i="4"/>
  <c r="M9" i="4"/>
  <c r="L9" i="4"/>
  <c r="K9" i="4"/>
  <c r="J9" i="4"/>
  <c r="H9" i="4"/>
  <c r="G9" i="4"/>
  <c r="F9" i="4"/>
  <c r="E9" i="4"/>
  <c r="D9" i="4"/>
  <c r="C9" i="4"/>
  <c r="A9" i="4"/>
  <c r="S8" i="4"/>
  <c r="R8" i="4"/>
  <c r="Q8" i="4"/>
  <c r="P8" i="4"/>
  <c r="O8" i="4"/>
  <c r="N8" i="4"/>
  <c r="M8" i="4"/>
  <c r="L8" i="4"/>
  <c r="K8" i="4"/>
  <c r="H8" i="4"/>
  <c r="G8" i="4"/>
  <c r="F8" i="4"/>
  <c r="E8" i="4"/>
  <c r="D8" i="4"/>
  <c r="C8" i="4"/>
  <c r="S7" i="4"/>
  <c r="R7" i="4"/>
  <c r="Q7" i="4"/>
  <c r="P7" i="4"/>
  <c r="O7" i="4"/>
  <c r="N7" i="4"/>
  <c r="M7" i="4"/>
  <c r="L7" i="4"/>
  <c r="K7" i="4"/>
  <c r="H7" i="4"/>
  <c r="G7" i="4"/>
  <c r="F7" i="4"/>
  <c r="E7" i="4"/>
  <c r="D7" i="4"/>
  <c r="C7" i="4"/>
  <c r="R6" i="4"/>
  <c r="P6" i="4"/>
  <c r="O6" i="4"/>
  <c r="N6" i="4"/>
  <c r="M6" i="4"/>
  <c r="L6" i="4"/>
  <c r="K6" i="4"/>
  <c r="H6" i="4"/>
  <c r="G6" i="4"/>
  <c r="F6" i="4"/>
  <c r="E6" i="4"/>
  <c r="D6" i="4"/>
  <c r="C6" i="4"/>
  <c r="P5" i="4"/>
  <c r="O5" i="4"/>
  <c r="N5" i="4"/>
  <c r="M5" i="4"/>
  <c r="L5" i="4"/>
  <c r="K5" i="4"/>
  <c r="H5" i="4"/>
  <c r="G5" i="4"/>
  <c r="F5" i="4"/>
  <c r="E5" i="4"/>
  <c r="D5" i="4"/>
  <c r="C5" i="4"/>
  <c r="P4" i="4"/>
  <c r="O4" i="4"/>
  <c r="N4" i="4"/>
  <c r="M4" i="4"/>
  <c r="L4" i="4"/>
  <c r="K4" i="4"/>
  <c r="H4" i="4"/>
  <c r="G4" i="4"/>
  <c r="F4" i="4"/>
  <c r="E4" i="4"/>
  <c r="D4" i="4"/>
  <c r="C4" i="4"/>
  <c r="G3" i="4"/>
  <c r="F3" i="4"/>
  <c r="E3" i="4"/>
  <c r="D3" i="4"/>
  <c r="C3" i="4"/>
  <c r="J8" i="4" l="1"/>
  <c r="Q6" i="4"/>
  <c r="S6" i="4"/>
  <c r="J7" i="4"/>
  <c r="Z62" i="4"/>
  <c r="L28" i="7"/>
  <c r="X6" i="4" s="1"/>
  <c r="L27" i="7"/>
  <c r="Z5" i="4" s="1"/>
  <c r="Z7" i="4"/>
  <c r="Y10" i="4"/>
  <c r="V7" i="4"/>
  <c r="W8" i="4"/>
  <c r="X9" i="4"/>
  <c r="U39" i="4"/>
  <c r="U10" i="4"/>
  <c r="X11" i="4"/>
  <c r="V12" i="4"/>
  <c r="X13" i="4"/>
  <c r="V14" i="4"/>
  <c r="X15" i="4"/>
  <c r="V16" i="4"/>
  <c r="X17" i="4"/>
  <c r="V18" i="4"/>
  <c r="X19" i="4"/>
  <c r="V20" i="4"/>
  <c r="X21" i="4"/>
  <c r="V22" i="4"/>
  <c r="X23" i="4"/>
  <c r="V24" i="4"/>
  <c r="V34" i="4"/>
  <c r="V48" i="4"/>
  <c r="A7" i="4"/>
  <c r="X7" i="4"/>
  <c r="U8" i="4"/>
  <c r="V9" i="4"/>
  <c r="Z9" i="4"/>
  <c r="W10" i="4"/>
  <c r="A11" i="4"/>
  <c r="Z12" i="4"/>
  <c r="A13" i="4"/>
  <c r="X36" i="4"/>
  <c r="Y43" i="4"/>
  <c r="Y53" i="4"/>
  <c r="U7" i="4"/>
  <c r="A8" i="4"/>
  <c r="V8" i="4"/>
  <c r="X8" i="4"/>
  <c r="Z8" i="4"/>
  <c r="U9" i="4"/>
  <c r="A10" i="4"/>
  <c r="V10" i="4"/>
  <c r="X10" i="4"/>
  <c r="Z10" i="4"/>
  <c r="V11" i="4"/>
  <c r="Z11" i="4"/>
  <c r="A12" i="4"/>
  <c r="X12" i="4"/>
  <c r="V13" i="4"/>
  <c r="Z13" i="4"/>
  <c r="A14" i="4"/>
  <c r="Z14" i="4"/>
  <c r="A15" i="4"/>
  <c r="Z16" i="4"/>
  <c r="A17" i="4"/>
  <c r="Z18" i="4"/>
  <c r="A19" i="4"/>
  <c r="Z20" i="4"/>
  <c r="A21" i="4"/>
  <c r="Z22" i="4"/>
  <c r="A23" i="4"/>
  <c r="Z24" i="4"/>
  <c r="U25" i="4"/>
  <c r="Y26" i="4"/>
  <c r="U27" i="4"/>
  <c r="Y28" i="4"/>
  <c r="U29" i="4"/>
  <c r="Y30" i="4"/>
  <c r="U31" i="4"/>
  <c r="Y32" i="4"/>
  <c r="U33" i="4"/>
  <c r="W35" i="4"/>
  <c r="Y37" i="4"/>
  <c r="W41" i="4"/>
  <c r="A46" i="4"/>
  <c r="X50" i="4"/>
  <c r="X14" i="4"/>
  <c r="V15" i="4"/>
  <c r="Z15" i="4"/>
  <c r="A16" i="4"/>
  <c r="X16" i="4"/>
  <c r="V17" i="4"/>
  <c r="Z17" i="4"/>
  <c r="A18" i="4"/>
  <c r="X18" i="4"/>
  <c r="V19" i="4"/>
  <c r="Z19" i="4"/>
  <c r="A20" i="4"/>
  <c r="X20" i="4"/>
  <c r="V21" i="4"/>
  <c r="Z21" i="4"/>
  <c r="A22" i="4"/>
  <c r="X22" i="4"/>
  <c r="V23" i="4"/>
  <c r="Z23" i="4"/>
  <c r="A24" i="4"/>
  <c r="X24" i="4"/>
  <c r="Y25" i="4"/>
  <c r="U26" i="4"/>
  <c r="Y27" i="4"/>
  <c r="U28" i="4"/>
  <c r="Y29" i="4"/>
  <c r="U30" i="4"/>
  <c r="Y31" i="4"/>
  <c r="U32" i="4"/>
  <c r="Y33" i="4"/>
  <c r="Z34" i="4"/>
  <c r="A36" i="4"/>
  <c r="U37" i="4"/>
  <c r="V38" i="4"/>
  <c r="V40" i="4"/>
  <c r="X42" i="4"/>
  <c r="Z44" i="4"/>
  <c r="U47" i="4"/>
  <c r="W49" i="4"/>
  <c r="Y51" i="4"/>
  <c r="X60" i="4"/>
  <c r="U11" i="4"/>
  <c r="W11" i="4"/>
  <c r="U12" i="4"/>
  <c r="W12" i="4"/>
  <c r="U13" i="4"/>
  <c r="W13" i="4"/>
  <c r="U14" i="4"/>
  <c r="W14" i="4"/>
  <c r="U15" i="4"/>
  <c r="W15" i="4"/>
  <c r="U16" i="4"/>
  <c r="W16" i="4"/>
  <c r="U17" i="4"/>
  <c r="W17" i="4"/>
  <c r="U18" i="4"/>
  <c r="W18" i="4"/>
  <c r="U19" i="4"/>
  <c r="W19" i="4"/>
  <c r="U20" i="4"/>
  <c r="W20" i="4"/>
  <c r="U21" i="4"/>
  <c r="W21" i="4"/>
  <c r="U22" i="4"/>
  <c r="W22" i="4"/>
  <c r="U23" i="4"/>
  <c r="W23" i="4"/>
  <c r="U24" i="4"/>
  <c r="A34" i="4"/>
  <c r="X34" i="4"/>
  <c r="V36" i="4"/>
  <c r="A38" i="4"/>
  <c r="X38" i="4"/>
  <c r="U43" i="4"/>
  <c r="W45" i="4"/>
  <c r="X46" i="4"/>
  <c r="U51" i="4"/>
  <c r="U57" i="4"/>
  <c r="W59" i="4"/>
  <c r="Z25" i="4"/>
  <c r="X25" i="4"/>
  <c r="V25" i="4"/>
  <c r="A25" i="4"/>
  <c r="Z26" i="4"/>
  <c r="X26" i="4"/>
  <c r="V26" i="4"/>
  <c r="A26" i="4"/>
  <c r="Z27" i="4"/>
  <c r="X27" i="4"/>
  <c r="V27" i="4"/>
  <c r="A27" i="4"/>
  <c r="Z28" i="4"/>
  <c r="X28" i="4"/>
  <c r="V28" i="4"/>
  <c r="A28" i="4"/>
  <c r="Z29" i="4"/>
  <c r="X29" i="4"/>
  <c r="V29" i="4"/>
  <c r="A29" i="4"/>
  <c r="Z30" i="4"/>
  <c r="X30" i="4"/>
  <c r="V30" i="4"/>
  <c r="A30" i="4"/>
  <c r="Z31" i="4"/>
  <c r="X31" i="4"/>
  <c r="V31" i="4"/>
  <c r="A31" i="4"/>
  <c r="Z32" i="4"/>
  <c r="X32" i="4"/>
  <c r="V32" i="4"/>
  <c r="A32" i="4"/>
  <c r="Y34" i="4"/>
  <c r="Z33" i="4"/>
  <c r="X33" i="4"/>
  <c r="V33" i="4"/>
  <c r="A33" i="4"/>
  <c r="W34" i="4"/>
  <c r="U34" i="4"/>
  <c r="Y36" i="4"/>
  <c r="Z35" i="4"/>
  <c r="X35" i="4"/>
  <c r="V35" i="4"/>
  <c r="A35" i="4"/>
  <c r="W36" i="4"/>
  <c r="U36" i="4"/>
  <c r="Y38" i="4"/>
  <c r="Z37" i="4"/>
  <c r="X37" i="4"/>
  <c r="V37" i="4"/>
  <c r="A37" i="4"/>
  <c r="Z38" i="4"/>
  <c r="W38" i="4"/>
  <c r="U38" i="4"/>
  <c r="Y41" i="4"/>
  <c r="X40" i="4"/>
  <c r="A40" i="4"/>
  <c r="Z42" i="4"/>
  <c r="V42" i="4"/>
  <c r="Y45" i="4"/>
  <c r="X44" i="4"/>
  <c r="A44" i="4"/>
  <c r="Z46" i="4"/>
  <c r="V46" i="4"/>
  <c r="Y49" i="4"/>
  <c r="X48" i="4"/>
  <c r="A48" i="4"/>
  <c r="Z50" i="4"/>
  <c r="V50" i="4"/>
  <c r="Z52" i="4"/>
  <c r="A52" i="4"/>
  <c r="W53" i="4"/>
  <c r="U53" i="4"/>
  <c r="Y55" i="4"/>
  <c r="V54" i="4"/>
  <c r="U55" i="4"/>
  <c r="W55" i="4"/>
  <c r="Z56" i="4"/>
  <c r="Y57" i="4"/>
  <c r="X56" i="4"/>
  <c r="Y59" i="4"/>
  <c r="Z58" i="4"/>
  <c r="Z60" i="4"/>
  <c r="A60" i="4"/>
  <c r="W61" i="4"/>
  <c r="U61" i="4"/>
  <c r="X62" i="4"/>
  <c r="V62" i="4"/>
  <c r="V52" i="4"/>
  <c r="A54" i="4"/>
  <c r="X54" i="4"/>
  <c r="V56" i="4"/>
  <c r="A58" i="4"/>
  <c r="X58" i="4"/>
  <c r="V60" i="4"/>
  <c r="A62" i="4"/>
  <c r="J6" i="4"/>
  <c r="S4" i="4"/>
  <c r="L25" i="7"/>
  <c r="A3" i="4" s="1"/>
  <c r="L26" i="7"/>
  <c r="X4" i="4" s="1"/>
  <c r="Y40" i="4"/>
  <c r="Z39" i="4"/>
  <c r="X39" i="4"/>
  <c r="V39" i="4"/>
  <c r="A39" i="4"/>
  <c r="W40" i="4"/>
  <c r="U40" i="4"/>
  <c r="Y42" i="4"/>
  <c r="Z41" i="4"/>
  <c r="X41" i="4"/>
  <c r="V41" i="4"/>
  <c r="A41" i="4"/>
  <c r="W42" i="4"/>
  <c r="U42" i="4"/>
  <c r="Y44" i="4"/>
  <c r="Z43" i="4"/>
  <c r="X43" i="4"/>
  <c r="V43" i="4"/>
  <c r="A43" i="4"/>
  <c r="W44" i="4"/>
  <c r="U44" i="4"/>
  <c r="Y46" i="4"/>
  <c r="Z45" i="4"/>
  <c r="X45" i="4"/>
  <c r="V45" i="4"/>
  <c r="A45" i="4"/>
  <c r="W46" i="4"/>
  <c r="U46" i="4"/>
  <c r="Y48" i="4"/>
  <c r="Z47" i="4"/>
  <c r="X47" i="4"/>
  <c r="V47" i="4"/>
  <c r="A47" i="4"/>
  <c r="W48" i="4"/>
  <c r="U48" i="4"/>
  <c r="Y50" i="4"/>
  <c r="Z49" i="4"/>
  <c r="X49" i="4"/>
  <c r="V49" i="4"/>
  <c r="A49" i="4"/>
  <c r="W50" i="4"/>
  <c r="U50" i="4"/>
  <c r="Y52" i="4"/>
  <c r="Z51" i="4"/>
  <c r="X51" i="4"/>
  <c r="V51" i="4"/>
  <c r="A51" i="4"/>
  <c r="W52" i="4"/>
  <c r="U52" i="4"/>
  <c r="Y54" i="4"/>
  <c r="Z53" i="4"/>
  <c r="X53" i="4"/>
  <c r="V53" i="4"/>
  <c r="A53" i="4"/>
  <c r="W54" i="4"/>
  <c r="U54" i="4"/>
  <c r="Y56" i="4"/>
  <c r="Z55" i="4"/>
  <c r="X55" i="4"/>
  <c r="V55" i="4"/>
  <c r="A55" i="4"/>
  <c r="W56" i="4"/>
  <c r="U56" i="4"/>
  <c r="Y58" i="4"/>
  <c r="Z57" i="4"/>
  <c r="X57" i="4"/>
  <c r="V57" i="4"/>
  <c r="A57" i="4"/>
  <c r="W58" i="4"/>
  <c r="U58" i="4"/>
  <c r="Y60" i="4"/>
  <c r="Z59" i="4"/>
  <c r="X59" i="4"/>
  <c r="V59" i="4"/>
  <c r="A59" i="4"/>
  <c r="W60" i="4"/>
  <c r="U60" i="4"/>
  <c r="Y62" i="4"/>
  <c r="Z61" i="4"/>
  <c r="X61" i="4"/>
  <c r="V61" i="4"/>
  <c r="A61" i="4"/>
  <c r="W62" i="4"/>
  <c r="U62" i="4"/>
  <c r="I7" i="4"/>
  <c r="I9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5" i="4"/>
  <c r="I37" i="4"/>
  <c r="I41" i="4"/>
  <c r="I43" i="4"/>
  <c r="I45" i="4"/>
  <c r="I47" i="4"/>
  <c r="I49" i="4"/>
  <c r="I51" i="4"/>
  <c r="I53" i="4"/>
  <c r="I55" i="4"/>
  <c r="I57" i="4"/>
  <c r="I59" i="4"/>
  <c r="I61" i="4"/>
  <c r="I63" i="4"/>
  <c r="B12" i="8"/>
  <c r="J4" i="4"/>
  <c r="B13" i="8"/>
  <c r="I4" i="4"/>
  <c r="J5" i="4"/>
  <c r="I39" i="4"/>
  <c r="I5" i="4"/>
  <c r="I6" i="4"/>
  <c r="I8" i="4"/>
  <c r="I10" i="4"/>
  <c r="I34" i="4"/>
  <c r="I36" i="4"/>
  <c r="I38" i="4"/>
  <c r="I40" i="4"/>
  <c r="I42" i="4"/>
  <c r="I44" i="4"/>
  <c r="I46" i="4"/>
  <c r="I48" i="4"/>
  <c r="I50" i="4"/>
  <c r="I52" i="4"/>
  <c r="I54" i="4"/>
  <c r="I56" i="4"/>
  <c r="I58" i="4"/>
  <c r="I60" i="4"/>
  <c r="I62" i="4"/>
  <c r="W7" i="4" l="1"/>
  <c r="Y8" i="4" s="1"/>
  <c r="R5" i="4"/>
  <c r="Q4" i="4"/>
  <c r="R4" i="4"/>
  <c r="V5" i="4"/>
  <c r="U5" i="4"/>
  <c r="X5" i="4"/>
  <c r="A5" i="4"/>
  <c r="U6" i="4"/>
  <c r="Z6" i="4"/>
  <c r="S5" i="4"/>
  <c r="A6" i="4"/>
  <c r="V6" i="4"/>
  <c r="W6" i="4" s="1"/>
  <c r="Y7" i="4" s="1"/>
  <c r="Q5" i="4"/>
  <c r="W5" i="4"/>
  <c r="Y6" i="4" s="1"/>
  <c r="X27" i="7"/>
  <c r="Q3" i="4"/>
  <c r="A4" i="4"/>
  <c r="B4" i="8" s="1"/>
  <c r="D10" i="8" s="1"/>
  <c r="D11" i="8" s="1"/>
  <c r="V4" i="4"/>
  <c r="N25" i="7"/>
  <c r="AA27" i="7"/>
  <c r="X3" i="4"/>
  <c r="L22" i="7"/>
  <c r="U3" i="4"/>
  <c r="V3" i="4"/>
  <c r="AA25" i="7"/>
  <c r="H22" i="7"/>
  <c r="E22" i="7"/>
  <c r="R3" i="4"/>
  <c r="U4" i="4"/>
  <c r="S3" i="4"/>
  <c r="AB25" i="7" l="1"/>
  <c r="AB27" i="7"/>
  <c r="W4" i="4"/>
  <c r="Y5" i="4" s="1"/>
  <c r="W3" i="4"/>
  <c r="Y4" i="4" s="1"/>
  <c r="Z4" i="4" s="1"/>
  <c r="E10" i="8"/>
  <c r="E11" i="8" s="1"/>
  <c r="F10" i="8" l="1"/>
  <c r="F11" i="8" s="1"/>
  <c r="G10" i="8" l="1"/>
  <c r="G11" i="8" s="1"/>
  <c r="H10" i="8" l="1"/>
  <c r="H11" i="8" s="1"/>
  <c r="I10" i="8" l="1"/>
  <c r="I11" i="8" s="1"/>
  <c r="J10" i="8" l="1"/>
  <c r="J11" i="8" s="1"/>
  <c r="K10" i="8" l="1"/>
  <c r="K11" i="8" s="1"/>
  <c r="L10" i="8" l="1"/>
  <c r="M10" i="8" s="1"/>
  <c r="L11" i="8" l="1"/>
  <c r="M11" i="8"/>
  <c r="N10" i="8"/>
  <c r="N11" i="8" l="1"/>
  <c r="O10" i="8"/>
  <c r="O11" i="8" l="1"/>
  <c r="P10" i="8"/>
  <c r="P11" i="8" l="1"/>
  <c r="Q10" i="8"/>
  <c r="Q11" i="8" l="1"/>
  <c r="R10" i="8"/>
  <c r="R11" i="8" l="1"/>
  <c r="S10" i="8"/>
  <c r="S11" i="8" l="1"/>
  <c r="T10" i="8"/>
  <c r="T11" i="8" l="1"/>
  <c r="U10" i="8"/>
  <c r="U11" i="8" l="1"/>
  <c r="V10" i="8"/>
  <c r="V11" i="8" l="1"/>
  <c r="W10" i="8"/>
  <c r="W11" i="8" l="1"/>
  <c r="X10" i="8"/>
  <c r="X11" i="8" l="1"/>
  <c r="Y10" i="8"/>
  <c r="Y11" i="8" l="1"/>
  <c r="Z10" i="8"/>
  <c r="Z11" i="8" l="1"/>
  <c r="AA10" i="8"/>
  <c r="AA11" i="8" l="1"/>
  <c r="AB10" i="8"/>
  <c r="AB11" i="8" l="1"/>
  <c r="AC10" i="8"/>
  <c r="AC11" i="8" l="1"/>
  <c r="AD10" i="8"/>
  <c r="AD11" i="8" l="1"/>
  <c r="AE10" i="8"/>
  <c r="AE11" i="8" l="1"/>
  <c r="AF10" i="8"/>
  <c r="AF11" i="8" l="1"/>
  <c r="AG10" i="8"/>
  <c r="AG11" i="8" l="1"/>
  <c r="AH10" i="8"/>
  <c r="AH11" i="8" l="1"/>
  <c r="AI10" i="8"/>
  <c r="AI11" i="8" l="1"/>
  <c r="AJ10" i="8"/>
  <c r="AJ11" i="8" l="1"/>
  <c r="AK10" i="8"/>
  <c r="AK11" i="8" l="1"/>
  <c r="AL10" i="8"/>
  <c r="AL11" i="8" l="1"/>
  <c r="B11" i="8" s="1"/>
  <c r="B10" i="8"/>
</calcChain>
</file>

<file path=xl/sharedStrings.xml><?xml version="1.0" encoding="utf-8"?>
<sst xmlns="http://schemas.openxmlformats.org/spreadsheetml/2006/main" count="250" uniqueCount="102">
  <si>
    <t>P</t>
  </si>
  <si>
    <t>B</t>
  </si>
  <si>
    <t>Score</t>
  </si>
  <si>
    <t>C</t>
  </si>
  <si>
    <t>J</t>
  </si>
  <si>
    <t>DNA3</t>
  </si>
  <si>
    <t>DNA5</t>
  </si>
  <si>
    <t>DNA6</t>
  </si>
  <si>
    <t>Circuit Cards Table</t>
  </si>
  <si>
    <t>S</t>
  </si>
  <si>
    <t>O</t>
  </si>
  <si>
    <t>I</t>
  </si>
  <si>
    <t>สวน</t>
  </si>
  <si>
    <t>ตาม</t>
  </si>
  <si>
    <t>รอ</t>
  </si>
  <si>
    <t>ID</t>
  </si>
  <si>
    <t>PV</t>
  </si>
  <si>
    <t>BV</t>
  </si>
  <si>
    <t>Big</t>
  </si>
  <si>
    <t>Sma</t>
  </si>
  <si>
    <t>Rank Row</t>
  </si>
  <si>
    <t>P&amp;B</t>
  </si>
  <si>
    <t>PB</t>
  </si>
  <si>
    <t>No.1</t>
  </si>
  <si>
    <t>No.3</t>
  </si>
  <si>
    <t>No.4</t>
  </si>
  <si>
    <t>No.5</t>
  </si>
  <si>
    <t>No.2</t>
  </si>
  <si>
    <t>No.6</t>
  </si>
  <si>
    <t>No.7</t>
  </si>
  <si>
    <t>No.8</t>
  </si>
  <si>
    <t>No.9</t>
  </si>
  <si>
    <t>No.10</t>
  </si>
  <si>
    <t>No.11</t>
  </si>
  <si>
    <t>No.12</t>
  </si>
  <si>
    <t>No.13</t>
  </si>
  <si>
    <t>No.14</t>
  </si>
  <si>
    <t>No.15</t>
  </si>
  <si>
    <t>No.16</t>
  </si>
  <si>
    <t>No.17</t>
  </si>
  <si>
    <t>No.18</t>
  </si>
  <si>
    <t>No.19</t>
  </si>
  <si>
    <t>No.20</t>
  </si>
  <si>
    <t>No.21</t>
  </si>
  <si>
    <t>No.22</t>
  </si>
  <si>
    <t>No.23</t>
  </si>
  <si>
    <t>No.24</t>
  </si>
  <si>
    <t>No.25</t>
  </si>
  <si>
    <t>No.26</t>
  </si>
  <si>
    <t>No.27</t>
  </si>
  <si>
    <t>No.28</t>
  </si>
  <si>
    <t>No.29</t>
  </si>
  <si>
    <t>No.30</t>
  </si>
  <si>
    <t>No.31</t>
  </si>
  <si>
    <t>No.32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</si>
  <si>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</si>
  <si>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</si>
  <si>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</si>
  <si>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</si>
  <si>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</si>
  <si>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</si>
  <si>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</si>
  <si>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</si>
  <si>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No.41</t>
  </si>
  <si>
    <t>No.42</t>
  </si>
  <si>
    <t>No.43</t>
  </si>
  <si>
    <t>No.44</t>
  </si>
  <si>
    <t>No.45</t>
  </si>
  <si>
    <t>No.46</t>
  </si>
  <si>
    <t>No.47</t>
  </si>
  <si>
    <t>No.48</t>
  </si>
  <si>
    <t>No.49</t>
  </si>
  <si>
    <t>No.50</t>
  </si>
  <si>
    <t>No.51</t>
  </si>
  <si>
    <t>No.52</t>
  </si>
  <si>
    <t>No.53</t>
  </si>
  <si>
    <t>No.54</t>
  </si>
  <si>
    <t>No.55</t>
  </si>
  <si>
    <t>No.56</t>
  </si>
  <si>
    <t>No.57</t>
  </si>
  <si>
    <t>No.58</t>
  </si>
  <si>
    <t>No.59</t>
  </si>
  <si>
    <t>No.60</t>
  </si>
  <si>
    <t>Small</t>
  </si>
  <si>
    <t>Bet</t>
  </si>
  <si>
    <t>123Bet</t>
  </si>
  <si>
    <t>4@6</t>
  </si>
  <si>
    <t>All</t>
  </si>
  <si>
    <t>WIN =&gt;</t>
  </si>
  <si>
    <t>รับได้ทั้งอักษร ตัวเลข และ เครื่องหมาย</t>
  </si>
  <si>
    <t>BR</t>
  </si>
  <si>
    <t>Blue</t>
  </si>
  <si>
    <t>Red</t>
  </si>
  <si>
    <t>R</t>
  </si>
  <si>
    <t>ไพ่ มหาสนุก</t>
  </si>
  <si>
    <t>P1</t>
  </si>
  <si>
    <t>P2</t>
  </si>
  <si>
    <t>P3</t>
  </si>
  <si>
    <t>P4</t>
  </si>
  <si>
    <t>P5</t>
  </si>
  <si>
    <t>P6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</si>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</sst>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฿&quot;* #,##0.00_-;\-&quot;฿&quot;* #,##0.00_-;_-&quot;฿&quot;* &quot;-&quot;??_-;_-@_-"/>
  </numFmts>
  <fonts count="44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0"/>
      <name val="Tahoma"/>
      <family val="2"/>
      <scheme val="minor"/>
    </font>
    <font>
      <b/>
      <sz val="20"/>
      <color theme="0" tint="-4.9989318521683403E-2"/>
      <name val="BatangChe"/>
      <family val="3"/>
    </font>
    <font>
      <b/>
      <i/>
      <sz val="11"/>
      <color theme="1"/>
      <name val="Tahoma"/>
      <family val="2"/>
      <scheme val="minor"/>
    </font>
    <font>
      <b/>
      <i/>
      <sz val="11"/>
      <color theme="0"/>
      <name val="Tahoma"/>
      <family val="2"/>
      <scheme val="minor"/>
    </font>
    <font>
      <b/>
      <sz val="11"/>
      <color rgb="FFFFFF00"/>
      <name val="Tahoma"/>
      <family val="2"/>
      <scheme val="minor"/>
    </font>
    <font>
      <b/>
      <sz val="20"/>
      <color theme="0"/>
      <name val="Tahoma"/>
      <family val="2"/>
      <scheme val="minor"/>
    </font>
    <font>
      <b/>
      <i/>
      <sz val="12"/>
      <color theme="0"/>
      <name val="Tahoma"/>
      <family val="2"/>
      <scheme val="minor"/>
    </font>
    <font>
      <b/>
      <i/>
      <sz val="24"/>
      <color theme="0"/>
      <name val="Tahoma"/>
      <family val="2"/>
      <scheme val="minor"/>
    </font>
    <font>
      <b/>
      <i/>
      <sz val="26"/>
      <color theme="0"/>
      <name val="FreesiaUPC"/>
      <family val="2"/>
    </font>
    <font>
      <b/>
      <i/>
      <sz val="16"/>
      <color theme="1"/>
      <name val="Tahoma"/>
      <family val="2"/>
      <scheme val="minor"/>
    </font>
    <font>
      <b/>
      <i/>
      <sz val="12"/>
      <color theme="1"/>
      <name val="Tahoma"/>
      <family val="2"/>
      <scheme val="minor"/>
    </font>
    <font>
      <b/>
      <sz val="11"/>
      <color theme="1" tint="0.249977111117893"/>
      <name val="Tahoma"/>
      <family val="2"/>
      <scheme val="minor"/>
    </font>
    <font>
      <b/>
      <i/>
      <sz val="11.5"/>
      <color theme="0"/>
      <name val="Tahoma"/>
      <family val="2"/>
      <scheme val="minor"/>
    </font>
    <font>
      <b/>
      <sz val="14"/>
      <color theme="0"/>
      <name val="Tahoma"/>
      <family val="2"/>
      <scheme val="minor"/>
    </font>
    <font>
      <b/>
      <sz val="18"/>
      <color theme="0"/>
      <name val="Tahoma"/>
      <family val="2"/>
      <scheme val="minor"/>
    </font>
    <font>
      <sz val="14"/>
      <color theme="0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u/>
      <sz val="11"/>
      <color theme="10"/>
      <name val="Tahoma"/>
      <family val="2"/>
      <scheme val="minor"/>
    </font>
    <font>
      <b/>
      <i/>
      <sz val="20"/>
      <color theme="0"/>
      <name val="Tahoma"/>
      <family val="2"/>
      <scheme val="minor"/>
    </font>
    <font>
      <b/>
      <i/>
      <sz val="72"/>
      <color theme="0"/>
      <name val="Tahoma"/>
      <family val="2"/>
      <scheme val="minor"/>
    </font>
    <font>
      <b/>
      <i/>
      <sz val="16"/>
      <color theme="0"/>
      <name val="Tahoma"/>
      <family val="2"/>
      <scheme val="minor"/>
    </font>
    <font>
      <b/>
      <i/>
      <sz val="18"/>
      <color theme="0"/>
      <name val="Tahoma"/>
      <family val="2"/>
      <scheme val="minor"/>
    </font>
    <font>
      <b/>
      <sz val="20"/>
      <color rgb="FFFFFF00"/>
      <name val="Tahoma"/>
      <family val="2"/>
      <scheme val="minor"/>
    </font>
    <font>
      <sz val="10"/>
      <color theme="0"/>
      <name val="Tahoma"/>
      <family val="2"/>
      <scheme val="minor"/>
    </font>
    <font>
      <b/>
      <i/>
      <sz val="22"/>
      <color theme="0"/>
      <name val="Tahoma"/>
      <family val="2"/>
      <scheme val="minor"/>
    </font>
    <font>
      <b/>
      <sz val="10"/>
      <color theme="1"/>
      <name val="Tahoma"/>
      <family val="2"/>
      <scheme val="minor"/>
    </font>
    <font>
      <b/>
      <i/>
      <sz val="22"/>
      <color theme="1"/>
      <name val="Tahoma"/>
      <family val="2"/>
      <scheme val="minor"/>
    </font>
    <font>
      <b/>
      <sz val="11"/>
      <color theme="0"/>
      <name val="宋体"/>
      <charset val="222"/>
    </font>
    <font>
      <sz val="8"/>
      <color theme="1"/>
      <name val="Tahoma"/>
      <family val="2"/>
      <charset val="222"/>
      <scheme val="minor"/>
    </font>
    <font>
      <b/>
      <sz val="12"/>
      <name val="宋体"/>
      <charset val="222"/>
    </font>
    <font>
      <b/>
      <i/>
      <sz val="20"/>
      <color theme="1"/>
      <name val="Tahoma"/>
      <family val="2"/>
      <scheme val="minor"/>
    </font>
    <font>
      <b/>
      <i/>
      <sz val="200"/>
      <color theme="0"/>
      <name val="Tahoma"/>
      <family val="2"/>
      <scheme val="minor"/>
    </font>
    <font>
      <b/>
      <i/>
      <sz val="26"/>
      <color rgb="FFFFFF00"/>
      <name val="Tahoma"/>
      <family val="2"/>
      <scheme val="minor"/>
    </font>
    <font>
      <b/>
      <sz val="26"/>
      <color theme="0"/>
      <name val="Tahoma"/>
      <family val="2"/>
      <scheme val="minor"/>
    </font>
    <font>
      <sz val="14"/>
      <color theme="0"/>
      <name val="Tahoma"/>
      <family val="2"/>
      <scheme val="minor"/>
    </font>
    <font>
      <b/>
      <i/>
      <sz val="14"/>
      <color theme="1"/>
      <name val="Tahoma"/>
      <family val="2"/>
      <scheme val="minor"/>
    </font>
    <font>
      <b/>
      <i/>
      <sz val="14"/>
      <color theme="0"/>
      <name val="Tahoma"/>
      <family val="2"/>
      <scheme val="minor"/>
    </font>
    <font>
      <sz val="14"/>
      <name val="Tahoma"/>
      <family val="2"/>
      <scheme val="minor"/>
    </font>
    <font>
      <b/>
      <sz val="60"/>
      <color theme="0"/>
      <name val="Tahoma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333FF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6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1" fillId="4" borderId="8" xfId="0" applyFont="1" applyFill="1" applyBorder="1" applyAlignment="1">
      <alignment horizontal="center" vertical="center"/>
    </xf>
    <xf numFmtId="0" fontId="1" fillId="1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12" borderId="17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vertical="center"/>
    </xf>
    <xf numFmtId="0" fontId="1" fillId="13" borderId="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/>
    </xf>
    <xf numFmtId="0" fontId="1" fillId="13" borderId="11" xfId="0" applyFont="1" applyFill="1" applyBorder="1" applyAlignment="1">
      <alignment horizontal="center" vertical="center"/>
    </xf>
    <xf numFmtId="0" fontId="1" fillId="13" borderId="9" xfId="0" applyFont="1" applyFill="1" applyBorder="1" applyAlignment="1">
      <alignment horizontal="center" vertical="center"/>
    </xf>
    <xf numFmtId="0" fontId="1" fillId="13" borderId="14" xfId="0" applyFont="1" applyFill="1" applyBorder="1" applyAlignment="1">
      <alignment horizontal="center" vertical="center"/>
    </xf>
    <xf numFmtId="0" fontId="1" fillId="13" borderId="15" xfId="0" applyFont="1" applyFill="1" applyBorder="1" applyAlignment="1">
      <alignment horizontal="center" vertical="center"/>
    </xf>
    <xf numFmtId="0" fontId="1" fillId="13" borderId="16" xfId="0" applyFont="1" applyFill="1" applyBorder="1" applyAlignment="1">
      <alignment horizontal="center" vertical="center"/>
    </xf>
    <xf numFmtId="0" fontId="1" fillId="13" borderId="23" xfId="0" applyFont="1" applyFill="1" applyBorder="1" applyAlignment="1">
      <alignment horizontal="center" vertical="center"/>
    </xf>
    <xf numFmtId="0" fontId="1" fillId="13" borderId="17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1" fillId="13" borderId="2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1" fillId="11" borderId="18" xfId="0" applyFont="1" applyFill="1" applyBorder="1" applyAlignment="1">
      <alignment vertical="center"/>
    </xf>
    <xf numFmtId="0" fontId="1" fillId="13" borderId="12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  <xf numFmtId="0" fontId="1" fillId="13" borderId="29" xfId="0" applyFont="1" applyFill="1" applyBorder="1" applyAlignment="1">
      <alignment horizontal="center" vertical="center"/>
    </xf>
    <xf numFmtId="0" fontId="1" fillId="13" borderId="30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vertical="center"/>
    </xf>
    <xf numFmtId="0" fontId="0" fillId="6" borderId="0" xfId="0" applyFill="1" applyBorder="1"/>
    <xf numFmtId="0" fontId="0" fillId="6" borderId="0" xfId="0" applyFill="1" applyBorder="1" applyAlignment="1"/>
    <xf numFmtId="0" fontId="11" fillId="6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6" fillId="17" borderId="1" xfId="0" applyFont="1" applyFill="1" applyBorder="1" applyAlignment="1">
      <alignment horizontal="center"/>
    </xf>
    <xf numFmtId="0" fontId="8" fillId="10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17" fillId="14" borderId="4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3" xfId="0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7" fillId="15" borderId="43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vertical="center"/>
    </xf>
    <xf numFmtId="0" fontId="8" fillId="10" borderId="24" xfId="0" applyFont="1" applyFill="1" applyBorder="1" applyAlignment="1">
      <alignment horizontal="center" vertical="center"/>
    </xf>
    <xf numFmtId="0" fontId="9" fillId="6" borderId="39" xfId="0" applyFont="1" applyFill="1" applyBorder="1" applyAlignment="1">
      <alignment horizontal="center" vertical="center"/>
    </xf>
    <xf numFmtId="0" fontId="20" fillId="15" borderId="1" xfId="0" applyFont="1" applyFill="1" applyBorder="1" applyAlignment="1">
      <alignment horizontal="center" vertical="center"/>
    </xf>
    <xf numFmtId="0" fontId="1" fillId="20" borderId="5" xfId="0" applyFont="1" applyFill="1" applyBorder="1" applyAlignment="1">
      <alignment horizontal="center"/>
    </xf>
    <xf numFmtId="0" fontId="20" fillId="15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1" fillId="22" borderId="1" xfId="0" applyFont="1" applyFill="1" applyBorder="1" applyAlignment="1">
      <alignment horizontal="center" vertical="center"/>
    </xf>
    <xf numFmtId="16" fontId="22" fillId="22" borderId="1" xfId="3" applyNumberFormat="1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vertical="center"/>
    </xf>
    <xf numFmtId="0" fontId="0" fillId="23" borderId="1" xfId="0" applyFill="1" applyBorder="1" applyAlignment="1">
      <alignment horizontal="center" vertical="center"/>
    </xf>
    <xf numFmtId="0" fontId="28" fillId="15" borderId="1" xfId="0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vertical="center"/>
    </xf>
    <xf numFmtId="0" fontId="20" fillId="15" borderId="1" xfId="0" applyFont="1" applyFill="1" applyBorder="1" applyAlignment="1">
      <alignment horizontal="center" vertical="center"/>
    </xf>
    <xf numFmtId="0" fontId="0" fillId="0" borderId="0" xfId="0" applyFont="1"/>
    <xf numFmtId="0" fontId="32" fillId="8" borderId="47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8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 vertical="center"/>
    </xf>
    <xf numFmtId="0" fontId="39" fillId="16" borderId="0" xfId="0" applyFont="1" applyFill="1" applyAlignment="1">
      <alignment horizontal="center"/>
    </xf>
    <xf numFmtId="0" fontId="40" fillId="18" borderId="1" xfId="0" applyFont="1" applyFill="1" applyBorder="1" applyAlignment="1">
      <alignment horizontal="center" vertical="center"/>
    </xf>
    <xf numFmtId="0" fontId="40" fillId="19" borderId="1" xfId="0" applyFont="1" applyFill="1" applyBorder="1" applyAlignment="1">
      <alignment horizontal="center" vertical="center"/>
    </xf>
    <xf numFmtId="0" fontId="41" fillId="6" borderId="1" xfId="0" applyFont="1" applyFill="1" applyBorder="1" applyAlignment="1">
      <alignment horizontal="center" vertical="center"/>
    </xf>
    <xf numFmtId="0" fontId="42" fillId="15" borderId="3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0" fontId="1" fillId="11" borderId="20" xfId="0" applyFont="1" applyFill="1" applyBorder="1" applyAlignment="1">
      <alignment horizontal="center" vertical="center"/>
    </xf>
    <xf numFmtId="0" fontId="1" fillId="11" borderId="21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9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30" fillId="2" borderId="46" xfId="0" applyFont="1" applyFill="1" applyBorder="1" applyAlignment="1">
      <alignment horizontal="center" vertical="center"/>
    </xf>
    <xf numFmtId="0" fontId="30" fillId="2" borderId="24" xfId="0" applyFont="1" applyFill="1" applyBorder="1" applyAlignment="1">
      <alignment horizontal="center" vertical="center"/>
    </xf>
    <xf numFmtId="0" fontId="43" fillId="25" borderId="60" xfId="0" applyFont="1" applyFill="1" applyBorder="1" applyAlignment="1">
      <alignment horizontal="center" vertical="center"/>
    </xf>
    <xf numFmtId="0" fontId="43" fillId="25" borderId="61" xfId="0" applyFont="1" applyFill="1" applyBorder="1" applyAlignment="1">
      <alignment horizontal="center" vertical="center"/>
    </xf>
    <xf numFmtId="0" fontId="43" fillId="25" borderId="62" xfId="0" applyFont="1" applyFill="1" applyBorder="1" applyAlignment="1">
      <alignment horizontal="center" vertical="center"/>
    </xf>
    <xf numFmtId="0" fontId="43" fillId="25" borderId="63" xfId="0" applyFont="1" applyFill="1" applyBorder="1" applyAlignment="1">
      <alignment horizontal="center" vertical="center"/>
    </xf>
    <xf numFmtId="0" fontId="43" fillId="25" borderId="64" xfId="0" applyFont="1" applyFill="1" applyBorder="1" applyAlignment="1">
      <alignment horizontal="center" vertical="center"/>
    </xf>
    <xf numFmtId="0" fontId="43" fillId="25" borderId="65" xfId="0" applyFont="1" applyFill="1" applyBorder="1" applyAlignment="1">
      <alignment horizontal="center" vertical="center"/>
    </xf>
    <xf numFmtId="9" fontId="35" fillId="22" borderId="40" xfId="1" applyFont="1" applyFill="1" applyBorder="1" applyAlignment="1">
      <alignment horizontal="center" vertical="center"/>
    </xf>
    <xf numFmtId="9" fontId="35" fillId="22" borderId="41" xfId="1" applyFont="1" applyFill="1" applyBorder="1" applyAlignment="1">
      <alignment horizontal="center" vertical="center"/>
    </xf>
    <xf numFmtId="0" fontId="36" fillId="6" borderId="0" xfId="0" applyFont="1" applyFill="1" applyBorder="1" applyAlignment="1">
      <alignment horizontal="center" vertical="center"/>
    </xf>
    <xf numFmtId="0" fontId="18" fillId="10" borderId="36" xfId="0" applyFont="1" applyFill="1" applyBorder="1" applyAlignment="1">
      <alignment horizontal="center" vertical="center"/>
    </xf>
    <xf numFmtId="0" fontId="18" fillId="10" borderId="38" xfId="0" applyFont="1" applyFill="1" applyBorder="1" applyAlignment="1">
      <alignment horizontal="center" vertical="center"/>
    </xf>
    <xf numFmtId="0" fontId="18" fillId="10" borderId="37" xfId="0" applyFont="1" applyFill="1" applyBorder="1" applyAlignment="1">
      <alignment horizontal="center" vertical="center"/>
    </xf>
    <xf numFmtId="0" fontId="18" fillId="10" borderId="33" xfId="0" applyFont="1" applyFill="1" applyBorder="1" applyAlignment="1">
      <alignment horizontal="center" vertical="center"/>
    </xf>
    <xf numFmtId="0" fontId="18" fillId="3" borderId="36" xfId="0" applyFont="1" applyFill="1" applyBorder="1" applyAlignment="1">
      <alignment horizontal="center" vertical="center"/>
    </xf>
    <xf numFmtId="0" fontId="18" fillId="3" borderId="38" xfId="0" applyFont="1" applyFill="1" applyBorder="1" applyAlignment="1">
      <alignment horizontal="center" vertical="center"/>
    </xf>
    <xf numFmtId="0" fontId="18" fillId="3" borderId="37" xfId="0" applyFont="1" applyFill="1" applyBorder="1" applyAlignment="1">
      <alignment horizontal="center" vertical="center"/>
    </xf>
    <xf numFmtId="0" fontId="18" fillId="3" borderId="33" xfId="0" applyFont="1" applyFill="1" applyBorder="1" applyAlignment="1">
      <alignment horizontal="center" vertical="center"/>
    </xf>
    <xf numFmtId="0" fontId="19" fillId="10" borderId="34" xfId="0" applyFont="1" applyFill="1" applyBorder="1" applyAlignment="1">
      <alignment horizontal="center" vertical="center"/>
    </xf>
    <xf numFmtId="0" fontId="19" fillId="10" borderId="35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9" fontId="23" fillId="6" borderId="39" xfId="1" applyFont="1" applyFill="1" applyBorder="1" applyAlignment="1">
      <alignment horizontal="center" vertical="center"/>
    </xf>
    <xf numFmtId="0" fontId="26" fillId="6" borderId="39" xfId="0" applyFont="1" applyFill="1" applyBorder="1" applyAlignment="1">
      <alignment horizontal="center" vertical="center" wrapText="1"/>
    </xf>
    <xf numFmtId="1" fontId="29" fillId="21" borderId="39" xfId="2" applyNumberFormat="1" applyFont="1" applyFill="1" applyBorder="1" applyAlignment="1">
      <alignment horizontal="center" vertical="center"/>
    </xf>
    <xf numFmtId="0" fontId="31" fillId="24" borderId="39" xfId="1" applyNumberFormat="1" applyFont="1" applyFill="1" applyBorder="1" applyAlignment="1">
      <alignment horizontal="center" vertical="center"/>
    </xf>
    <xf numFmtId="0" fontId="25" fillId="6" borderId="39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/>
    </xf>
    <xf numFmtId="0" fontId="12" fillId="7" borderId="35" xfId="0" applyFont="1" applyFill="1" applyBorder="1" applyAlignment="1">
      <alignment horizontal="center" vertical="center"/>
    </xf>
    <xf numFmtId="0" fontId="5" fillId="6" borderId="36" xfId="0" applyFont="1" applyFill="1" applyBorder="1" applyAlignment="1">
      <alignment horizontal="center" vertical="center"/>
    </xf>
    <xf numFmtId="0" fontId="5" fillId="6" borderId="44" xfId="0" applyFont="1" applyFill="1" applyBorder="1" applyAlignment="1">
      <alignment horizontal="center" vertical="center"/>
    </xf>
    <xf numFmtId="0" fontId="5" fillId="6" borderId="38" xfId="0" applyFont="1" applyFill="1" applyBorder="1" applyAlignment="1">
      <alignment horizontal="center" vertical="center"/>
    </xf>
    <xf numFmtId="0" fontId="5" fillId="6" borderId="37" xfId="0" applyFont="1" applyFill="1" applyBorder="1" applyAlignment="1">
      <alignment horizontal="center" vertical="center"/>
    </xf>
    <xf numFmtId="0" fontId="5" fillId="6" borderId="45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37" fillId="6" borderId="36" xfId="0" applyFont="1" applyFill="1" applyBorder="1" applyAlignment="1">
      <alignment horizontal="center" vertical="center"/>
    </xf>
    <xf numFmtId="0" fontId="27" fillId="6" borderId="44" xfId="0" applyFont="1" applyFill="1" applyBorder="1" applyAlignment="1">
      <alignment horizontal="center" vertical="center"/>
    </xf>
    <xf numFmtId="0" fontId="27" fillId="6" borderId="38" xfId="0" applyFont="1" applyFill="1" applyBorder="1" applyAlignment="1">
      <alignment horizontal="center" vertical="center"/>
    </xf>
    <xf numFmtId="0" fontId="27" fillId="6" borderId="37" xfId="0" applyFont="1" applyFill="1" applyBorder="1" applyAlignment="1">
      <alignment horizontal="center" vertical="center"/>
    </xf>
    <xf numFmtId="0" fontId="27" fillId="6" borderId="45" xfId="0" applyFont="1" applyFill="1" applyBorder="1" applyAlignment="1">
      <alignment horizontal="center" vertical="center"/>
    </xf>
    <xf numFmtId="0" fontId="27" fillId="6" borderId="33" xfId="0" applyFont="1" applyFill="1" applyBorder="1" applyAlignment="1">
      <alignment horizontal="center" vertical="center"/>
    </xf>
    <xf numFmtId="0" fontId="43" fillId="3" borderId="66" xfId="0" applyFont="1" applyFill="1" applyBorder="1" applyAlignment="1">
      <alignment horizontal="center" vertical="center"/>
    </xf>
    <xf numFmtId="0" fontId="43" fillId="3" borderId="67" xfId="0" applyFont="1" applyFill="1" applyBorder="1" applyAlignment="1">
      <alignment horizontal="center" vertical="center"/>
    </xf>
    <xf numFmtId="0" fontId="43" fillId="3" borderId="68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</cellXfs>
  <cellStyles count="4">
    <cellStyle name="Hyperlink" xfId="3" builtinId="8"/>
    <cellStyle name="ปกติ" xfId="0" builtinId="0"/>
    <cellStyle name="เปอร์เซ็นต์" xfId="1" builtinId="5"/>
    <cellStyle name="สกุลเงิน" xfId="2" builtinId="4"/>
  </cellStyles>
  <dxfs count="49"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 tint="-4.9989318521683403E-2"/>
      </font>
      <fill>
        <gradientFill type="path">
          <stop position="0">
            <color theme="0"/>
          </stop>
          <stop position="1">
            <color theme="1" tint="0.1490218817712943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00CC"/>
      <color rgb="FF3333FF"/>
      <color rgb="FF0000FF"/>
      <color rgb="FF006699"/>
      <color rgb="FF9900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35718</xdr:colOff>
      <xdr:row>0</xdr:row>
      <xdr:rowOff>23813</xdr:rowOff>
    </xdr:from>
    <xdr:to>
      <xdr:col>101</xdr:col>
      <xdr:colOff>285750</xdr:colOff>
      <xdr:row>36</xdr:row>
      <xdr:rowOff>59532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2ACC865E-5BC4-4B9F-9176-A07287A7D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656" y="23813"/>
          <a:ext cx="4321969" cy="5762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304801</xdr:colOff>
      <xdr:row>1</xdr:row>
      <xdr:rowOff>19673</xdr:rowOff>
    </xdr:from>
    <xdr:to>
      <xdr:col>24</xdr:col>
      <xdr:colOff>400050</xdr:colOff>
      <xdr:row>13</xdr:row>
      <xdr:rowOff>133350</xdr:rowOff>
    </xdr:to>
    <xdr:grpSp>
      <xdr:nvGrpSpPr>
        <xdr:cNvPr id="3" name="กลุ่ม 2">
          <a:extLst>
            <a:ext uri="{FF2B5EF4-FFF2-40B4-BE49-F238E27FC236}">
              <a16:creationId xmlns:a16="http://schemas.microsoft.com/office/drawing/2014/main" id="{EC47F735-EC39-4D08-85D6-7245118F1898}"/>
            </a:ext>
          </a:extLst>
        </xdr:cNvPr>
        <xdr:cNvGrpSpPr/>
      </xdr:nvGrpSpPr>
      <xdr:grpSpPr>
        <a:xfrm>
          <a:off x="7886701" y="286373"/>
          <a:ext cx="2724149" cy="3314077"/>
          <a:chOff x="3563563" y="-790562"/>
          <a:chExt cx="2669516" cy="3495547"/>
        </a:xfrm>
      </xdr:grpSpPr>
      <xdr:sp macro="[0]!Reset" textlink="">
        <xdr:nvSpPr>
          <xdr:cNvPr id="33" name="ตัดมุมสี่เหลี่ยมผืนผ้าด้านทแยงมุม 2">
            <a:extLst>
              <a:ext uri="{FF2B5EF4-FFF2-40B4-BE49-F238E27FC236}">
                <a16:creationId xmlns:a16="http://schemas.microsoft.com/office/drawing/2014/main" id="{9CAFFA25-345A-42E7-B027-DFD0C0CA8C4D}"/>
              </a:ext>
            </a:extLst>
          </xdr:cNvPr>
          <xdr:cNvSpPr/>
        </xdr:nvSpPr>
        <xdr:spPr>
          <a:xfrm>
            <a:off x="5160534" y="-767399"/>
            <a:ext cx="1072545" cy="3472384"/>
          </a:xfrm>
          <a:prstGeom prst="snip2DiagRect">
            <a:avLst/>
          </a:prstGeom>
          <a:solidFill>
            <a:srgbClr val="00B050"/>
          </a:solidFill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3">
            <a:schemeClr val="lt1"/>
          </a:lnRef>
          <a:fillRef idx="1">
            <a:schemeClr val="accent2"/>
          </a:fillRef>
          <a:effectRef idx="1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2800" b="1"/>
              <a:t>เริ่มเกมใหม่</a:t>
            </a:r>
          </a:p>
        </xdr:txBody>
      </xdr:sp>
      <xdr:grpSp>
        <xdr:nvGrpSpPr>
          <xdr:cNvPr id="2" name="กลุ่ม 1">
            <a:extLst>
              <a:ext uri="{FF2B5EF4-FFF2-40B4-BE49-F238E27FC236}">
                <a16:creationId xmlns:a16="http://schemas.microsoft.com/office/drawing/2014/main" id="{B3714FE3-E00D-4ABF-ABF7-1AD27E046BB3}"/>
              </a:ext>
            </a:extLst>
          </xdr:cNvPr>
          <xdr:cNvGrpSpPr/>
        </xdr:nvGrpSpPr>
        <xdr:grpSpPr>
          <a:xfrm>
            <a:off x="3563563" y="-790562"/>
            <a:ext cx="1381426" cy="3423707"/>
            <a:chOff x="3367340" y="-284719"/>
            <a:chExt cx="783212" cy="1696809"/>
          </a:xfrm>
        </xdr:grpSpPr>
        <xdr:sp macro="[0]!AddScore" textlink="">
          <xdr:nvSpPr>
            <xdr:cNvPr id="32" name="Oval 6">
              <a:extLst>
                <a:ext uri="{FF2B5EF4-FFF2-40B4-BE49-F238E27FC236}">
                  <a16:creationId xmlns:a16="http://schemas.microsoft.com/office/drawing/2014/main" id="{847E35BC-A499-49E7-B95B-3C0F2409CDDE}"/>
                </a:ext>
              </a:extLst>
            </xdr:cNvPr>
            <xdr:cNvSpPr/>
          </xdr:nvSpPr>
          <xdr:spPr>
            <a:xfrm>
              <a:off x="3369898" y="-284719"/>
              <a:ext cx="780654" cy="818539"/>
            </a:xfrm>
            <a:prstGeom prst="ellipse">
              <a:avLst/>
            </a:prstGeom>
            <a:solidFill>
              <a:srgbClr val="FFC000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บันทึกแต้ม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  <xdr:sp macro="[0]!UndoScore" textlink="">
          <xdr:nvSpPr>
            <xdr:cNvPr id="31" name="Oval 6">
              <a:extLst>
                <a:ext uri="{FF2B5EF4-FFF2-40B4-BE49-F238E27FC236}">
                  <a16:creationId xmlns:a16="http://schemas.microsoft.com/office/drawing/2014/main" id="{A2C96138-D8AE-4E66-B513-C92BA8AD1F13}"/>
                </a:ext>
              </a:extLst>
            </xdr:cNvPr>
            <xdr:cNvSpPr/>
          </xdr:nvSpPr>
          <xdr:spPr>
            <a:xfrm>
              <a:off x="3367340" y="616900"/>
              <a:ext cx="783212" cy="795190"/>
            </a:xfrm>
            <a:prstGeom prst="ellipse">
              <a:avLst/>
            </a:prstGeom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ลบแต้ม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</xdr:grpSp>
    </xdr:grpSp>
    <xdr:clientData/>
  </xdr:twoCellAnchor>
  <xdr:twoCellAnchor editAs="oneCell">
    <xdr:from>
      <xdr:col>0</xdr:col>
      <xdr:colOff>123827</xdr:colOff>
      <xdr:row>20</xdr:row>
      <xdr:rowOff>155576</xdr:rowOff>
    </xdr:from>
    <xdr:to>
      <xdr:col>1</xdr:col>
      <xdr:colOff>411115</xdr:colOff>
      <xdr:row>22</xdr:row>
      <xdr:rowOff>184150</xdr:rowOff>
    </xdr:to>
    <xdr:pic>
      <xdr:nvPicPr>
        <xdr:cNvPr id="10" name="รูปภาพ 9">
          <a:extLst>
            <a:ext uri="{FF2B5EF4-FFF2-40B4-BE49-F238E27FC236}">
              <a16:creationId xmlns:a16="http://schemas.microsoft.com/office/drawing/2014/main" id="{AEF7EA07-6CE7-4790-B689-1CF60A47F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7" y="4670426"/>
          <a:ext cx="420638" cy="561974"/>
        </a:xfrm>
        <a:prstGeom prst="rect">
          <a:avLst/>
        </a:prstGeom>
      </xdr:spPr>
    </xdr:pic>
    <xdr:clientData/>
  </xdr:twoCellAnchor>
  <xdr:twoCellAnchor>
    <xdr:from>
      <xdr:col>25</xdr:col>
      <xdr:colOff>152400</xdr:colOff>
      <xdr:row>2</xdr:row>
      <xdr:rowOff>57151</xdr:rowOff>
    </xdr:from>
    <xdr:to>
      <xdr:col>37</xdr:col>
      <xdr:colOff>66517</xdr:colOff>
      <xdr:row>11</xdr:row>
      <xdr:rowOff>124797</xdr:rowOff>
    </xdr:to>
    <xdr:grpSp>
      <xdr:nvGrpSpPr>
        <xdr:cNvPr id="45" name="กลุ่ม 44">
          <a:extLst>
            <a:ext uri="{FF2B5EF4-FFF2-40B4-BE49-F238E27FC236}">
              <a16:creationId xmlns:a16="http://schemas.microsoft.com/office/drawing/2014/main" id="{8431E82C-8261-4DB9-9E0D-E392CBA389A2}"/>
            </a:ext>
          </a:extLst>
        </xdr:cNvPr>
        <xdr:cNvGrpSpPr/>
      </xdr:nvGrpSpPr>
      <xdr:grpSpPr>
        <a:xfrm>
          <a:off x="10801350" y="590551"/>
          <a:ext cx="5171917" cy="2467946"/>
          <a:chOff x="34613850" y="7562851"/>
          <a:chExt cx="5171917" cy="2266950"/>
        </a:xfrm>
      </xdr:grpSpPr>
      <xdr:grpSp>
        <xdr:nvGrpSpPr>
          <xdr:cNvPr id="46" name="กลุ่ม 45">
            <a:extLst>
              <a:ext uri="{FF2B5EF4-FFF2-40B4-BE49-F238E27FC236}">
                <a16:creationId xmlns:a16="http://schemas.microsoft.com/office/drawing/2014/main" id="{4F930685-63F6-4D94-A6B1-D735EE66D3F3}"/>
              </a:ext>
            </a:extLst>
          </xdr:cNvPr>
          <xdr:cNvGrpSpPr/>
        </xdr:nvGrpSpPr>
        <xdr:grpSpPr>
          <a:xfrm>
            <a:off x="34613850" y="7562851"/>
            <a:ext cx="3444083" cy="2266950"/>
            <a:chOff x="20478750" y="1488281"/>
            <a:chExt cx="2234407" cy="1579563"/>
          </a:xfrm>
        </xdr:grpSpPr>
        <xdr:sp macro="[0]!AddScore" textlink="">
          <xdr:nvSpPr>
            <xdr:cNvPr id="52" name="ดาว: 10 แฉก 51">
              <a:extLst>
                <a:ext uri="{FF2B5EF4-FFF2-40B4-BE49-F238E27FC236}">
                  <a16:creationId xmlns:a16="http://schemas.microsoft.com/office/drawing/2014/main" id="{2E33DAB9-D02A-4052-8E87-B039C589E911}"/>
                </a:ext>
              </a:extLst>
            </xdr:cNvPr>
            <xdr:cNvSpPr/>
          </xdr:nvSpPr>
          <xdr:spPr>
            <a:xfrm>
              <a:off x="20478750" y="1488281"/>
              <a:ext cx="1031875" cy="734219"/>
            </a:xfrm>
            <a:prstGeom prst="star10">
              <a:avLst/>
            </a:prstGeom>
            <a:solidFill>
              <a:srgbClr val="0000FF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16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บันทึกแต้ม</a:t>
              </a:r>
            </a:p>
          </xdr:txBody>
        </xdr:sp>
        <xdr:sp macro="[0]!UndoScore" textlink="">
          <xdr:nvSpPr>
            <xdr:cNvPr id="56" name="ดาว: 10 แฉก 55">
              <a:extLst>
                <a:ext uri="{FF2B5EF4-FFF2-40B4-BE49-F238E27FC236}">
                  <a16:creationId xmlns:a16="http://schemas.microsoft.com/office/drawing/2014/main" id="{8498A467-16C5-4355-8633-38B035B9EA10}"/>
                </a:ext>
              </a:extLst>
            </xdr:cNvPr>
            <xdr:cNvSpPr/>
          </xdr:nvSpPr>
          <xdr:spPr>
            <a:xfrm>
              <a:off x="20478750" y="2333624"/>
              <a:ext cx="1031875" cy="734219"/>
            </a:xfrm>
            <a:prstGeom prst="star10">
              <a:avLst/>
            </a:prstGeom>
            <a:solidFill>
              <a:srgbClr val="FF0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ลบแต้ม</a:t>
              </a:r>
            </a:p>
          </xdr:txBody>
        </xdr:sp>
        <xdr:sp macro="[0]!Back" textlink="">
          <xdr:nvSpPr>
            <xdr:cNvPr id="59" name="ดาว: 10 แฉก 58">
              <a:extLst>
                <a:ext uri="{FF2B5EF4-FFF2-40B4-BE49-F238E27FC236}">
                  <a16:creationId xmlns:a16="http://schemas.microsoft.com/office/drawing/2014/main" id="{FF9DBF3B-05B1-4AC4-BD69-0A4539B6376D}"/>
                </a:ext>
              </a:extLst>
            </xdr:cNvPr>
            <xdr:cNvSpPr/>
          </xdr:nvSpPr>
          <xdr:spPr>
            <a:xfrm>
              <a:off x="21681281" y="1488281"/>
              <a:ext cx="1031875" cy="734219"/>
            </a:xfrm>
            <a:prstGeom prst="star10">
              <a:avLst/>
            </a:prstGeom>
            <a:solidFill>
              <a:srgbClr val="FFC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Back</a:t>
              </a:r>
            </a:p>
          </xdr:txBody>
        </xdr:sp>
        <xdr:sp macro="[0]!Reset" textlink="">
          <xdr:nvSpPr>
            <xdr:cNvPr id="60" name="ดาว: 10 แฉก 59">
              <a:extLst>
                <a:ext uri="{FF2B5EF4-FFF2-40B4-BE49-F238E27FC236}">
                  <a16:creationId xmlns:a16="http://schemas.microsoft.com/office/drawing/2014/main" id="{39B1620D-430B-4D9D-9C04-33DFFEF436BA}"/>
                </a:ext>
              </a:extLst>
            </xdr:cNvPr>
            <xdr:cNvSpPr/>
          </xdr:nvSpPr>
          <xdr:spPr>
            <a:xfrm>
              <a:off x="21681282" y="2333625"/>
              <a:ext cx="1031875" cy="734219"/>
            </a:xfrm>
            <a:prstGeom prst="star10">
              <a:avLst/>
            </a:prstGeom>
            <a:solidFill>
              <a:srgbClr val="CC00CC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Reset</a:t>
              </a:r>
              <a:endParaRPr lang="th-TH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[0]!AddScore" textlink="">
        <xdr:nvSpPr>
          <xdr:cNvPr id="50" name="ดาว: 10 แฉก 49">
            <a:extLst>
              <a:ext uri="{FF2B5EF4-FFF2-40B4-BE49-F238E27FC236}">
                <a16:creationId xmlns:a16="http://schemas.microsoft.com/office/drawing/2014/main" id="{0E4A1D63-4306-4E96-A2C5-5FEC29DCE7E8}"/>
              </a:ext>
            </a:extLst>
          </xdr:cNvPr>
          <xdr:cNvSpPr/>
        </xdr:nvSpPr>
        <xdr:spPr>
          <a:xfrm>
            <a:off x="38195250" y="8191758"/>
            <a:ext cx="1590517" cy="1053733"/>
          </a:xfrm>
          <a:prstGeom prst="star10">
            <a:avLst/>
          </a:prstGeom>
          <a:solidFill>
            <a:srgbClr val="00B05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Tie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19050</xdr:colOff>
      <xdr:row>6</xdr:row>
      <xdr:rowOff>95251</xdr:rowOff>
    </xdr:from>
    <xdr:to>
      <xdr:col>16</xdr:col>
      <xdr:colOff>247650</xdr:colOff>
      <xdr:row>13</xdr:row>
      <xdr:rowOff>114300</xdr:rowOff>
    </xdr:to>
    <xdr:grpSp>
      <xdr:nvGrpSpPr>
        <xdr:cNvPr id="7" name="กลุ่ม 6">
          <a:extLst>
            <a:ext uri="{FF2B5EF4-FFF2-40B4-BE49-F238E27FC236}">
              <a16:creationId xmlns:a16="http://schemas.microsoft.com/office/drawing/2014/main" id="{ACC1D76F-B09F-4186-B718-9F0A4B8B5652}"/>
            </a:ext>
          </a:extLst>
        </xdr:cNvPr>
        <xdr:cNvGrpSpPr/>
      </xdr:nvGrpSpPr>
      <xdr:grpSpPr>
        <a:xfrm>
          <a:off x="152400" y="1695451"/>
          <a:ext cx="6800850" cy="1885949"/>
          <a:chOff x="18002249" y="1905001"/>
          <a:chExt cx="8210552" cy="1790699"/>
        </a:xfrm>
      </xdr:grpSpPr>
      <xdr:sp macro="[0]!CardScore" textlink="">
        <xdr:nvSpPr>
          <xdr:cNvPr id="62" name="ดาว: 10 แฉก 61">
            <a:extLst>
              <a:ext uri="{FF2B5EF4-FFF2-40B4-BE49-F238E27FC236}">
                <a16:creationId xmlns:a16="http://schemas.microsoft.com/office/drawing/2014/main" id="{18FD81BC-3DA1-4C87-961F-193E7266AF32}"/>
              </a:ext>
            </a:extLst>
          </xdr:cNvPr>
          <xdr:cNvSpPr/>
        </xdr:nvSpPr>
        <xdr:spPr>
          <a:xfrm>
            <a:off x="18002249" y="1905001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0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64" name="ดาว: 10 แฉก 63">
            <a:extLst>
              <a:ext uri="{FF2B5EF4-FFF2-40B4-BE49-F238E27FC236}">
                <a16:creationId xmlns:a16="http://schemas.microsoft.com/office/drawing/2014/main" id="{B94BAB1C-9105-4ED7-9667-D619B7AA0386}"/>
              </a:ext>
            </a:extLst>
          </xdr:cNvPr>
          <xdr:cNvSpPr/>
        </xdr:nvSpPr>
        <xdr:spPr>
          <a:xfrm>
            <a:off x="1937385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A</a:t>
            </a:r>
          </a:p>
        </xdr:txBody>
      </xdr:sp>
      <xdr:sp macro="[0]!CardScore" textlink="">
        <xdr:nvSpPr>
          <xdr:cNvPr id="68" name="ดาว: 10 แฉก 67">
            <a:extLst>
              <a:ext uri="{FF2B5EF4-FFF2-40B4-BE49-F238E27FC236}">
                <a16:creationId xmlns:a16="http://schemas.microsoft.com/office/drawing/2014/main" id="{DBFE37B8-C8AF-47C3-B751-344E6F180D9C}"/>
              </a:ext>
            </a:extLst>
          </xdr:cNvPr>
          <xdr:cNvSpPr/>
        </xdr:nvSpPr>
        <xdr:spPr>
          <a:xfrm>
            <a:off x="2215515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75" name="ดาว: 10 แฉก 74">
            <a:extLst>
              <a:ext uri="{FF2B5EF4-FFF2-40B4-BE49-F238E27FC236}">
                <a16:creationId xmlns:a16="http://schemas.microsoft.com/office/drawing/2014/main" id="{C0C1BB56-2384-401A-82E9-AD2B2370B2AA}"/>
              </a:ext>
            </a:extLst>
          </xdr:cNvPr>
          <xdr:cNvSpPr/>
        </xdr:nvSpPr>
        <xdr:spPr>
          <a:xfrm>
            <a:off x="2076450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80" name="ดาว: 10 แฉก 79">
            <a:extLst>
              <a:ext uri="{FF2B5EF4-FFF2-40B4-BE49-F238E27FC236}">
                <a16:creationId xmlns:a16="http://schemas.microsoft.com/office/drawing/2014/main" id="{CB53CE19-C696-4B29-8B9A-63C4181356A7}"/>
              </a:ext>
            </a:extLst>
          </xdr:cNvPr>
          <xdr:cNvSpPr/>
        </xdr:nvSpPr>
        <xdr:spPr>
          <a:xfrm>
            <a:off x="2354580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Back" textlink="">
        <xdr:nvSpPr>
          <xdr:cNvPr id="86" name="ดาว: 10 แฉก 85">
            <a:extLst>
              <a:ext uri="{FF2B5EF4-FFF2-40B4-BE49-F238E27FC236}">
                <a16:creationId xmlns:a16="http://schemas.microsoft.com/office/drawing/2014/main" id="{1662168C-D67F-42E3-A7E3-17DAE6F47A47}"/>
              </a:ext>
            </a:extLst>
          </xdr:cNvPr>
          <xdr:cNvSpPr/>
        </xdr:nvSpPr>
        <xdr:spPr>
          <a:xfrm>
            <a:off x="2493645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Back</a:t>
            </a:r>
            <a:endParaRPr lang="th-TH" sz="20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88" name="ดาว: 10 แฉก 87">
            <a:extLst>
              <a:ext uri="{FF2B5EF4-FFF2-40B4-BE49-F238E27FC236}">
                <a16:creationId xmlns:a16="http://schemas.microsoft.com/office/drawing/2014/main" id="{3732BF39-A2D8-43AC-B801-837AB18BAA30}"/>
              </a:ext>
            </a:extLst>
          </xdr:cNvPr>
          <xdr:cNvSpPr/>
        </xdr:nvSpPr>
        <xdr:spPr>
          <a:xfrm>
            <a:off x="1939290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0" name="ดาว: 10 แฉก 89">
            <a:extLst>
              <a:ext uri="{FF2B5EF4-FFF2-40B4-BE49-F238E27FC236}">
                <a16:creationId xmlns:a16="http://schemas.microsoft.com/office/drawing/2014/main" id="{3618FC44-CB90-4B24-88AB-CF8E5D7A9777}"/>
              </a:ext>
            </a:extLst>
          </xdr:cNvPr>
          <xdr:cNvSpPr/>
        </xdr:nvSpPr>
        <xdr:spPr>
          <a:xfrm>
            <a:off x="2078355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2" name="ดาว: 10 แฉก 91">
            <a:extLst>
              <a:ext uri="{FF2B5EF4-FFF2-40B4-BE49-F238E27FC236}">
                <a16:creationId xmlns:a16="http://schemas.microsoft.com/office/drawing/2014/main" id="{AB64EC1B-DD39-4A79-AA11-17ECAF2DBD8D}"/>
              </a:ext>
            </a:extLst>
          </xdr:cNvPr>
          <xdr:cNvSpPr/>
        </xdr:nvSpPr>
        <xdr:spPr>
          <a:xfrm>
            <a:off x="1800225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4" name="ดาว: 10 แฉก 93">
            <a:extLst>
              <a:ext uri="{FF2B5EF4-FFF2-40B4-BE49-F238E27FC236}">
                <a16:creationId xmlns:a16="http://schemas.microsoft.com/office/drawing/2014/main" id="{2D12FA55-B188-4D58-BC1B-87FF3F4E5C77}"/>
              </a:ext>
            </a:extLst>
          </xdr:cNvPr>
          <xdr:cNvSpPr/>
        </xdr:nvSpPr>
        <xdr:spPr>
          <a:xfrm>
            <a:off x="2354580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6" name="ดาว: 10 แฉก 95">
            <a:extLst>
              <a:ext uri="{FF2B5EF4-FFF2-40B4-BE49-F238E27FC236}">
                <a16:creationId xmlns:a16="http://schemas.microsoft.com/office/drawing/2014/main" id="{35CA2B28-1217-4094-8422-D731E1F4FAA3}"/>
              </a:ext>
            </a:extLst>
          </xdr:cNvPr>
          <xdr:cNvSpPr/>
        </xdr:nvSpPr>
        <xdr:spPr>
          <a:xfrm>
            <a:off x="2217420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8" name="ดาว: 10 แฉก 97">
            <a:extLst>
              <a:ext uri="{FF2B5EF4-FFF2-40B4-BE49-F238E27FC236}">
                <a16:creationId xmlns:a16="http://schemas.microsoft.com/office/drawing/2014/main" id="{45E7E6CC-602C-4FC2-B903-86C422672B17}"/>
              </a:ext>
            </a:extLst>
          </xdr:cNvPr>
          <xdr:cNvSpPr/>
        </xdr:nvSpPr>
        <xdr:spPr>
          <a:xfrm>
            <a:off x="2493645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60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</a:t>
            </a:r>
            <a:endParaRPr lang="th-TH" sz="60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F1A7C-1822-40EF-A56F-EE7E9A6CE1FA}">
  <sheetPr codeName="Sheet4"/>
  <dimension ref="A1:CJ91"/>
  <sheetViews>
    <sheetView zoomScale="80" zoomScaleNormal="80" workbookViewId="0">
      <selection activeCell="F17" sqref="F17"/>
    </sheetView>
  </sheetViews>
  <sheetFormatPr defaultRowHeight="14.25"/>
  <cols>
    <col min="1" max="27" width="6" customWidth="1"/>
    <col min="28" max="31" width="5" customWidth="1"/>
    <col min="32" max="32" width="4.375" customWidth="1"/>
    <col min="33" max="43" width="7.375" customWidth="1"/>
    <col min="44" max="44" width="5.75" customWidth="1"/>
    <col min="45" max="45" width="8.25" customWidth="1"/>
    <col min="46" max="65" width="8.25" hidden="1" customWidth="1"/>
    <col min="66" max="66" width="8.25" customWidth="1"/>
    <col min="67" max="71" width="5" customWidth="1"/>
    <col min="72" max="72" width="5.25" customWidth="1"/>
    <col min="73" max="73" width="6.25" customWidth="1"/>
    <col min="74" max="74" width="6.875" customWidth="1"/>
    <col min="75" max="75" width="6.5" customWidth="1"/>
    <col min="76" max="76" width="9.5" customWidth="1"/>
    <col min="77" max="77" width="6.625" customWidth="1"/>
    <col min="78" max="78" width="5.875" customWidth="1"/>
    <col min="79" max="88" width="4.875" hidden="1" customWidth="1"/>
    <col min="89" max="104" width="6" customWidth="1"/>
  </cols>
  <sheetData>
    <row r="1" spans="1:78" ht="21.75" customHeight="1">
      <c r="A1" s="116" t="s">
        <v>2</v>
      </c>
      <c r="U1" s="115" t="s">
        <v>85</v>
      </c>
      <c r="V1" s="115"/>
      <c r="W1" s="115"/>
      <c r="X1" s="115"/>
      <c r="Y1" s="115"/>
    </row>
    <row r="2" spans="1:78" ht="15" customHeight="1">
      <c r="A2" s="117"/>
      <c r="C2" s="51" t="s">
        <v>0</v>
      </c>
      <c r="D2" s="51" t="s">
        <v>0</v>
      </c>
      <c r="E2" s="51" t="s">
        <v>0</v>
      </c>
      <c r="F2" s="52" t="s">
        <v>1</v>
      </c>
      <c r="G2" s="52" t="s">
        <v>1</v>
      </c>
      <c r="H2" s="53" t="s">
        <v>1</v>
      </c>
      <c r="I2" s="113" t="s">
        <v>18</v>
      </c>
      <c r="J2" s="113" t="s">
        <v>19</v>
      </c>
      <c r="Q2" s="63" t="s">
        <v>18</v>
      </c>
      <c r="R2" s="64" t="s">
        <v>83</v>
      </c>
      <c r="S2" s="64" t="s">
        <v>83</v>
      </c>
      <c r="U2" s="73" t="s">
        <v>0</v>
      </c>
      <c r="V2" s="73" t="s">
        <v>1</v>
      </c>
      <c r="W2" s="74" t="s">
        <v>86</v>
      </c>
      <c r="X2" s="73">
        <v>123</v>
      </c>
      <c r="Y2" s="73" t="s">
        <v>84</v>
      </c>
    </row>
    <row r="3" spans="1:78" ht="12" customHeight="1">
      <c r="A3" s="77" t="str">
        <f>IF(Trics!L25="","",Trics!L25)</f>
        <v/>
      </c>
      <c r="B3" t="s">
        <v>20</v>
      </c>
      <c r="C3" s="49" t="e">
        <f>LOOKUP(2,1/(Trics!C25:'Trics'!C84&lt;&gt;""),Trics!C25:'Trics'!C84)</f>
        <v>#N/A</v>
      </c>
      <c r="D3" s="49" t="e">
        <f>LOOKUP(2,1/(Trics!D25:'Trics'!D84&lt;&gt;""),Trics!D25:'Trics'!D84)</f>
        <v>#N/A</v>
      </c>
      <c r="E3" s="49" t="e">
        <f>LOOKUP(2,1/(Trics!E25:'Trics'!E84&lt;&gt;""),Trics!E25:'Trics'!E84)</f>
        <v>#N/A</v>
      </c>
      <c r="F3" s="49" t="e">
        <f>LOOKUP(2,1/(Trics!F25:'Trics'!F84&lt;&gt;""),Trics!F25:'Trics'!F84)</f>
        <v>#N/A</v>
      </c>
      <c r="G3" s="49" t="e">
        <f>LOOKUP(2,1/(Trics!G25:'Trics'!G84&lt;&gt;""),Trics!G25:'Trics'!G84)</f>
        <v>#N/A</v>
      </c>
      <c r="H3" s="49" t="s">
        <v>10</v>
      </c>
      <c r="I3" s="114"/>
      <c r="J3" s="114"/>
      <c r="Q3" s="56" t="str">
        <f>IF(Trics!$C26="","",IF(Trics!$L26="T","-",IF(Trics!#REF!=Trics!L26,"/","X")))</f>
        <v/>
      </c>
      <c r="R3" s="56" t="str">
        <f>IF(Trics!$C26="","",IF(Trics!$L26="T","-",IF(Trics!#REF!=Trics!$L26,"/","X")))</f>
        <v/>
      </c>
      <c r="S3" s="56" t="str">
        <f>IF(Trics!$C26="","",IF(Trics!$L26="T","-",IF(Trics!#REF!=Trics!$L26,"/","X")))</f>
        <v/>
      </c>
      <c r="U3" s="71" t="str">
        <f>IF(Trics!L25="","",IF(OR(Trics!E25="",Trics!E25="-"),2,3))</f>
        <v/>
      </c>
      <c r="V3" s="71" t="str">
        <f>IF(Trics!L25="","",IF(OR(Trics!H25="",Trics!H25="-"),2,3))</f>
        <v/>
      </c>
      <c r="W3" s="69" t="str">
        <f>IF(Trics!L25="","",IF(AND(U3=2,V3=2),4,IF(AND(U3=3,V3=3),6,IF(AND(U3=2,V3=3),5,IF(AND(U3=3,V3=2),5,"-")))))</f>
        <v/>
      </c>
      <c r="X3" s="69" t="str">
        <f>IF(Trics!L25="","",IF(OR(Trics!I25-Trics!J25=1,Trics!J25-Trics!I25=1),1,IF(OR(Trics!I25-Trics!J25=2,Trics!I25-Trics!J25=3,Trics!J25-Trics!I25=2,Trics!J25-Trics!I25=3),"2, 3","-")))</f>
        <v/>
      </c>
    </row>
    <row r="4" spans="1:78" ht="12" customHeight="1">
      <c r="A4" s="77" t="str">
        <f>IF(Trics!L26="","",Trics!L26)</f>
        <v/>
      </c>
      <c r="B4" s="61" t="s">
        <v>23</v>
      </c>
      <c r="C4" s="50" t="str">
        <f>IFERROR(RANK(Trics!C25,Trics!$C25:'Trics'!$H25,0)+0.1,"")</f>
        <v/>
      </c>
      <c r="D4" s="50" t="str">
        <f>IFERROR(RANK(Trics!D25,Trics!$C25:'Trics'!$H25,0)+0.3,"")</f>
        <v/>
      </c>
      <c r="E4" s="50" t="str">
        <f>IFERROR(RANK(Trics!E25,Trics!$C25:'Trics'!$H25,0)+0.5,"")</f>
        <v/>
      </c>
      <c r="F4" s="50" t="str">
        <f>IFERROR(RANK(Trics!F25,Trics!$C25:'Trics'!$H25,0)+0.2,"")</f>
        <v/>
      </c>
      <c r="G4" s="50" t="str">
        <f>IFERROR(RANK(Trics!G25,Trics!$C25:'Trics'!$H25,0)+0.4,"")</f>
        <v/>
      </c>
      <c r="H4" s="50" t="str">
        <f>IFERROR(RANK(Trics!H25,Trics!$C25:'Trics'!$H25,0)+0.6,"")</f>
        <v/>
      </c>
      <c r="I4" s="54" t="str">
        <f>IFERROR(IF(AND(Trics!C25="O",Trics!D25="O",Trics!E25="O",Trics!F25="O",Trics!G25="O",Trics!H25="O"),"P",LOOKUP(2,1/(C4:H4=MIN(C4:H4)),$C$2:$H$2)),"")</f>
        <v/>
      </c>
      <c r="J4" s="54" t="str">
        <f>IFERROR(IF(Trics!C25="","",IF(AND(Trics!C25="O",Trics!D25="O",Trics!E25="O"),"P",IF(AND(Trics!F25="O",Trics!G25="O",Trics!H25="O"),"B",LOOKUP(2,1/(K4:P4=MIN(K4:P4)),$C$2:$H$2)))),"")</f>
        <v/>
      </c>
      <c r="K4" s="1" t="str">
        <f>IFERROR(RANK(Trics!C25,Trics!$C25:'Trics'!$H25,1)+0.1,"")</f>
        <v/>
      </c>
      <c r="L4" s="1" t="str">
        <f>IFERROR(RANK(Trics!D25,Trics!$C25:'Trics'!$H25,1)+0.3,"")</f>
        <v/>
      </c>
      <c r="M4" s="1" t="str">
        <f>IFERROR(RANK(Trics!E25,Trics!$C25:'Trics'!$H25,1)+0.5,"")</f>
        <v/>
      </c>
      <c r="N4" s="1" t="str">
        <f>IFERROR(RANK(Trics!F25,Trics!$C25:'Trics'!$H25,1)+0.2,"")</f>
        <v/>
      </c>
      <c r="O4" s="1" t="str">
        <f>IFERROR(RANK(Trics!G25,Trics!$C25:'Trics'!$H25,1)+0.4,"")</f>
        <v/>
      </c>
      <c r="P4" s="1" t="str">
        <f>IFERROR(RANK(Trics!H25,Trics!$C25:'Trics'!$H25,1)+0.6,"")</f>
        <v/>
      </c>
      <c r="Q4" s="56" t="str">
        <f>IF(Trics!$C27="","",IF(Trics!$L27="T",Q3,IF(Trics!#REF!=Trics!L27,"/","X")))</f>
        <v/>
      </c>
      <c r="R4" s="56" t="str">
        <f>IF(Trics!$C27="","",IF(Trics!$L27="T",R3,IF(Trics!#REF!=Trics!$L27,"/","X")))</f>
        <v/>
      </c>
      <c r="S4" s="56" t="str">
        <f>IF(Trics!$C27="","",IF(Trics!$L27="T",S3,IF(Trics!#REF!=Trics!$L27,"/","X")))</f>
        <v/>
      </c>
      <c r="U4" s="71" t="str">
        <f>IF(Trics!L26="","",IF(OR(Trics!E26="",Trics!E26="-"),2,3))</f>
        <v/>
      </c>
      <c r="V4" s="71" t="str">
        <f>IF(Trics!L26="","",IF(OR(Trics!H26="",Trics!H26="-"),2,3))</f>
        <v/>
      </c>
      <c r="W4" s="69" t="str">
        <f>IF(Trics!L26="","",IF(AND(U4=2,V4=2),4,IF(AND(U4=3,V4=3),6,IF(AND(U4=2,V4=3),5,IF(AND(U4=3,V4=2),5,"-")))))</f>
        <v/>
      </c>
      <c r="X4" s="69" t="str">
        <f>IF(Trics!L26="","",IF(OR(Trics!I26-Trics!J26=1,Trics!J26-Trics!I26=1),1,IF(OR(Trics!I26-Trics!J26=2,Trics!I26-Trics!J26=3,Trics!J26-Trics!I26=2,Trics!J26-Trics!I26=3),"2, 3","-")))</f>
        <v/>
      </c>
      <c r="Y4" s="70" t="str">
        <f>IF(Trics!L25="","",IF(AND(Trics!L25="P",X3=1,W3=4),"B",IF(AND(Trics!L25="B",X3=1,W3=4),"P",IF(AND(Trics!L25="P",X3="2, 3",W3=4),"P",IF(AND(Trics!L25="B",X3="2, 3",W3=4),"B",IF(AND(Trics!L25="P",X3=1,W3=6),"P",IF(AND(Trics!L25="B",X3=1,W3=6),"B",IF(AND(Trics!L25="P",X3="2, 3",W3=6),"B",IF(AND(Trics!L25="B",X3="2, 3",W3=6),"P","รอ")))))))))</f>
        <v/>
      </c>
      <c r="Z4" s="76" t="str">
        <f>IF(Trics!L26="","",IF(Y4="รอ","-",IF(Trics!L26=Y4,1,0)))</f>
        <v/>
      </c>
    </row>
    <row r="5" spans="1:78" ht="12" customHeight="1">
      <c r="A5" s="77" t="str">
        <f>IF(Trics!L27="","",Trics!L27)</f>
        <v/>
      </c>
      <c r="B5" s="61" t="s">
        <v>27</v>
      </c>
      <c r="C5" s="50" t="str">
        <f>IFERROR(RANK(Trics!C26,Trics!$C26:'Trics'!$H26,0)+0.1,"")</f>
        <v/>
      </c>
      <c r="D5" s="50" t="str">
        <f>IFERROR(RANK(Trics!D26,Trics!$C26:'Trics'!$H26,0)+0.3,"")</f>
        <v/>
      </c>
      <c r="E5" s="50" t="str">
        <f>IFERROR(RANK(Trics!E26,Trics!$C26:'Trics'!$H26,0)+0.5,"")</f>
        <v/>
      </c>
      <c r="F5" s="50" t="str">
        <f>IFERROR(RANK(Trics!F26,Trics!$C26:'Trics'!$H26,0)+0.2,"")</f>
        <v/>
      </c>
      <c r="G5" s="50" t="str">
        <f>IFERROR(RANK(Trics!G26,Trics!$C26:'Trics'!$H26,0)+0.4,"")</f>
        <v/>
      </c>
      <c r="H5" s="50" t="str">
        <f>IFERROR(RANK(Trics!H26,Trics!$C26:'Trics'!$H26,0)+0.6,"")</f>
        <v/>
      </c>
      <c r="I5" s="54" t="str">
        <f>IFERROR(IF(AND(Trics!C26="O",Trics!D26="O",Trics!E26="O",Trics!F26="O",Trics!G26="O",Trics!H26="O"),"P",LOOKUP(2,1/(C5:H5=MIN(C5:H5)),$C$2:$H$2)),"")</f>
        <v/>
      </c>
      <c r="J5" s="54" t="str">
        <f>IFERROR(IF(Trics!C26="","",IF(AND(Trics!C26="O",Trics!D26="O",Trics!E26="O"),"P",IF(AND(Trics!F26="O",Trics!G26="O",Trics!H26="O"),"B",LOOKUP(2,1/(K5:P5=MIN(K5:P5)),$C$2:$H$2)))),"")</f>
        <v/>
      </c>
      <c r="K5" s="1" t="str">
        <f>IFERROR(RANK(Trics!C26,Trics!$C26:'Trics'!$H26,1)+0.1,"")</f>
        <v/>
      </c>
      <c r="L5" s="1" t="str">
        <f>IFERROR(RANK(Trics!D26,Trics!$C26:'Trics'!$H26,1)+0.3,"")</f>
        <v/>
      </c>
      <c r="M5" s="1" t="str">
        <f>IFERROR(RANK(Trics!E26,Trics!$C26:'Trics'!$H26,1)+0.5,"")</f>
        <v/>
      </c>
      <c r="N5" s="1" t="str">
        <f>IFERROR(RANK(Trics!F26,Trics!$C26:'Trics'!$H26,1)+0.2,"")</f>
        <v/>
      </c>
      <c r="O5" s="1" t="str">
        <f>IFERROR(RANK(Trics!G26,Trics!$C26:'Trics'!$H26,1)+0.4,"")</f>
        <v/>
      </c>
      <c r="P5" s="1" t="str">
        <f>IFERROR(RANK(Trics!H26,Trics!$C26:'Trics'!$H26,1)+0.6,"")</f>
        <v/>
      </c>
      <c r="Q5" s="56" t="str">
        <f>IF(Trics!$C28="","",IF(Trics!$L28="T",Q4,IF(Trics!#REF!=Trics!L28,"/","X")))</f>
        <v/>
      </c>
      <c r="R5" s="56" t="str">
        <f>IF(Trics!$C28="","",IF(Trics!$L28="T",R4,IF(Trics!#REF!=Trics!$L28,"/","X")))</f>
        <v/>
      </c>
      <c r="S5" s="56" t="str">
        <f>IF(Trics!$C28="","",IF(Trics!$L28="T",S4,IF(Trics!#REF!=Trics!$L28,"/","X")))</f>
        <v/>
      </c>
      <c r="U5" s="71" t="str">
        <f>IF(Trics!L27="","",IF(OR(Trics!E27="",Trics!E27="-"),2,3))</f>
        <v/>
      </c>
      <c r="V5" s="71" t="str">
        <f>IF(Trics!L27="","",IF(OR(Trics!H27="",Trics!H27="-"),2,3))</f>
        <v/>
      </c>
      <c r="W5" s="69" t="str">
        <f>IF(Trics!L27="","",IF(AND(U5=2,V5=2),4,IF(AND(U5=3,V5=3),6,IF(AND(U5=2,V5=3),5,IF(AND(U5=3,V5=2),5,"-")))))</f>
        <v/>
      </c>
      <c r="X5" s="69" t="str">
        <f>IF(Trics!L27="","",IF(OR(Trics!I27-Trics!J27=1,Trics!J27-Trics!I27=1),1,IF(OR(Trics!I27-Trics!J27=2,Trics!I27-Trics!J27=3,Trics!J27-Trics!I27=2,Trics!J27-Trics!I27=3),"2, 3","-")))</f>
        <v/>
      </c>
      <c r="Y5" s="68" t="str">
        <f>IF(Trics!L26="","",IF(AND(Trics!L26="P",X4=1,W4=4),"B",IF(AND(Trics!L26="B",X4=1,W4=4),"P",IF(AND(Trics!L26="P",X4="2, 3",W4=4),"P",IF(AND(Trics!L26="B",X4="2, 3",W4=4),"B",IF(AND(Trics!L26="P",X4=1,W4=6),"P",IF(AND(Trics!L26="B",X4=1,W4=6),"B",IF(AND(Trics!L26="P",X4="2, 3",W4=6),"B",IF(AND(Trics!L26="B",X4="2, 3",W4=6),"P","รอ")))))))))</f>
        <v/>
      </c>
      <c r="Z5" s="76" t="str">
        <f>IF(Trics!L27="","",IF(Y5="รอ","-",IF(Trics!L27=Y5,1,0)))</f>
        <v/>
      </c>
    </row>
    <row r="6" spans="1:78" ht="12" customHeight="1">
      <c r="A6" s="77" t="str">
        <f>IF(Trics!L28="","",Trics!L28)</f>
        <v/>
      </c>
      <c r="B6" s="61" t="s">
        <v>24</v>
      </c>
      <c r="C6" s="50" t="str">
        <f>IFERROR(RANK(Trics!C27,Trics!$C27:'Trics'!$H27,0)+0.1,"")</f>
        <v/>
      </c>
      <c r="D6" s="50" t="str">
        <f>IFERROR(RANK(Trics!D27,Trics!$C27:'Trics'!$H27,0)+0.3,"")</f>
        <v/>
      </c>
      <c r="E6" s="50" t="str">
        <f>IFERROR(RANK(Trics!E27,Trics!$C27:'Trics'!$H27,0)+0.5,"")</f>
        <v/>
      </c>
      <c r="F6" s="50" t="str">
        <f>IFERROR(RANK(Trics!F27,Trics!$C27:'Trics'!$H27,0)+0.2,"")</f>
        <v/>
      </c>
      <c r="G6" s="50" t="str">
        <f>IFERROR(RANK(Trics!G27,Trics!$C27:'Trics'!$H27,0)+0.4,"")</f>
        <v/>
      </c>
      <c r="H6" s="50" t="str">
        <f>IFERROR(RANK(Trics!H27,Trics!$C27:'Trics'!$H27,0)+0.6,"")</f>
        <v/>
      </c>
      <c r="I6" s="54" t="str">
        <f>IFERROR(IF(AND(Trics!C27="O",Trics!D27="O",Trics!E27="O",Trics!F27="O",Trics!G27="O",Trics!H27="O"),"P",LOOKUP(2,1/(C6:H6=MIN(C6:H6)),$C$2:$H$2)),"")</f>
        <v/>
      </c>
      <c r="J6" s="54" t="str">
        <f>IFERROR(IF(Trics!C27="","",IF(AND(Trics!C27="O",Trics!D27="O",Trics!E27="O"),"P",IF(AND(Trics!F27="O",Trics!G27="O",Trics!H27="O"),"B",LOOKUP(2,1/(K6:P6=MIN(K6:P6)),$C$2:$H$2)))),"")</f>
        <v/>
      </c>
      <c r="K6" s="1" t="str">
        <f>IFERROR(RANK(Trics!C27,Trics!$C27:'Trics'!$H27,1)+0.1,"")</f>
        <v/>
      </c>
      <c r="L6" s="1" t="str">
        <f>IFERROR(RANK(Trics!D27,Trics!$C27:'Trics'!$H27,1)+0.3,"")</f>
        <v/>
      </c>
      <c r="M6" s="1" t="str">
        <f>IFERROR(RANK(Trics!E27,Trics!$C27:'Trics'!$H27,1)+0.5,"")</f>
        <v/>
      </c>
      <c r="N6" s="1" t="str">
        <f>IFERROR(RANK(Trics!F27,Trics!$C27:'Trics'!$H27,1)+0.2,"")</f>
        <v/>
      </c>
      <c r="O6" s="1" t="str">
        <f>IFERROR(RANK(Trics!G27,Trics!$C27:'Trics'!$H27,1)+0.4,"")</f>
        <v/>
      </c>
      <c r="P6" s="1" t="str">
        <f>IFERROR(RANK(Trics!H27,Trics!$C27:'Trics'!$H27,1)+0.6,"")</f>
        <v/>
      </c>
      <c r="Q6" s="56" t="str">
        <f>IF(Trics!$C29="","",IF(Trics!$L29="T",Q5,IF(Trics!#REF!=Trics!L29,"/","X")))</f>
        <v/>
      </c>
      <c r="R6" s="56" t="str">
        <f>IF(Trics!$C29="","",IF(Trics!$L29="T",R5,IF(Trics!#REF!=Trics!$L29,"/","X")))</f>
        <v/>
      </c>
      <c r="S6" s="56" t="str">
        <f>IF(Trics!$C29="","",IF(Trics!$L29="T",S5,IF(Trics!#REF!=Trics!$L29,"/","X")))</f>
        <v/>
      </c>
      <c r="U6" s="71" t="str">
        <f>IF(Trics!L28="","",IF(OR(Trics!E28="",Trics!E28="-"),2,3))</f>
        <v/>
      </c>
      <c r="V6" s="71" t="str">
        <f>IF(Trics!L28="","",IF(OR(Trics!H28="",Trics!H28="-"),2,3))</f>
        <v/>
      </c>
      <c r="W6" s="69" t="str">
        <f>IF(Trics!L28="","",IF(AND(U6=2,V6=2),4,IF(AND(U6=3,V6=3),6,IF(AND(U6=2,V6=3),5,IF(AND(U6=3,V6=2),5,"-")))))</f>
        <v/>
      </c>
      <c r="X6" s="69" t="str">
        <f>IF(Trics!L28="","",IF(OR(Trics!I28-Trics!J28=1,Trics!J28-Trics!I28=1),1,IF(OR(Trics!I28-Trics!J28=2,Trics!I28-Trics!J28=3,Trics!J28-Trics!I28=2,Trics!J28-Trics!I28=3),"2, 3","-")))</f>
        <v/>
      </c>
      <c r="Y6" s="68" t="str">
        <f>IF(Trics!L27="","",IF(AND(Trics!L27="P",X5=1,W5=4),"B",IF(AND(Trics!L27="B",X5=1,W5=4),"P",IF(AND(Trics!L27="P",X5="2, 3",W5=4),"P",IF(AND(Trics!L27="B",X5="2, 3",W5=4),"B",IF(AND(Trics!L27="P",X5=1,W5=6),"P",IF(AND(Trics!L27="B",X5=1,W5=6),"B",IF(AND(Trics!L27="P",X5="2, 3",W5=6),"B",IF(AND(Trics!L27="B",X5="2, 3",W5=6),"P","รอ")))))))))</f>
        <v/>
      </c>
      <c r="Z6" s="76" t="str">
        <f>IF(Trics!L28="","",IF(Y6="รอ","-",IF(Trics!L28=Y6,1,0)))</f>
        <v/>
      </c>
    </row>
    <row r="7" spans="1:78" ht="12" customHeight="1">
      <c r="A7" s="77" t="str">
        <f>IF(Trics!L29="","",Trics!L29)</f>
        <v/>
      </c>
      <c r="B7" s="61" t="s">
        <v>25</v>
      </c>
      <c r="C7" s="50" t="str">
        <f>IFERROR(RANK(Trics!C28,Trics!$C28:'Trics'!$H28,0)+0.1,"")</f>
        <v/>
      </c>
      <c r="D7" s="50" t="str">
        <f>IFERROR(RANK(Trics!D28,Trics!$C28:'Trics'!$H28,0)+0.3,"")</f>
        <v/>
      </c>
      <c r="E7" s="50" t="str">
        <f>IFERROR(RANK(Trics!E28,Trics!$C28:'Trics'!$H28,0)+0.5,"")</f>
        <v/>
      </c>
      <c r="F7" s="50" t="str">
        <f>IFERROR(RANK(Trics!F28,Trics!$C28:'Trics'!$H28,0)+0.2,"")</f>
        <v/>
      </c>
      <c r="G7" s="50" t="str">
        <f>IFERROR(RANK(Trics!G28,Trics!$C28:'Trics'!$H28,0)+0.4,"")</f>
        <v/>
      </c>
      <c r="H7" s="50" t="str">
        <f>IFERROR(RANK(Trics!H28,Trics!$C28:'Trics'!$H28,0)+0.6,"")</f>
        <v/>
      </c>
      <c r="I7" s="54" t="str">
        <f>IFERROR(IF(AND(Trics!C28="O",Trics!D28="O",Trics!E28="O",Trics!F28="O",Trics!G28="O",Trics!H28="O"),"P",LOOKUP(2,1/(C7:H7=MIN(C7:H7)),$C$2:$H$2)),"")</f>
        <v/>
      </c>
      <c r="J7" s="54" t="str">
        <f>IFERROR(IF(Trics!C28="","",IF(AND(Trics!C28="O",Trics!D28="O",Trics!E28="O"),"P",IF(AND(Trics!F28="O",Trics!G28="O",Trics!H28="O"),"B",LOOKUP(2,1/(K7:P7=MIN(K7:P7)),$C$2:$H$2)))),"")</f>
        <v/>
      </c>
      <c r="K7" s="1" t="str">
        <f>IFERROR(RANK(Trics!C28,Trics!$C28:'Trics'!$H28,1)+0.1,"")</f>
        <v/>
      </c>
      <c r="L7" s="1" t="str">
        <f>IFERROR(RANK(Trics!D28,Trics!$C28:'Trics'!$H28,1)+0.3,"")</f>
        <v/>
      </c>
      <c r="M7" s="1" t="str">
        <f>IFERROR(RANK(Trics!E28,Trics!$C28:'Trics'!$H28,1)+0.5,"")</f>
        <v/>
      </c>
      <c r="N7" s="1" t="str">
        <f>IFERROR(RANK(Trics!F28,Trics!$C28:'Trics'!$H28,1)+0.2,"")</f>
        <v/>
      </c>
      <c r="O7" s="1" t="str">
        <f>IFERROR(RANK(Trics!G28,Trics!$C28:'Trics'!$H28,1)+0.4,"")</f>
        <v/>
      </c>
      <c r="P7" s="1" t="str">
        <f>IFERROR(RANK(Trics!H28,Trics!$C28:'Trics'!$H28,1)+0.6,"")</f>
        <v/>
      </c>
      <c r="Q7" s="56" t="str">
        <f>IF(Trics!$C30="","",IF(Trics!$L30="T",Q6,IF(Trics!#REF!=Trics!L30,"/","X")))</f>
        <v/>
      </c>
      <c r="R7" s="56" t="str">
        <f>IF(Trics!$C30="","",IF(Trics!$L30="T",R6,IF(Trics!#REF!=Trics!$L30,"/","X")))</f>
        <v/>
      </c>
      <c r="S7" s="56" t="str">
        <f>IF(Trics!$C30="","",IF(Trics!$L30="T",S6,IF(Trics!#REF!=Trics!$L30,"/","X")))</f>
        <v/>
      </c>
      <c r="U7" s="71" t="str">
        <f>IF(Trics!L29="","",IF(OR(Trics!E29="",Trics!E29="-"),2,3))</f>
        <v/>
      </c>
      <c r="V7" s="71" t="str">
        <f>IF(Trics!L29="","",IF(OR(Trics!H29="",Trics!H29="-"),2,3))</f>
        <v/>
      </c>
      <c r="W7" s="69" t="str">
        <f>IF(Trics!L29="","",IF(AND(U7=2,V7=2),4,IF(AND(U7=3,V7=3),6,IF(AND(U7=2,V7=3),5,IF(AND(U7=3,V7=2),5,"-")))))</f>
        <v/>
      </c>
      <c r="X7" s="69" t="str">
        <f>IF(Trics!L29="","",IF(OR(Trics!I29-Trics!J29=1,Trics!J29-Trics!I29=1),1,IF(OR(Trics!I29-Trics!J29=2,Trics!I29-Trics!J29=3,Trics!J29-Trics!I29=2,Trics!J29-Trics!I29=3),"2, 3","-")))</f>
        <v/>
      </c>
      <c r="Y7" s="68" t="str">
        <f>IF(Trics!L28="","",IF(AND(Trics!L28="P",X6=1,W6=4),"B",IF(AND(Trics!L28="B",X6=1,W6=4),"P",IF(AND(Trics!L28="P",X6="2, 3",W6=4),"P",IF(AND(Trics!L28="B",X6="2, 3",W6=4),"B",IF(AND(Trics!L28="P",X6=1,W6=6),"P",IF(AND(Trics!L28="B",X6=1,W6=6),"B",IF(AND(Trics!L28="P",X6="2, 3",W6=6),"B",IF(AND(Trics!L28="B",X6="2, 3",W6=6),"P","รอ")))))))))</f>
        <v/>
      </c>
      <c r="Z7" s="76" t="str">
        <f>IF(Trics!L29="","",IF(Y7="รอ","-",IF(Trics!L29=Y7,1,0)))</f>
        <v/>
      </c>
    </row>
    <row r="8" spans="1:78" ht="12" customHeight="1">
      <c r="A8" s="77" t="str">
        <f>IF(Trics!L30="","",Trics!L30)</f>
        <v/>
      </c>
      <c r="B8" s="61" t="s">
        <v>26</v>
      </c>
      <c r="C8" s="50" t="str">
        <f>IFERROR(RANK(Trics!C29,Trics!$C29:'Trics'!$H29,0)+0.1,"")</f>
        <v/>
      </c>
      <c r="D8" s="50" t="str">
        <f>IFERROR(RANK(Trics!D29,Trics!$C29:'Trics'!$H29,0)+0.3,"")</f>
        <v/>
      </c>
      <c r="E8" s="50" t="str">
        <f>IFERROR(RANK(Trics!E29,Trics!$C29:'Trics'!$H29,0)+0.5,"")</f>
        <v/>
      </c>
      <c r="F8" s="50" t="str">
        <f>IFERROR(RANK(Trics!F29,Trics!$C29:'Trics'!$H29,0)+0.2,"")</f>
        <v/>
      </c>
      <c r="G8" s="50" t="str">
        <f>IFERROR(RANK(Trics!G29,Trics!$C29:'Trics'!$H29,0)+0.4,"")</f>
        <v/>
      </c>
      <c r="H8" s="50" t="str">
        <f>IFERROR(RANK(Trics!H29,Trics!$C29:'Trics'!$H29,0)+0.6,"")</f>
        <v/>
      </c>
      <c r="I8" s="54" t="str">
        <f>IFERROR(IF(AND(Trics!C29="O",Trics!D29="O",Trics!E29="O",Trics!F29="O",Trics!G29="O",Trics!H29="O"),"P",LOOKUP(2,1/(C8:H8=MIN(C8:H8)),$C$2:$H$2)),"")</f>
        <v/>
      </c>
      <c r="J8" s="54" t="str">
        <f>IFERROR(IF(Trics!C29="","",IF(AND(Trics!C29="O",Trics!D29="O",Trics!E29="O"),"P",IF(AND(Trics!F29="O",Trics!G29="O",Trics!H29="O"),"B",LOOKUP(2,1/(K8:P8=MIN(K8:P8)),$C$2:$H$2)))),"")</f>
        <v/>
      </c>
      <c r="K8" s="1" t="str">
        <f>IFERROR(RANK(Trics!C29,Trics!$C29:'Trics'!$H29,1)+0.1,"")</f>
        <v/>
      </c>
      <c r="L8" s="1" t="str">
        <f>IFERROR(RANK(Trics!D29,Trics!$C29:'Trics'!$H29,1)+0.3,"")</f>
        <v/>
      </c>
      <c r="M8" s="1" t="str">
        <f>IFERROR(RANK(Trics!E29,Trics!$C29:'Trics'!$H29,1)+0.5,"")</f>
        <v/>
      </c>
      <c r="N8" s="1" t="str">
        <f>IFERROR(RANK(Trics!F29,Trics!$C29:'Trics'!$H29,1)+0.2,"")</f>
        <v/>
      </c>
      <c r="O8" s="1" t="str">
        <f>IFERROR(RANK(Trics!G29,Trics!$C29:'Trics'!$H29,1)+0.4,"")</f>
        <v/>
      </c>
      <c r="P8" s="1" t="str">
        <f>IFERROR(RANK(Trics!H29,Trics!$C29:'Trics'!$H29,1)+0.6,"")</f>
        <v/>
      </c>
      <c r="Q8" s="56" t="str">
        <f>IF(Trics!$C31="","",IF(Trics!$L31="T",Q7,IF(Trics!#REF!=Trics!L31,"/","X")))</f>
        <v/>
      </c>
      <c r="R8" s="56" t="str">
        <f>IF(Trics!$C31="","",IF(Trics!$L31="T",R7,IF(Trics!#REF!=Trics!$L31,"/","X")))</f>
        <v/>
      </c>
      <c r="S8" s="56" t="str">
        <f>IF(Trics!$C31="","",IF(Trics!$L31="T",S7,IF(Trics!#REF!=Trics!$L31,"/","X")))</f>
        <v/>
      </c>
      <c r="U8" s="71" t="str">
        <f>IF(Trics!L30="","",IF(OR(Trics!E30="",Trics!E30="-"),2,3))</f>
        <v/>
      </c>
      <c r="V8" s="71" t="str">
        <f>IF(Trics!L30="","",IF(OR(Trics!H30="",Trics!H30="-"),2,3))</f>
        <v/>
      </c>
      <c r="W8" s="69" t="str">
        <f>IF(Trics!L30="","",IF(AND(U8=2,V8=2),4,IF(AND(U8=3,V8=3),6,IF(AND(U8=2,V8=3),5,IF(AND(U8=3,V8=2),5,"-")))))</f>
        <v/>
      </c>
      <c r="X8" s="69" t="str">
        <f>IF(Trics!L30="","",IF(OR(Trics!I30-Trics!J30=1,Trics!J30-Trics!I30=1),1,IF(OR(Trics!I30-Trics!J30=2,Trics!I30-Trics!J30=3,Trics!J30-Trics!I30=2,Trics!J30-Trics!I30=3),"2, 3","-")))</f>
        <v/>
      </c>
      <c r="Y8" s="68" t="str">
        <f>IF(Trics!L29="","",IF(AND(Trics!L29="P",X7=1,W7=4),"B",IF(AND(Trics!L29="B",X7=1,W7=4),"P",IF(AND(Trics!L29="P",X7="2, 3",W7=4),"P",IF(AND(Trics!L29="B",X7="2, 3",W7=4),"B",IF(AND(Trics!L29="P",X7=1,W7=6),"P",IF(AND(Trics!L29="B",X7=1,W7=6),"B",IF(AND(Trics!L29="P",X7="2, 3",W7=6),"B",IF(AND(Trics!L29="B",X7="2, 3",W7=6),"P","รอ")))))))))</f>
        <v/>
      </c>
      <c r="Z8" s="76" t="str">
        <f>IF(Trics!L30="","",IF(Y8="รอ","-",IF(Trics!L30=Y8,1,0)))</f>
        <v/>
      </c>
    </row>
    <row r="9" spans="1:78" ht="12" customHeight="1">
      <c r="A9" s="77" t="str">
        <f>IF(Trics!L31="","",Trics!L31)</f>
        <v/>
      </c>
      <c r="B9" s="61" t="s">
        <v>28</v>
      </c>
      <c r="C9" s="50" t="str">
        <f>IFERROR(RANK(Trics!C30,Trics!$C30:'Trics'!$H30,0)+0.1,"")</f>
        <v/>
      </c>
      <c r="D9" s="50" t="str">
        <f>IFERROR(RANK(Trics!D30,Trics!$C30:'Trics'!$H30,0)+0.3,"")</f>
        <v/>
      </c>
      <c r="E9" s="50" t="str">
        <f>IFERROR(RANK(Trics!E30,Trics!$C30:'Trics'!$H30,0)+0.5,"")</f>
        <v/>
      </c>
      <c r="F9" s="50" t="str">
        <f>IFERROR(RANK(Trics!F30,Trics!$C30:'Trics'!$H30,0)+0.2,"")</f>
        <v/>
      </c>
      <c r="G9" s="50" t="str">
        <f>IFERROR(RANK(Trics!G30,Trics!$C30:'Trics'!$H30,0)+0.4,"")</f>
        <v/>
      </c>
      <c r="H9" s="50" t="str">
        <f>IFERROR(RANK(Trics!H30,Trics!$C30:'Trics'!$H30,0)+0.6,"")</f>
        <v/>
      </c>
      <c r="I9" s="54" t="str">
        <f>IFERROR(IF(AND(Trics!C30="O",Trics!D30="O",Trics!E30="O",Trics!F30="O",Trics!G30="O",Trics!H30="O"),"P",LOOKUP(2,1/(C9:H9=MIN(C9:H9)),$C$2:$H$2)),"")</f>
        <v/>
      </c>
      <c r="J9" s="54" t="str">
        <f>IFERROR(IF(Trics!C30="","",IF(AND(Trics!C30="O",Trics!D30="O",Trics!E30="O"),"P",IF(AND(Trics!F30="O",Trics!G30="O",Trics!H30="O"),"B",LOOKUP(2,1/(K9:P9=MIN(K9:P9)),$C$2:$H$2)))),"")</f>
        <v/>
      </c>
      <c r="K9" s="1" t="str">
        <f>IFERROR(RANK(Trics!C30,Trics!$C30:'Trics'!$H30,1)+0.1,"")</f>
        <v/>
      </c>
      <c r="L9" s="1" t="str">
        <f>IFERROR(RANK(Trics!D30,Trics!$C30:'Trics'!$H30,1)+0.3,"")</f>
        <v/>
      </c>
      <c r="M9" s="1" t="str">
        <f>IFERROR(RANK(Trics!E30,Trics!$C30:'Trics'!$H30,1)+0.5,"")</f>
        <v/>
      </c>
      <c r="N9" s="1" t="str">
        <f>IFERROR(RANK(Trics!F30,Trics!$C30:'Trics'!$H30,1)+0.2,"")</f>
        <v/>
      </c>
      <c r="O9" s="1" t="str">
        <f>IFERROR(RANK(Trics!G30,Trics!$C30:'Trics'!$H30,1)+0.4,"")</f>
        <v/>
      </c>
      <c r="P9" s="1" t="str">
        <f>IFERROR(RANK(Trics!H30,Trics!$C30:'Trics'!$H30,1)+0.6,"")</f>
        <v/>
      </c>
      <c r="Q9" s="56" t="str">
        <f>IF(Trics!$C32="","",IF(Trics!$L32="T",Q8,IF(Trics!#REF!=Trics!L32,"/","X")))</f>
        <v/>
      </c>
      <c r="R9" s="56" t="str">
        <f>IF(Trics!$C32="","",IF(Trics!$L32="T",R8,IF(Trics!#REF!=Trics!$L32,"/","X")))</f>
        <v/>
      </c>
      <c r="S9" s="56" t="str">
        <f>IF(Trics!$C32="","",IF(Trics!$L32="T",S8,IF(Trics!#REF!=Trics!$L32,"/","X")))</f>
        <v/>
      </c>
      <c r="U9" s="71" t="str">
        <f>IF(Trics!L31="","",IF(OR(Trics!E31="",Trics!E31="-"),2,3))</f>
        <v/>
      </c>
      <c r="V9" s="71" t="str">
        <f>IF(Trics!L31="","",IF(OR(Trics!H31="",Trics!H31="-"),2,3))</f>
        <v/>
      </c>
      <c r="W9" s="69" t="str">
        <f>IF(Trics!L31="","",IF(AND(U9=2,V9=2),4,IF(AND(U9=3,V9=3),6,IF(AND(U9=2,V9=3),5,IF(AND(U9=3,V9=2),5,"-")))))</f>
        <v/>
      </c>
      <c r="X9" s="69" t="str">
        <f>IF(Trics!L31="","",IF(OR(Trics!I31-Trics!J31=1,Trics!J31-Trics!I31=1),1,IF(OR(Trics!I31-Trics!J31=2,Trics!I31-Trics!J31=3,Trics!J31-Trics!I31=2,Trics!J31-Trics!I31=3),"2, 3","-")))</f>
        <v/>
      </c>
      <c r="Y9" s="68" t="str">
        <f>IF(Trics!L30="","",IF(AND(Trics!L30="P",X8=1,W8=4),"B",IF(AND(Trics!L30="B",X8=1,W8=4),"P",IF(AND(Trics!L30="P",X8="2, 3",W8=4),"P",IF(AND(Trics!L30="B",X8="2, 3",W8=4),"B",IF(AND(Trics!L30="P",X8=1,W8=6),"P",IF(AND(Trics!L30="B",X8=1,W8=6),"B",IF(AND(Trics!L30="P",X8="2, 3",W8=6),"B",IF(AND(Trics!L30="B",X8="2, 3",W8=6),"P","รอ")))))))))</f>
        <v/>
      </c>
      <c r="Z9" s="76" t="str">
        <f>IF(Trics!L31="","",IF(Y9="รอ","-",IF(Trics!L31=Y9,1,0)))</f>
        <v/>
      </c>
    </row>
    <row r="10" spans="1:78" ht="12" customHeight="1">
      <c r="A10" s="77" t="str">
        <f>IF(Trics!L32="","",Trics!L32)</f>
        <v/>
      </c>
      <c r="B10" s="61" t="s">
        <v>29</v>
      </c>
      <c r="C10" s="50" t="str">
        <f>IFERROR(RANK(Trics!C31,Trics!$C31:'Trics'!$H31,0)+0.1,"")</f>
        <v/>
      </c>
      <c r="D10" s="50" t="str">
        <f>IFERROR(RANK(Trics!D31,Trics!$C31:'Trics'!$H31,0)+0.3,"")</f>
        <v/>
      </c>
      <c r="E10" s="50" t="str">
        <f>IFERROR(RANK(Trics!E31,Trics!$C31:'Trics'!$H31,0)+0.5,"")</f>
        <v/>
      </c>
      <c r="F10" s="50" t="str">
        <f>IFERROR(RANK(Trics!F31,Trics!$C31:'Trics'!$H31,0)+0.2,"")</f>
        <v/>
      </c>
      <c r="G10" s="50" t="str">
        <f>IFERROR(RANK(Trics!G31,Trics!$C31:'Trics'!$H31,0)+0.4,"")</f>
        <v/>
      </c>
      <c r="H10" s="50" t="str">
        <f>IFERROR(RANK(Trics!H31,Trics!$C31:'Trics'!$H31,0)+0.6,"")</f>
        <v/>
      </c>
      <c r="I10" s="54" t="str">
        <f>IFERROR(IF(AND(Trics!C31="O",Trics!D31="O",Trics!E31="O",Trics!F31="O",Trics!G31="O",Trics!H31="O"),"P",LOOKUP(2,1/(C10:H10=MIN(C10:H10)),$C$2:$H$2)),"")</f>
        <v/>
      </c>
      <c r="J10" s="54" t="str">
        <f>IFERROR(IF(Trics!C31="","",IF(AND(Trics!C31="O",Trics!D31="O",Trics!E31="O"),"P",IF(AND(Trics!F31="O",Trics!G31="O",Trics!H31="O"),"B",LOOKUP(2,1/(K10:P10=MIN(K10:P10)),$C$2:$H$2)))),"")</f>
        <v/>
      </c>
      <c r="K10" s="1" t="str">
        <f>IFERROR(RANK(Trics!C31,Trics!$C31:'Trics'!$H31,1)+0.1,"")</f>
        <v/>
      </c>
      <c r="L10" s="1" t="str">
        <f>IFERROR(RANK(Trics!D31,Trics!$C31:'Trics'!$H31,1)+0.3,"")</f>
        <v/>
      </c>
      <c r="M10" s="1" t="str">
        <f>IFERROR(RANK(Trics!E31,Trics!$C31:'Trics'!$H31,1)+0.5,"")</f>
        <v/>
      </c>
      <c r="N10" s="1" t="str">
        <f>IFERROR(RANK(Trics!F31,Trics!$C31:'Trics'!$H31,1)+0.2,"")</f>
        <v/>
      </c>
      <c r="O10" s="1" t="str">
        <f>IFERROR(RANK(Trics!G31,Trics!$C31:'Trics'!$H31,1)+0.4,"")</f>
        <v/>
      </c>
      <c r="P10" s="1" t="str">
        <f>IFERROR(RANK(Trics!H31,Trics!$C31:'Trics'!$H31,1)+0.6,"")</f>
        <v/>
      </c>
      <c r="Q10" s="56" t="str">
        <f>IF(Trics!$C33="","",IF(Trics!$L33="T",Q9,IF(Trics!#REF!=Trics!L33,"/","X")))</f>
        <v/>
      </c>
      <c r="R10" s="56" t="str">
        <f>IF(Trics!$C33="","",IF(Trics!$L33="T",R9,IF(Data!$Z20=Trics!$L33,"/","X")))</f>
        <v/>
      </c>
      <c r="S10" s="56" t="str">
        <f>IF(Trics!$C33="","",IF(Trics!$L33="T",S9,IF(Trics!#REF!=Trics!$L33,"/","X")))</f>
        <v/>
      </c>
      <c r="U10" s="71" t="str">
        <f>IF(Trics!L32="","",IF(OR(Trics!E32="",Trics!E32="-"),2,3))</f>
        <v/>
      </c>
      <c r="V10" s="71" t="str">
        <f>IF(Trics!L32="","",IF(OR(Trics!H32="",Trics!H32="-"),2,3))</f>
        <v/>
      </c>
      <c r="W10" s="69" t="str">
        <f>IF(Trics!L32="","",IF(AND(U10=2,V10=2),4,IF(AND(U10=3,V10=3),6,IF(AND(U10=2,V10=3),5,IF(AND(U10=3,V10=2),5,"-")))))</f>
        <v/>
      </c>
      <c r="X10" s="69" t="str">
        <f>IF(Trics!L32="","",IF(OR(Trics!I32-Trics!J32=1,Trics!J32-Trics!I32=1),1,IF(OR(Trics!I32-Trics!J32=2,Trics!I32-Trics!J32=3,Trics!J32-Trics!I32=2,Trics!J32-Trics!I32=3),"2, 3","-")))</f>
        <v/>
      </c>
      <c r="Y10" s="68" t="str">
        <f>IF(Trics!L31="","",IF(AND(Trics!L31="P",X9=1,W9=4),"B",IF(AND(Trics!L31="B",X9=1,W9=4),"P",IF(AND(Trics!L31="P",X9="2, 3",W9=4),"P",IF(AND(Trics!L31="B",X9="2, 3",W9=4),"B",IF(AND(Trics!L31="P",X9=1,W9=6),"P",IF(AND(Trics!L31="B",X9=1,W9=6),"B",IF(AND(Trics!L31="P",X9="2, 3",W9=6),"B",IF(AND(Trics!L31="B",X9="2, 3",W9=6),"P","รอ")))))))))</f>
        <v/>
      </c>
      <c r="Z10" s="76" t="str">
        <f>IF(Trics!L32="","",IF(Y10="รอ","-",IF(Trics!L32=Y10,1,0)))</f>
        <v/>
      </c>
      <c r="BY10" t="str">
        <f>IF(BT10=1,BU10,"")</f>
        <v/>
      </c>
      <c r="BZ10" s="80" t="str">
        <f>IF(BV10="Lose",BU10,"")</f>
        <v/>
      </c>
    </row>
    <row r="11" spans="1:78" ht="12" customHeight="1">
      <c r="A11" s="77" t="str">
        <f>IF(Trics!L33="","",Trics!L33)</f>
        <v/>
      </c>
      <c r="B11" s="61" t="s">
        <v>30</v>
      </c>
      <c r="C11" s="50" t="str">
        <f>IFERROR(RANK(Trics!C32,Trics!$C32:'Trics'!$H32,0)+0.1,"")</f>
        <v/>
      </c>
      <c r="D11" s="50" t="str">
        <f>IFERROR(RANK(Trics!D32,Trics!$C32:'Trics'!$H32,0)+0.3,"")</f>
        <v/>
      </c>
      <c r="E11" s="50" t="str">
        <f>IFERROR(RANK(Trics!E32,Trics!$C32:'Trics'!$H32,0)+0.5,"")</f>
        <v/>
      </c>
      <c r="F11" s="50" t="str">
        <f>IFERROR(RANK(Trics!F32,Trics!$C32:'Trics'!$H32,0)+0.2,"")</f>
        <v/>
      </c>
      <c r="G11" s="50" t="str">
        <f>IFERROR(RANK(Trics!G32,Trics!$C32:'Trics'!$H32,0)+0.4,"")</f>
        <v/>
      </c>
      <c r="H11" s="50" t="str">
        <f>IFERROR(RANK(Trics!H32,Trics!$C32:'Trics'!$H32,0)+0.6,"")</f>
        <v/>
      </c>
      <c r="I11" s="54" t="str">
        <f>IFERROR(IF(AND(Trics!C32="O",Trics!D32="O",Trics!E32="O",Trics!F32="O",Trics!G32="O",Trics!H32="O"),"P",LOOKUP(2,1/(C11:H11=MIN(C11:H11)),$C$2:$H$2)),"")</f>
        <v/>
      </c>
      <c r="J11" s="54" t="str">
        <f>IFERROR(IF(Trics!C32="","",IF(AND(Trics!C32="O",Trics!D32="O",Trics!E32="O"),"P",IF(AND(Trics!F32="O",Trics!G32="O",Trics!H32="O"),"B",LOOKUP(2,1/(K11:P11=MIN(K11:P11)),$C$2:$H$2)))),"")</f>
        <v/>
      </c>
      <c r="K11" s="1" t="str">
        <f>IFERROR(RANK(Trics!C32,Trics!$C32:'Trics'!$H32,1)+0.1,"")</f>
        <v/>
      </c>
      <c r="L11" s="1" t="str">
        <f>IFERROR(RANK(Trics!D32,Trics!$C32:'Trics'!$H32,1)+0.3,"")</f>
        <v/>
      </c>
      <c r="M11" s="1" t="str">
        <f>IFERROR(RANK(Trics!E32,Trics!$C32:'Trics'!$H32,1)+0.5,"")</f>
        <v/>
      </c>
      <c r="N11" s="1" t="str">
        <f>IFERROR(RANK(Trics!F32,Trics!$C32:'Trics'!$H32,1)+0.2,"")</f>
        <v/>
      </c>
      <c r="O11" s="1" t="str">
        <f>IFERROR(RANK(Trics!G32,Trics!$C32:'Trics'!$H32,1)+0.4,"")</f>
        <v/>
      </c>
      <c r="P11" s="1" t="str">
        <f>IFERROR(RANK(Trics!H32,Trics!$C32:'Trics'!$H32,1)+0.6,"")</f>
        <v/>
      </c>
      <c r="Q11" s="56" t="str">
        <f>IF(Trics!$C34="","",IF(Trics!$L34="T",Q10,IF(Trics!#REF!=Trics!L34,"/","X")))</f>
        <v/>
      </c>
      <c r="R11" s="56" t="str">
        <f>IF(Trics!$C34="","",IF(Trics!$L34="T",R10,IF(Data!$Z21=Trics!$L34,"/","X")))</f>
        <v/>
      </c>
      <c r="S11" s="56" t="str">
        <f>IF(Trics!$C34="","",IF(Trics!$L34="T",S10,IF(Trics!#REF!=Trics!$L34,"/","X")))</f>
        <v/>
      </c>
      <c r="U11" s="71" t="str">
        <f>IF(Trics!L33="","",IF(OR(Trics!E33="",Trics!E33="-"),2,3))</f>
        <v/>
      </c>
      <c r="V11" s="71" t="str">
        <f>IF(Trics!L33="","",IF(OR(Trics!H33="",Trics!H33="-"),2,3))</f>
        <v/>
      </c>
      <c r="W11" s="69" t="str">
        <f>IF(Trics!L33="","",IF(AND(U11=2,V11=2),4,IF(AND(U11=3,V11=3),6,IF(AND(U11=2,V11=3),5,IF(AND(U11=3,V11=2),5,"-")))))</f>
        <v/>
      </c>
      <c r="X11" s="69" t="str">
        <f>IF(Trics!L33="","",IF(OR(Trics!I33-Trics!J33=1,Trics!J33-Trics!I33=1),1,IF(OR(Trics!I33-Trics!J33=2,Trics!I33-Trics!J33=3,Trics!J33-Trics!I33=2,Trics!J33-Trics!I33=3),"2, 3","-")))</f>
        <v/>
      </c>
      <c r="Y11" s="68" t="str">
        <f>IF(Trics!L32="","",IF(AND(Trics!L32="P",X10=1,W10=4),"B",IF(AND(Trics!L32="B",X10=1,W10=4),"P",IF(AND(Trics!L32="P",X10="2, 3",W10=4),"P",IF(AND(Trics!L32="B",X10="2, 3",W10=4),"B",IF(AND(Trics!L32="P",X10=1,W10=6),"P",IF(AND(Trics!L32="B",X10=1,W10=6),"B",IF(AND(Trics!L32="P",X10="2, 3",W10=6),"B",IF(AND(Trics!L32="B",X10="2, 3",W10=6),"P","รอ")))))))))</f>
        <v/>
      </c>
      <c r="Z11" s="76" t="str">
        <f>IF(Trics!L33="","",IF(Y11="รอ","-",IF(Trics!L33=Y11,1,0)))</f>
        <v/>
      </c>
      <c r="BY11" t="str">
        <f>IF(BT11=1,BU11,"")</f>
        <v/>
      </c>
    </row>
    <row r="12" spans="1:78" ht="12" customHeight="1">
      <c r="A12" s="77" t="str">
        <f>IF(Trics!L34="","",Trics!L34)</f>
        <v/>
      </c>
      <c r="B12" s="61" t="s">
        <v>31</v>
      </c>
      <c r="C12" s="50" t="str">
        <f>IFERROR(RANK(Trics!C33,Trics!$C33:'Trics'!$H33,0)+0.1,"")</f>
        <v/>
      </c>
      <c r="D12" s="50" t="str">
        <f>IFERROR(RANK(Trics!D33,Trics!$C33:'Trics'!$H33,0)+0.3,"")</f>
        <v/>
      </c>
      <c r="E12" s="50" t="str">
        <f>IFERROR(RANK(Trics!E33,Trics!$C33:'Trics'!$H33,0)+0.5,"")</f>
        <v/>
      </c>
      <c r="F12" s="50" t="str">
        <f>IFERROR(RANK(Trics!F33,Trics!$C33:'Trics'!$H33,0)+0.2,"")</f>
        <v/>
      </c>
      <c r="G12" s="50" t="str">
        <f>IFERROR(RANK(Trics!G33,Trics!$C33:'Trics'!$H33,0)+0.4,"")</f>
        <v/>
      </c>
      <c r="H12" s="50" t="str">
        <f>IFERROR(RANK(Trics!H33,Trics!$C33:'Trics'!$H33,0)+0.6,"")</f>
        <v/>
      </c>
      <c r="I12" s="54" t="str">
        <f>IFERROR(IF(AND(Trics!C33="O",Trics!D33="O",Trics!E33="O",Trics!F33="O",Trics!G33="O",Trics!H33="O"),"P",LOOKUP(2,1/(C12:H12=MIN(C12:H12)),$C$2:$H$2)),"")</f>
        <v/>
      </c>
      <c r="J12" s="54" t="str">
        <f>IFERROR(IF(Trics!C33="","",IF(AND(Trics!C33="O",Trics!D33="O",Trics!E33="O"),"P",IF(AND(Trics!F33="O",Trics!G33="O",Trics!H33="O"),"B",LOOKUP(2,1/(K12:P12=MIN(K12:P12)),$C$2:$H$2)))),"")</f>
        <v/>
      </c>
      <c r="K12" s="1" t="str">
        <f>IFERROR(RANK(Trics!C33,Trics!$C33:'Trics'!$H33,1)+0.1,"")</f>
        <v/>
      </c>
      <c r="L12" s="1" t="str">
        <f>IFERROR(RANK(Trics!D33,Trics!$C33:'Trics'!$H33,1)+0.3,"")</f>
        <v/>
      </c>
      <c r="M12" s="1" t="str">
        <f>IFERROR(RANK(Trics!E33,Trics!$C33:'Trics'!$H33,1)+0.5,"")</f>
        <v/>
      </c>
      <c r="N12" s="1" t="str">
        <f>IFERROR(RANK(Trics!F33,Trics!$C33:'Trics'!$H33,1)+0.2,"")</f>
        <v/>
      </c>
      <c r="O12" s="1" t="str">
        <f>IFERROR(RANK(Trics!G33,Trics!$C33:'Trics'!$H33,1)+0.4,"")</f>
        <v/>
      </c>
      <c r="P12" s="1" t="str">
        <f>IFERROR(RANK(Trics!H33,Trics!$C33:'Trics'!$H33,1)+0.6,"")</f>
        <v/>
      </c>
      <c r="Q12" s="56" t="str">
        <f>IF(Trics!$C35="","",IF(Trics!$L35="T",Q11,IF(Trics!#REF!=Trics!L35,"/","X")))</f>
        <v/>
      </c>
      <c r="R12" s="56" t="str">
        <f>IF(Trics!$C35="","",IF(Trics!$L35="T",R11,IF(Data!$Z22=Trics!$L35,"/","X")))</f>
        <v/>
      </c>
      <c r="S12" s="56" t="str">
        <f>IF(Trics!$C35="","",IF(Trics!$L35="T",S11,IF(Data!$AI22=Trics!$L35,"/","X")))</f>
        <v/>
      </c>
      <c r="U12" s="71" t="str">
        <f>IF(Trics!L34="","",IF(OR(Trics!E34="",Trics!E34="-"),2,3))</f>
        <v/>
      </c>
      <c r="V12" s="71" t="str">
        <f>IF(Trics!L34="","",IF(OR(Trics!H34="",Trics!H34="-"),2,3))</f>
        <v/>
      </c>
      <c r="W12" s="69" t="str">
        <f>IF(Trics!L34="","",IF(AND(U12=2,V12=2),4,IF(AND(U12=3,V12=3),6,IF(AND(U12=2,V12=3),5,IF(AND(U12=3,V12=2),5,"-")))))</f>
        <v/>
      </c>
      <c r="X12" s="69" t="str">
        <f>IF(Trics!L34="","",IF(OR(Trics!I34-Trics!J34=1,Trics!J34-Trics!I34=1),1,IF(OR(Trics!I34-Trics!J34=2,Trics!I34-Trics!J34=3,Trics!J34-Trics!I34=2,Trics!J34-Trics!I34=3),"2, 3","-")))</f>
        <v/>
      </c>
      <c r="Y12" s="68" t="str">
        <f>IF(Trics!L33="","",IF(AND(Trics!L33="P",X11=1,W11=4),"B",IF(AND(Trics!L33="B",X11=1,W11=4),"P",IF(AND(Trics!L33="P",X11="2, 3",W11=4),"P",IF(AND(Trics!L33="B",X11="2, 3",W11=4),"B",IF(AND(Trics!L33="P",X11=1,W11=6),"P",IF(AND(Trics!L33="B",X11=1,W11=6),"B",IF(AND(Trics!L33="P",X11="2, 3",W11=6),"B",IF(AND(Trics!L33="B",X11="2, 3",W11=6),"P","รอ")))))))))</f>
        <v/>
      </c>
      <c r="Z12" s="76" t="str">
        <f>IF(Trics!L34="","",IF(Y12="รอ","-",IF(Trics!L34=Y12,1,0)))</f>
        <v/>
      </c>
      <c r="BY12" t="str">
        <f t="shared" ref="BY12:BY32" si="0">IF(BT12=1,BU12,"")</f>
        <v/>
      </c>
    </row>
    <row r="13" spans="1:78" ht="12" customHeight="1">
      <c r="A13" s="77" t="str">
        <f>IF(Trics!L35="","",Trics!L35)</f>
        <v/>
      </c>
      <c r="B13" s="61" t="s">
        <v>32</v>
      </c>
      <c r="C13" s="50" t="str">
        <f>IFERROR(RANK(Trics!C34,Trics!$C34:'Trics'!$H34,0)+0.1,"")</f>
        <v/>
      </c>
      <c r="D13" s="50" t="str">
        <f>IFERROR(RANK(Trics!D34,Trics!$C34:'Trics'!$H34,0)+0.3,"")</f>
        <v/>
      </c>
      <c r="E13" s="50" t="str">
        <f>IFERROR(RANK(Trics!E34,Trics!$C34:'Trics'!$H34,0)+0.5,"")</f>
        <v/>
      </c>
      <c r="F13" s="50" t="str">
        <f>IFERROR(RANK(Trics!F34,Trics!$C34:'Trics'!$H34,0)+0.2,"")</f>
        <v/>
      </c>
      <c r="G13" s="50" t="str">
        <f>IFERROR(RANK(Trics!G34,Trics!$C34:'Trics'!$H34,0)+0.4,"")</f>
        <v/>
      </c>
      <c r="H13" s="50" t="str">
        <f>IFERROR(RANK(Trics!H34,Trics!$C34:'Trics'!$H34,0)+0.6,"")</f>
        <v/>
      </c>
      <c r="I13" s="54" t="str">
        <f>IFERROR(IF(AND(Trics!C34="O",Trics!D34="O",Trics!E34="O",Trics!F34="O",Trics!G34="O",Trics!H34="O"),"P",LOOKUP(2,1/(C13:H13=MIN(C13:H13)),$C$2:$H$2)),"")</f>
        <v/>
      </c>
      <c r="J13" s="54" t="str">
        <f>IFERROR(IF(Trics!C34="","",IF(AND(Trics!C34="O",Trics!D34="O",Trics!E34="O"),"P",IF(AND(Trics!F34="O",Trics!G34="O",Trics!H34="O"),"B",LOOKUP(2,1/(K13:P13=MIN(K13:P13)),$C$2:$H$2)))),"")</f>
        <v/>
      </c>
      <c r="K13" s="1" t="str">
        <f>IFERROR(RANK(Trics!C34,Trics!$C34:'Trics'!$H34,1)+0.1,"")</f>
        <v/>
      </c>
      <c r="L13" s="1" t="str">
        <f>IFERROR(RANK(Trics!D34,Trics!$C34:'Trics'!$H34,1)+0.3,"")</f>
        <v/>
      </c>
      <c r="M13" s="1" t="str">
        <f>IFERROR(RANK(Trics!E34,Trics!$C34:'Trics'!$H34,1)+0.5,"")</f>
        <v/>
      </c>
      <c r="N13" s="1" t="str">
        <f>IFERROR(RANK(Trics!F34,Trics!$C34:'Trics'!$H34,1)+0.2,"")</f>
        <v/>
      </c>
      <c r="O13" s="1" t="str">
        <f>IFERROR(RANK(Trics!G34,Trics!$C34:'Trics'!$H34,1)+0.4,"")</f>
        <v/>
      </c>
      <c r="P13" s="1" t="str">
        <f>IFERROR(RANK(Trics!H34,Trics!$C34:'Trics'!$H34,1)+0.6,"")</f>
        <v/>
      </c>
      <c r="Q13" s="56" t="str">
        <f>IF(Trics!$C36="","",IF(Trics!$L36="T",Q12,IF(Trics!#REF!=Trics!L36,"/","X")))</f>
        <v/>
      </c>
      <c r="R13" s="56" t="str">
        <f>IF(Trics!$C36="","",IF(Trics!$L36="T",R12,IF(Data!$Z23=Trics!$L36,"/","X")))</f>
        <v/>
      </c>
      <c r="S13" s="56" t="str">
        <f>IF(Trics!$C36="","",IF(Trics!$L36="T",S12,IF(Data!$AI23=Trics!$L36,"/","X")))</f>
        <v/>
      </c>
      <c r="U13" s="71" t="str">
        <f>IF(Trics!L35="","",IF(OR(Trics!E35="",Trics!E35="-"),2,3))</f>
        <v/>
      </c>
      <c r="V13" s="71" t="str">
        <f>IF(Trics!L35="","",IF(OR(Trics!H35="",Trics!H35="-"),2,3))</f>
        <v/>
      </c>
      <c r="W13" s="69" t="str">
        <f>IF(Trics!L35="","",IF(AND(U13=2,V13=2),4,IF(AND(U13=3,V13=3),6,IF(AND(U13=2,V13=3),5,IF(AND(U13=3,V13=2),5,"-")))))</f>
        <v/>
      </c>
      <c r="X13" s="69" t="str">
        <f>IF(Trics!L35="","",IF(OR(Trics!I35-Trics!J35=1,Trics!J35-Trics!I35=1),1,IF(OR(Trics!I35-Trics!J35=2,Trics!I35-Trics!J35=3,Trics!J35-Trics!I35=2,Trics!J35-Trics!I35=3),"2, 3","-")))</f>
        <v/>
      </c>
      <c r="Y13" s="68" t="str">
        <f>IF(Trics!L34="","",IF(AND(Trics!L34="P",X12=1,W12=4),"B",IF(AND(Trics!L34="B",X12=1,W12=4),"P",IF(AND(Trics!L34="P",X12="2, 3",W12=4),"P",IF(AND(Trics!L34="B",X12="2, 3",W12=4),"B",IF(AND(Trics!L34="P",X12=1,W12=6),"P",IF(AND(Trics!L34="B",X12=1,W12=6),"B",IF(AND(Trics!L34="P",X12="2, 3",W12=6),"B",IF(AND(Trics!L34="B",X12="2, 3",W12=6),"P","รอ")))))))))</f>
        <v/>
      </c>
      <c r="Z13" s="76" t="str">
        <f>IF(Trics!L35="","",IF(Y13="รอ","-",IF(Trics!L35=Y13,1,0)))</f>
        <v/>
      </c>
      <c r="BY13" t="str">
        <f t="shared" si="0"/>
        <v/>
      </c>
    </row>
    <row r="14" spans="1:78" ht="12" customHeight="1">
      <c r="A14" s="77" t="str">
        <f>IF(Trics!L36="","",Trics!L36)</f>
        <v/>
      </c>
      <c r="B14" s="61" t="s">
        <v>33</v>
      </c>
      <c r="C14" s="50" t="str">
        <f>IFERROR(RANK(Trics!C35,Trics!$C35:'Trics'!$H35,0)+0.1,"")</f>
        <v/>
      </c>
      <c r="D14" s="50" t="str">
        <f>IFERROR(RANK(Trics!D35,Trics!$C35:'Trics'!$H35,0)+0.3,"")</f>
        <v/>
      </c>
      <c r="E14" s="50" t="str">
        <f>IFERROR(RANK(Trics!E35,Trics!$C35:'Trics'!$H35,0)+0.5,"")</f>
        <v/>
      </c>
      <c r="F14" s="50" t="str">
        <f>IFERROR(RANK(Trics!F35,Trics!$C35:'Trics'!$H35,0)+0.2,"")</f>
        <v/>
      </c>
      <c r="G14" s="50" t="str">
        <f>IFERROR(RANK(Trics!G35,Trics!$C35:'Trics'!$H35,0)+0.4,"")</f>
        <v/>
      </c>
      <c r="H14" s="50" t="str">
        <f>IFERROR(RANK(Trics!H35,Trics!$C35:'Trics'!$H35,0)+0.6,"")</f>
        <v/>
      </c>
      <c r="I14" s="54" t="str">
        <f>IFERROR(IF(AND(Trics!C35="O",Trics!D35="O",Trics!E35="O",Trics!F35="O",Trics!G35="O",Trics!H35="O"),"P",LOOKUP(2,1/(C14:H14=MIN(C14:H14)),$C$2:$H$2)),"")</f>
        <v/>
      </c>
      <c r="J14" s="54" t="str">
        <f>IFERROR(IF(Trics!C35="","",IF(AND(Trics!C35="O",Trics!D35="O",Trics!E35="O"),"P",IF(AND(Trics!F35="O",Trics!G35="O",Trics!H35="O"),"B",LOOKUP(2,1/(K14:P14=MIN(K14:P14)),$C$2:$H$2)))),"")</f>
        <v/>
      </c>
      <c r="K14" s="1" t="str">
        <f>IFERROR(RANK(Trics!C35,Trics!$C35:'Trics'!$H35,1)+0.1,"")</f>
        <v/>
      </c>
      <c r="L14" s="1" t="str">
        <f>IFERROR(RANK(Trics!D35,Trics!$C35:'Trics'!$H35,1)+0.3,"")</f>
        <v/>
      </c>
      <c r="M14" s="1" t="str">
        <f>IFERROR(RANK(Trics!E35,Trics!$C35:'Trics'!$H35,1)+0.5,"")</f>
        <v/>
      </c>
      <c r="N14" s="1" t="str">
        <f>IFERROR(RANK(Trics!F35,Trics!$C35:'Trics'!$H35,1)+0.2,"")</f>
        <v/>
      </c>
      <c r="O14" s="1" t="str">
        <f>IFERROR(RANK(Trics!G35,Trics!$C35:'Trics'!$H35,1)+0.4,"")</f>
        <v/>
      </c>
      <c r="P14" s="1" t="str">
        <f>IFERROR(RANK(Trics!H35,Trics!$C35:'Trics'!$H35,1)+0.6,"")</f>
        <v/>
      </c>
      <c r="Q14" s="56" t="str">
        <f>IF(Trics!$C37="","",IF(Trics!$L37="T",Q13,IF(Trics!#REF!=Trics!L37,"/","X")))</f>
        <v/>
      </c>
      <c r="R14" s="56" t="str">
        <f>IF(Trics!$C37="","",IF(Trics!$L37="T",R13,IF(Data!$Z24=Trics!$L37,"/","X")))</f>
        <v/>
      </c>
      <c r="S14" s="56" t="str">
        <f>IF(Trics!$C37="","",IF(Trics!$L37="T",S13,IF(Data!$AI24=Trics!$L37,"/","X")))</f>
        <v/>
      </c>
      <c r="U14" s="71" t="str">
        <f>IF(Trics!L36="","",IF(OR(Trics!E36="",Trics!E36="-"),2,3))</f>
        <v/>
      </c>
      <c r="V14" s="71" t="str">
        <f>IF(Trics!L36="","",IF(OR(Trics!H36="",Trics!H36="-"),2,3))</f>
        <v/>
      </c>
      <c r="W14" s="69" t="str">
        <f>IF(Trics!L36="","",IF(AND(U14=2,V14=2),4,IF(AND(U14=3,V14=3),6,IF(AND(U14=2,V14=3),5,IF(AND(U14=3,V14=2),5,"-")))))</f>
        <v/>
      </c>
      <c r="X14" s="69" t="str">
        <f>IF(Trics!L36="","",IF(OR(Trics!I36-Trics!J36=1,Trics!J36-Trics!I36=1),1,IF(OR(Trics!I36-Trics!J36=2,Trics!I36-Trics!J36=3,Trics!J36-Trics!I36=2,Trics!J36-Trics!I36=3),"2, 3","-")))</f>
        <v/>
      </c>
      <c r="Y14" s="68" t="str">
        <f>IF(Trics!L35="","",IF(AND(Trics!L35="P",X13=1,W13=4),"B",IF(AND(Trics!L35="B",X13=1,W13=4),"P",IF(AND(Trics!L35="P",X13="2, 3",W13=4),"P",IF(AND(Trics!L35="B",X13="2, 3",W13=4),"B",IF(AND(Trics!L35="P",X13=1,W13=6),"P",IF(AND(Trics!L35="B",X13=1,W13=6),"B",IF(AND(Trics!L35="P",X13="2, 3",W13=6),"B",IF(AND(Trics!L35="B",X13="2, 3",W13=6),"P","รอ")))))))))</f>
        <v/>
      </c>
      <c r="Z14" s="76" t="str">
        <f>IF(Trics!L36="","",IF(Y14="รอ","-",IF(Trics!L36=Y14,1,0)))</f>
        <v/>
      </c>
      <c r="BY14" t="str">
        <f t="shared" si="0"/>
        <v/>
      </c>
    </row>
    <row r="15" spans="1:78" ht="12" customHeight="1">
      <c r="A15" s="77" t="str">
        <f>IF(Trics!L37="","",Trics!L37)</f>
        <v/>
      </c>
      <c r="B15" s="61" t="s">
        <v>34</v>
      </c>
      <c r="C15" s="50" t="str">
        <f>IFERROR(RANK(Trics!C36,Trics!$C36:'Trics'!$H36,0)+0.1,"")</f>
        <v/>
      </c>
      <c r="D15" s="50" t="str">
        <f>IFERROR(RANK(Trics!D36,Trics!$C36:'Trics'!$H36,0)+0.3,"")</f>
        <v/>
      </c>
      <c r="E15" s="50" t="str">
        <f>IFERROR(RANK(Trics!E36,Trics!$C36:'Trics'!$H36,0)+0.5,"")</f>
        <v/>
      </c>
      <c r="F15" s="50" t="str">
        <f>IFERROR(RANK(Trics!F36,Trics!$C36:'Trics'!$H36,0)+0.2,"")</f>
        <v/>
      </c>
      <c r="G15" s="50" t="str">
        <f>IFERROR(RANK(Trics!G36,Trics!$C36:'Trics'!$H36,0)+0.4,"")</f>
        <v/>
      </c>
      <c r="H15" s="50" t="str">
        <f>IFERROR(RANK(Trics!H36,Trics!$C36:'Trics'!$H36,0)+0.6,"")</f>
        <v/>
      </c>
      <c r="I15" s="54" t="str">
        <f>IFERROR(IF(AND(Trics!C36="O",Trics!D36="O",Trics!E36="O",Trics!F36="O",Trics!G36="O",Trics!H36="O"),"P",LOOKUP(2,1/(C15:H15=MIN(C15:H15)),$C$2:$H$2)),"")</f>
        <v/>
      </c>
      <c r="J15" s="54" t="str">
        <f>IFERROR(IF(Trics!C36="","",IF(AND(Trics!C36="O",Trics!D36="O",Trics!E36="O"),"P",IF(AND(Trics!F36="O",Trics!G36="O",Trics!H36="O"),"B",LOOKUP(2,1/(K15:P15=MIN(K15:P15)),$C$2:$H$2)))),"")</f>
        <v/>
      </c>
      <c r="K15" s="1" t="str">
        <f>IFERROR(RANK(Trics!C36,Trics!$C36:'Trics'!$H36,1)+0.1,"")</f>
        <v/>
      </c>
      <c r="L15" s="1" t="str">
        <f>IFERROR(RANK(Trics!D36,Trics!$C36:'Trics'!$H36,1)+0.3,"")</f>
        <v/>
      </c>
      <c r="M15" s="1" t="str">
        <f>IFERROR(RANK(Trics!E36,Trics!$C36:'Trics'!$H36,1)+0.5,"")</f>
        <v/>
      </c>
      <c r="N15" s="1" t="str">
        <f>IFERROR(RANK(Trics!F36,Trics!$C36:'Trics'!$H36,1)+0.2,"")</f>
        <v/>
      </c>
      <c r="O15" s="1" t="str">
        <f>IFERROR(RANK(Trics!G36,Trics!$C36:'Trics'!$H36,1)+0.4,"")</f>
        <v/>
      </c>
      <c r="P15" s="1" t="str">
        <f>IFERROR(RANK(Trics!H36,Trics!$C36:'Trics'!$H36,1)+0.6,"")</f>
        <v/>
      </c>
      <c r="Q15" s="56" t="str">
        <f>IF(Trics!$C38="","",IF(Trics!$L38="T",Q14,IF(Trics!#REF!=Trics!L38,"/","X")))</f>
        <v/>
      </c>
      <c r="R15" s="56" t="str">
        <f>IF(Trics!$C38="","",IF(Trics!$L38="T",R14,IF(Data!$Z25=Trics!$L38,"/","X")))</f>
        <v/>
      </c>
      <c r="S15" s="56" t="str">
        <f>IF(Trics!$C38="","",IF(Trics!$L38="T",S14,IF(Data!$AI25=Trics!$L38,"/","X")))</f>
        <v/>
      </c>
      <c r="U15" s="71" t="str">
        <f>IF(Trics!L37="","",IF(OR(Trics!E37="",Trics!E37="-"),2,3))</f>
        <v/>
      </c>
      <c r="V15" s="71" t="str">
        <f>IF(Trics!L37="","",IF(OR(Trics!H37="",Trics!H37="-"),2,3))</f>
        <v/>
      </c>
      <c r="W15" s="69" t="str">
        <f>IF(Trics!L37="","",IF(AND(U15=2,V15=2),4,IF(AND(U15=3,V15=3),6,IF(AND(U15=2,V15=3),5,IF(AND(U15=3,V15=2),5,"-")))))</f>
        <v/>
      </c>
      <c r="X15" s="69" t="str">
        <f>IF(Trics!L37="","",IF(OR(Trics!I37-Trics!J37=1,Trics!J37-Trics!I37=1),1,IF(OR(Trics!I37-Trics!J37=2,Trics!I37-Trics!J37=3,Trics!J37-Trics!I37=2,Trics!J37-Trics!I37=3),"2, 3","-")))</f>
        <v/>
      </c>
      <c r="Y15" s="68" t="str">
        <f>IF(Trics!L36="","",IF(AND(Trics!L36="P",X14=1,W14=4),"B",IF(AND(Trics!L36="B",X14=1,W14=4),"P",IF(AND(Trics!L36="P",X14="2, 3",W14=4),"P",IF(AND(Trics!L36="B",X14="2, 3",W14=4),"B",IF(AND(Trics!L36="P",X14=1,W14=6),"P",IF(AND(Trics!L36="B",X14=1,W14=6),"B",IF(AND(Trics!L36="P",X14="2, 3",W14=6),"B",IF(AND(Trics!L36="B",X14="2, 3",W14=6),"P","รอ")))))))))</f>
        <v/>
      </c>
      <c r="Z15" s="76" t="str">
        <f>IF(Trics!L37="","",IF(Y15="รอ","-",IF(Trics!L37=Y15,1,0)))</f>
        <v/>
      </c>
      <c r="BY15" t="str">
        <f t="shared" si="0"/>
        <v/>
      </c>
    </row>
    <row r="16" spans="1:78" ht="12" customHeight="1">
      <c r="A16" s="77" t="str">
        <f>IF(Trics!L38="","",Trics!L38)</f>
        <v/>
      </c>
      <c r="B16" s="61" t="s">
        <v>35</v>
      </c>
      <c r="C16" s="50" t="str">
        <f>IFERROR(RANK(Trics!C37,Trics!$C37:'Trics'!$H37,0)+0.1,"")</f>
        <v/>
      </c>
      <c r="D16" s="50" t="str">
        <f>IFERROR(RANK(Trics!D37,Trics!$C37:'Trics'!$H37,0)+0.3,"")</f>
        <v/>
      </c>
      <c r="E16" s="50" t="str">
        <f>IFERROR(RANK(Trics!E37,Trics!$C37:'Trics'!$H37,0)+0.5,"")</f>
        <v/>
      </c>
      <c r="F16" s="50" t="str">
        <f>IFERROR(RANK(Trics!F37,Trics!$C37:'Trics'!$H37,0)+0.2,"")</f>
        <v/>
      </c>
      <c r="G16" s="50" t="str">
        <f>IFERROR(RANK(Trics!G37,Trics!$C37:'Trics'!$H37,0)+0.4,"")</f>
        <v/>
      </c>
      <c r="H16" s="50" t="str">
        <f>IFERROR(RANK(Trics!H37,Trics!$C37:'Trics'!$H37,0)+0.6,"")</f>
        <v/>
      </c>
      <c r="I16" s="54" t="str">
        <f>IFERROR(IF(AND(Trics!C37="O",Trics!D37="O",Trics!E37="O",Trics!F37="O",Trics!G37="O",Trics!H37="O"),"P",LOOKUP(2,1/(C16:H16=MIN(C16:H16)),$C$2:$H$2)),"")</f>
        <v/>
      </c>
      <c r="J16" s="54" t="str">
        <f>IFERROR(IF(Trics!C37="","",IF(AND(Trics!C37="O",Trics!D37="O",Trics!E37="O"),"P",IF(AND(Trics!F37="O",Trics!G37="O",Trics!H37="O"),"B",LOOKUP(2,1/(K16:P16=MIN(K16:P16)),$C$2:$H$2)))),"")</f>
        <v/>
      </c>
      <c r="K16" s="1" t="str">
        <f>IFERROR(RANK(Trics!C37,Trics!$C37:'Trics'!$H37,1)+0.1,"")</f>
        <v/>
      </c>
      <c r="L16" s="1" t="str">
        <f>IFERROR(RANK(Trics!D37,Trics!$C37:'Trics'!$H37,1)+0.3,"")</f>
        <v/>
      </c>
      <c r="M16" s="1" t="str">
        <f>IFERROR(RANK(Trics!E37,Trics!$C37:'Trics'!$H37,1)+0.5,"")</f>
        <v/>
      </c>
      <c r="N16" s="1" t="str">
        <f>IFERROR(RANK(Trics!F37,Trics!$C37:'Trics'!$H37,1)+0.2,"")</f>
        <v/>
      </c>
      <c r="O16" s="1" t="str">
        <f>IFERROR(RANK(Trics!G37,Trics!$C37:'Trics'!$H37,1)+0.4,"")</f>
        <v/>
      </c>
      <c r="P16" s="1" t="str">
        <f>IFERROR(RANK(Trics!H37,Trics!$C37:'Trics'!$H37,1)+0.6,"")</f>
        <v/>
      </c>
      <c r="Q16" s="56" t="str">
        <f>IF(Trics!$C39="","",IF(Trics!$L39="T",Q15,IF(Trics!#REF!=Trics!L39,"/","X")))</f>
        <v/>
      </c>
      <c r="R16" s="56" t="str">
        <f>IF(Trics!$C39="","",IF(Trics!$L39="T",R15,IF(Data!$Z26=Trics!$L39,"/","X")))</f>
        <v/>
      </c>
      <c r="S16" s="56" t="str">
        <f>IF(Trics!$C39="","",IF(Trics!$L39="T",S15,IF(Data!$AI26=Trics!$L39,"/","X")))</f>
        <v/>
      </c>
      <c r="U16" s="71" t="str">
        <f>IF(Trics!L38="","",IF(OR(Trics!E38="",Trics!E38="-"),2,3))</f>
        <v/>
      </c>
      <c r="V16" s="71" t="str">
        <f>IF(Trics!L38="","",IF(OR(Trics!H38="",Trics!H38="-"),2,3))</f>
        <v/>
      </c>
      <c r="W16" s="69" t="str">
        <f>IF(Trics!L38="","",IF(AND(U16=2,V16=2),4,IF(AND(U16=3,V16=3),6,IF(AND(U16=2,V16=3),5,IF(AND(U16=3,V16=2),5,"-")))))</f>
        <v/>
      </c>
      <c r="X16" s="69" t="str">
        <f>IF(Trics!L38="","",IF(OR(Trics!I38-Trics!J38=1,Trics!J38-Trics!I38=1),1,IF(OR(Trics!I38-Trics!J38=2,Trics!I38-Trics!J38=3,Trics!J38-Trics!I38=2,Trics!J38-Trics!I38=3),"2, 3","-")))</f>
        <v/>
      </c>
      <c r="Y16" s="68" t="str">
        <f>IF(Trics!L37="","",IF(AND(Trics!L37="P",X15=1,W15=4),"B",IF(AND(Trics!L37="B",X15=1,W15=4),"P",IF(AND(Trics!L37="P",X15="2, 3",W15=4),"P",IF(AND(Trics!L37="B",X15="2, 3",W15=4),"B",IF(AND(Trics!L37="P",X15=1,W15=6),"P",IF(AND(Trics!L37="B",X15=1,W15=6),"B",IF(AND(Trics!L37="P",X15="2, 3",W15=6),"B",IF(AND(Trics!L37="B",X15="2, 3",W15=6),"P","รอ")))))))))</f>
        <v/>
      </c>
      <c r="Z16" s="76" t="str">
        <f>IF(Trics!L38="","",IF(Y16="รอ","-",IF(Trics!L38=Y16,1,0)))</f>
        <v/>
      </c>
      <c r="BY16" t="str">
        <f t="shared" si="0"/>
        <v/>
      </c>
    </row>
    <row r="17" spans="1:77" ht="12" customHeight="1">
      <c r="A17" s="77" t="str">
        <f>IF(Trics!L39="","",Trics!L39)</f>
        <v/>
      </c>
      <c r="B17" s="61" t="s">
        <v>36</v>
      </c>
      <c r="C17" s="50" t="str">
        <f>IFERROR(RANK(Trics!C38,Trics!$C38:'Trics'!$H38,0)+0.1,"")</f>
        <v/>
      </c>
      <c r="D17" s="50" t="str">
        <f>IFERROR(RANK(Trics!D38,Trics!$C38:'Trics'!$H38,0)+0.3,"")</f>
        <v/>
      </c>
      <c r="E17" s="50" t="str">
        <f>IFERROR(RANK(Trics!E38,Trics!$C38:'Trics'!$H38,0)+0.5,"")</f>
        <v/>
      </c>
      <c r="F17" s="50" t="str">
        <f>IFERROR(RANK(Trics!F38,Trics!$C38:'Trics'!$H38,0)+0.2,"")</f>
        <v/>
      </c>
      <c r="G17" s="50" t="str">
        <f>IFERROR(RANK(Trics!G38,Trics!$C38:'Trics'!$H38,0)+0.4,"")</f>
        <v/>
      </c>
      <c r="H17" s="50" t="str">
        <f>IFERROR(RANK(Trics!H38,Trics!$C38:'Trics'!$H38,0)+0.6,"")</f>
        <v/>
      </c>
      <c r="I17" s="54" t="str">
        <f>IFERROR(IF(AND(Trics!C38="O",Trics!D38="O",Trics!E38="O",Trics!F38="O",Trics!G38="O",Trics!H38="O"),"P",LOOKUP(2,1/(C17:H17=MIN(C17:H17)),$C$2:$H$2)),"")</f>
        <v/>
      </c>
      <c r="J17" s="54" t="str">
        <f>IFERROR(IF(Trics!C38="","",IF(AND(Trics!C38="O",Trics!D38="O",Trics!E38="O"),"P",IF(AND(Trics!F38="O",Trics!G38="O",Trics!H38="O"),"B",LOOKUP(2,1/(K17:P17=MIN(K17:P17)),$C$2:$H$2)))),"")</f>
        <v/>
      </c>
      <c r="K17" s="1" t="str">
        <f>IFERROR(RANK(Trics!C38,Trics!$C38:'Trics'!$H38,1)+0.1,"")</f>
        <v/>
      </c>
      <c r="L17" s="1" t="str">
        <f>IFERROR(RANK(Trics!D38,Trics!$C38:'Trics'!$H38,1)+0.3,"")</f>
        <v/>
      </c>
      <c r="M17" s="1" t="str">
        <f>IFERROR(RANK(Trics!E38,Trics!$C38:'Trics'!$H38,1)+0.5,"")</f>
        <v/>
      </c>
      <c r="N17" s="1" t="str">
        <f>IFERROR(RANK(Trics!F38,Trics!$C38:'Trics'!$H38,1)+0.2,"")</f>
        <v/>
      </c>
      <c r="O17" s="1" t="str">
        <f>IFERROR(RANK(Trics!G38,Trics!$C38:'Trics'!$H38,1)+0.4,"")</f>
        <v/>
      </c>
      <c r="P17" s="1" t="str">
        <f>IFERROR(RANK(Trics!H38,Trics!$C38:'Trics'!$H38,1)+0.6,"")</f>
        <v/>
      </c>
      <c r="Q17" s="56" t="str">
        <f>IF(Trics!$C40="","",IF(Trics!$L40="T",Q16,IF(Trics!#REF!=Trics!L40,"/","X")))</f>
        <v/>
      </c>
      <c r="R17" s="56" t="str">
        <f>IF(Trics!$C40="","",IF(Trics!$L40="T",R16,IF(Data!$Z27=Trics!$L40,"/","X")))</f>
        <v/>
      </c>
      <c r="S17" s="56" t="str">
        <f>IF(Trics!$C40="","",IF(Trics!$L40="T",S16,IF(Data!$AI27=Trics!$L40,"/","X")))</f>
        <v/>
      </c>
      <c r="U17" s="71" t="str">
        <f>IF(Trics!L39="","",IF(OR(Trics!E39="",Trics!E39="-"),2,3))</f>
        <v/>
      </c>
      <c r="V17" s="71" t="str">
        <f>IF(Trics!L39="","",IF(OR(Trics!H39="",Trics!H39="-"),2,3))</f>
        <v/>
      </c>
      <c r="W17" s="69" t="str">
        <f>IF(Trics!L39="","",IF(AND(U17=2,V17=2),4,IF(AND(U17=3,V17=3),6,IF(AND(U17=2,V17=3),5,IF(AND(U17=3,V17=2),5,"-")))))</f>
        <v/>
      </c>
      <c r="X17" s="69" t="str">
        <f>IF(Trics!L39="","",IF(OR(Trics!I39-Trics!J39=1,Trics!J39-Trics!I39=1),1,IF(OR(Trics!I39-Trics!J39=2,Trics!I39-Trics!J39=3,Trics!J39-Trics!I39=2,Trics!J39-Trics!I39=3),"2, 3","-")))</f>
        <v/>
      </c>
      <c r="Y17" s="68" t="str">
        <f>IF(Trics!L38="","",IF(AND(Trics!L38="P",X16=1,W16=4),"B",IF(AND(Trics!L38="B",X16=1,W16=4),"P",IF(AND(Trics!L38="P",X16="2, 3",W16=4),"P",IF(AND(Trics!L38="B",X16="2, 3",W16=4),"B",IF(AND(Trics!L38="P",X16=1,W16=6),"P",IF(AND(Trics!L38="B",X16=1,W16=6),"B",IF(AND(Trics!L38="P",X16="2, 3",W16=6),"B",IF(AND(Trics!L38="B",X16="2, 3",W16=6),"P","รอ")))))))))</f>
        <v/>
      </c>
      <c r="Z17" s="76" t="str">
        <f>IF(Trics!L39="","",IF(Y17="รอ","-",IF(Trics!L39=Y17,1,0)))</f>
        <v/>
      </c>
      <c r="BY17" t="str">
        <f t="shared" si="0"/>
        <v/>
      </c>
    </row>
    <row r="18" spans="1:77" ht="12" customHeight="1">
      <c r="A18" s="77" t="str">
        <f>IF(Trics!L40="","",Trics!L40)</f>
        <v/>
      </c>
      <c r="B18" s="61" t="s">
        <v>37</v>
      </c>
      <c r="C18" s="50" t="str">
        <f>IFERROR(RANK(Trics!C39,Trics!$C39:'Trics'!$H39,0)+0.1,"")</f>
        <v/>
      </c>
      <c r="D18" s="50" t="str">
        <f>IFERROR(RANK(Trics!D39,Trics!$C39:'Trics'!$H39,0)+0.3,"")</f>
        <v/>
      </c>
      <c r="E18" s="50" t="str">
        <f>IFERROR(RANK(Trics!E39,Trics!$C39:'Trics'!$H39,0)+0.5,"")</f>
        <v/>
      </c>
      <c r="F18" s="50" t="str">
        <f>IFERROR(RANK(Trics!F39,Trics!$C39:'Trics'!$H39,0)+0.2,"")</f>
        <v/>
      </c>
      <c r="G18" s="50" t="str">
        <f>IFERROR(RANK(Trics!G39,Trics!$C39:'Trics'!$H39,0)+0.4,"")</f>
        <v/>
      </c>
      <c r="H18" s="50" t="str">
        <f>IFERROR(RANK(Trics!H39,Trics!$C39:'Trics'!$H39,0)+0.6,"")</f>
        <v/>
      </c>
      <c r="I18" s="54" t="str">
        <f>IFERROR(IF(AND(Trics!C39="O",Trics!D39="O",Trics!E39="O",Trics!F39="O",Trics!G39="O",Trics!H39="O"),"P",LOOKUP(2,1/(C18:H18=MIN(C18:H18)),$C$2:$H$2)),"")</f>
        <v/>
      </c>
      <c r="J18" s="54" t="str">
        <f>IFERROR(IF(Trics!C39="","",IF(AND(Trics!C39="O",Trics!D39="O",Trics!E39="O"),"P",IF(AND(Trics!F39="O",Trics!G39="O",Trics!H39="O"),"B",LOOKUP(2,1/(K18:P18=MIN(K18:P18)),$C$2:$H$2)))),"")</f>
        <v/>
      </c>
      <c r="K18" s="1" t="str">
        <f>IFERROR(RANK(Trics!C39,Trics!$C39:'Trics'!$H39,1)+0.1,"")</f>
        <v/>
      </c>
      <c r="L18" s="1" t="str">
        <f>IFERROR(RANK(Trics!D39,Trics!$C39:'Trics'!$H39,1)+0.3,"")</f>
        <v/>
      </c>
      <c r="M18" s="1" t="str">
        <f>IFERROR(RANK(Trics!E39,Trics!$C39:'Trics'!$H39,1)+0.5,"")</f>
        <v/>
      </c>
      <c r="N18" s="1" t="str">
        <f>IFERROR(RANK(Trics!F39,Trics!$C39:'Trics'!$H39,1)+0.2,"")</f>
        <v/>
      </c>
      <c r="O18" s="1" t="str">
        <f>IFERROR(RANK(Trics!G39,Trics!$C39:'Trics'!$H39,1)+0.4,"")</f>
        <v/>
      </c>
      <c r="P18" s="1" t="str">
        <f>IFERROR(RANK(Trics!H39,Trics!$C39:'Trics'!$H39,1)+0.6,"")</f>
        <v/>
      </c>
      <c r="Q18" s="56" t="str">
        <f>IF(Trics!$C41="","",IF(Trics!$L41="T",Q17,IF(Trics!#REF!=Trics!L41,"/","X")))</f>
        <v/>
      </c>
      <c r="R18" s="56" t="str">
        <f>IF(Trics!$C41="","",IF(Trics!$L41="T",R17,IF(Data!$Z28=Trics!$L41,"/","X")))</f>
        <v/>
      </c>
      <c r="S18" s="56" t="str">
        <f>IF(Trics!$C41="","",IF(Trics!$L41="T",S17,IF(Data!$AI28=Trics!$L41,"/","X")))</f>
        <v/>
      </c>
      <c r="U18" s="71" t="str">
        <f>IF(Trics!L40="","",IF(OR(Trics!E40="",Trics!E40="-"),2,3))</f>
        <v/>
      </c>
      <c r="V18" s="71" t="str">
        <f>IF(Trics!L40="","",IF(OR(Trics!H40="",Trics!H40="-"),2,3))</f>
        <v/>
      </c>
      <c r="W18" s="69" t="str">
        <f>IF(Trics!L40="","",IF(AND(U18=2,V18=2),4,IF(AND(U18=3,V18=3),6,IF(AND(U18=2,V18=3),5,IF(AND(U18=3,V18=2),5,"-")))))</f>
        <v/>
      </c>
      <c r="X18" s="69" t="str">
        <f>IF(Trics!L40="","",IF(OR(Trics!I40-Trics!J40=1,Trics!J40-Trics!I40=1),1,IF(OR(Trics!I40-Trics!J40=2,Trics!I40-Trics!J40=3,Trics!J40-Trics!I40=2,Trics!J40-Trics!I40=3),"2, 3","-")))</f>
        <v/>
      </c>
      <c r="Y18" s="68" t="str">
        <f>IF(Trics!L39="","",IF(AND(Trics!L39="P",X17=1,W17=4),"B",IF(AND(Trics!L39="B",X17=1,W17=4),"P",IF(AND(Trics!L39="P",X17="2, 3",W17=4),"P",IF(AND(Trics!L39="B",X17="2, 3",W17=4),"B",IF(AND(Trics!L39="P",X17=1,W17=6),"P",IF(AND(Trics!L39="B",X17=1,W17=6),"B",IF(AND(Trics!L39="P",X17="2, 3",W17=6),"B",IF(AND(Trics!L39="B",X17="2, 3",W17=6),"P","รอ")))))))))</f>
        <v/>
      </c>
      <c r="Z18" s="76" t="str">
        <f>IF(Trics!L40="","",IF(Y18="รอ","-",IF(Trics!L40=Y18,1,0)))</f>
        <v/>
      </c>
      <c r="BY18" t="str">
        <f t="shared" si="0"/>
        <v/>
      </c>
    </row>
    <row r="19" spans="1:77" ht="12" customHeight="1">
      <c r="A19" s="77" t="str">
        <f>IF(Trics!L41="","",Trics!L41)</f>
        <v/>
      </c>
      <c r="B19" s="61" t="s">
        <v>38</v>
      </c>
      <c r="C19" s="50" t="str">
        <f>IFERROR(RANK(Trics!C40,Trics!$C40:'Trics'!$H40,0)+0.1,"")</f>
        <v/>
      </c>
      <c r="D19" s="50" t="str">
        <f>IFERROR(RANK(Trics!D40,Trics!$C40:'Trics'!$H40,0)+0.3,"")</f>
        <v/>
      </c>
      <c r="E19" s="50" t="str">
        <f>IFERROR(RANK(Trics!E40,Trics!$C40:'Trics'!$H40,0)+0.5,"")</f>
        <v/>
      </c>
      <c r="F19" s="50" t="str">
        <f>IFERROR(RANK(Trics!F40,Trics!$C40:'Trics'!$H40,0)+0.2,"")</f>
        <v/>
      </c>
      <c r="G19" s="50" t="str">
        <f>IFERROR(RANK(Trics!G40,Trics!$C40:'Trics'!$H40,0)+0.4,"")</f>
        <v/>
      </c>
      <c r="H19" s="50" t="str">
        <f>IFERROR(RANK(Trics!H40,Trics!$C40:'Trics'!$H40,0)+0.6,"")</f>
        <v/>
      </c>
      <c r="I19" s="54" t="str">
        <f>IFERROR(IF(AND(Trics!C40="O",Trics!D40="O",Trics!E40="O",Trics!F40="O",Trics!G40="O",Trics!H40="O"),"P",LOOKUP(2,1/(C19:H19=MIN(C19:H19)),$C$2:$H$2)),"")</f>
        <v/>
      </c>
      <c r="J19" s="54" t="str">
        <f>IFERROR(IF(Trics!C40="","",IF(AND(Trics!C40="O",Trics!D40="O",Trics!E40="O"),"P",IF(AND(Trics!F40="O",Trics!G40="O",Trics!H40="O"),"B",LOOKUP(2,1/(K19:P19=MIN(K19:P19)),$C$2:$H$2)))),"")</f>
        <v/>
      </c>
      <c r="K19" s="1" t="str">
        <f>IFERROR(RANK(Trics!C40,Trics!$C40:'Trics'!$H40,1)+0.1,"")</f>
        <v/>
      </c>
      <c r="L19" s="1" t="str">
        <f>IFERROR(RANK(Trics!D40,Trics!$C40:'Trics'!$H40,1)+0.3,"")</f>
        <v/>
      </c>
      <c r="M19" s="1" t="str">
        <f>IFERROR(RANK(Trics!E40,Trics!$C40:'Trics'!$H40,1)+0.5,"")</f>
        <v/>
      </c>
      <c r="N19" s="1" t="str">
        <f>IFERROR(RANK(Trics!F40,Trics!$C40:'Trics'!$H40,1)+0.2,"")</f>
        <v/>
      </c>
      <c r="O19" s="1" t="str">
        <f>IFERROR(RANK(Trics!G40,Trics!$C40:'Trics'!$H40,1)+0.4,"")</f>
        <v/>
      </c>
      <c r="P19" s="1" t="str">
        <f>IFERROR(RANK(Trics!H40,Trics!$C40:'Trics'!$H40,1)+0.6,"")</f>
        <v/>
      </c>
      <c r="Q19" s="56" t="str">
        <f>IF(Trics!$C42="","",IF(Trics!$L42="T",Q18,IF(Trics!#REF!=Trics!L42,"/","X")))</f>
        <v/>
      </c>
      <c r="R19" s="56" t="str">
        <f>IF(Trics!$C42="","",IF(Trics!$L42="T",R18,IF(Data!$Z29=Trics!$L42,"/","X")))</f>
        <v/>
      </c>
      <c r="S19" s="56" t="str">
        <f>IF(Trics!$C42="","",IF(Trics!$L42="T",S18,IF(Data!$AI29=Trics!$L42,"/","X")))</f>
        <v/>
      </c>
      <c r="U19" s="71" t="str">
        <f>IF(Trics!L41="","",IF(OR(Trics!E41="",Trics!E41="-"),2,3))</f>
        <v/>
      </c>
      <c r="V19" s="71" t="str">
        <f>IF(Trics!L41="","",IF(OR(Trics!H41="",Trics!H41="-"),2,3))</f>
        <v/>
      </c>
      <c r="W19" s="69" t="str">
        <f>IF(Trics!L41="","",IF(AND(U19=2,V19=2),4,IF(AND(U19=3,V19=3),6,IF(AND(U19=2,V19=3),5,IF(AND(U19=3,V19=2),5,"-")))))</f>
        <v/>
      </c>
      <c r="X19" s="69" t="str">
        <f>IF(Trics!L41="","",IF(OR(Trics!I41-Trics!J41=1,Trics!J41-Trics!I41=1),1,IF(OR(Trics!I41-Trics!J41=2,Trics!I41-Trics!J41=3,Trics!J41-Trics!I41=2,Trics!J41-Trics!I41=3),"2, 3","-")))</f>
        <v/>
      </c>
      <c r="Y19" s="68" t="str">
        <f>IF(Trics!L40="","",IF(AND(Trics!L40="P",X18=1,W18=4),"B",IF(AND(Trics!L40="B",X18=1,W18=4),"P",IF(AND(Trics!L40="P",X18="2, 3",W18=4),"P",IF(AND(Trics!L40="B",X18="2, 3",W18=4),"B",IF(AND(Trics!L40="P",X18=1,W18=6),"P",IF(AND(Trics!L40="B",X18=1,W18=6),"B",IF(AND(Trics!L40="P",X18="2, 3",W18=6),"B",IF(AND(Trics!L40="B",X18="2, 3",W18=6),"P","รอ")))))))))</f>
        <v/>
      </c>
      <c r="Z19" s="76" t="str">
        <f>IF(Trics!L41="","",IF(Y19="รอ","-",IF(Trics!L41=Y19,1,0)))</f>
        <v/>
      </c>
      <c r="BY19" t="str">
        <f t="shared" si="0"/>
        <v/>
      </c>
    </row>
    <row r="20" spans="1:77" ht="12" customHeight="1">
      <c r="A20" s="77" t="str">
        <f>IF(Trics!L42="","",Trics!L42)</f>
        <v/>
      </c>
      <c r="B20" s="61" t="s">
        <v>39</v>
      </c>
      <c r="C20" s="50" t="str">
        <f>IFERROR(RANK(Trics!C41,Trics!$C41:'Trics'!$H41,0)+0.1,"")</f>
        <v/>
      </c>
      <c r="D20" s="50" t="str">
        <f>IFERROR(RANK(Trics!D41,Trics!$C41:'Trics'!$H41,0)+0.3,"")</f>
        <v/>
      </c>
      <c r="E20" s="50" t="str">
        <f>IFERROR(RANK(Trics!E41,Trics!$C41:'Trics'!$H41,0)+0.5,"")</f>
        <v/>
      </c>
      <c r="F20" s="50" t="str">
        <f>IFERROR(RANK(Trics!F41,Trics!$C41:'Trics'!$H41,0)+0.2,"")</f>
        <v/>
      </c>
      <c r="G20" s="50" t="str">
        <f>IFERROR(RANK(Trics!G41,Trics!$C41:'Trics'!$H41,0)+0.4,"")</f>
        <v/>
      </c>
      <c r="H20" s="50" t="str">
        <f>IFERROR(RANK(Trics!H41,Trics!$C41:'Trics'!$H41,0)+0.6,"")</f>
        <v/>
      </c>
      <c r="I20" s="54" t="str">
        <f>IFERROR(IF(AND(Trics!C41="O",Trics!D41="O",Trics!E41="O",Trics!F41="O",Trics!G41="O",Trics!H41="O"),"P",LOOKUP(2,1/(C20:H20=MIN(C20:H20)),$C$2:$H$2)),"")</f>
        <v/>
      </c>
      <c r="J20" s="54" t="str">
        <f>IFERROR(IF(Trics!C41="","",IF(AND(Trics!C41="O",Trics!D41="O",Trics!E41="O"),"P",IF(AND(Trics!F41="O",Trics!G41="O",Trics!H41="O"),"B",LOOKUP(2,1/(K20:P20=MIN(K20:P20)),$C$2:$H$2)))),"")</f>
        <v/>
      </c>
      <c r="K20" s="1" t="str">
        <f>IFERROR(RANK(Trics!C41,Trics!$C41:'Trics'!$H41,1)+0.1,"")</f>
        <v/>
      </c>
      <c r="L20" s="1" t="str">
        <f>IFERROR(RANK(Trics!D41,Trics!$C41:'Trics'!$H41,1)+0.3,"")</f>
        <v/>
      </c>
      <c r="M20" s="1" t="str">
        <f>IFERROR(RANK(Trics!E41,Trics!$C41:'Trics'!$H41,1)+0.5,"")</f>
        <v/>
      </c>
      <c r="N20" s="1" t="str">
        <f>IFERROR(RANK(Trics!F41,Trics!$C41:'Trics'!$H41,1)+0.2,"")</f>
        <v/>
      </c>
      <c r="O20" s="1" t="str">
        <f>IFERROR(RANK(Trics!G41,Trics!$C41:'Trics'!$H41,1)+0.4,"")</f>
        <v/>
      </c>
      <c r="P20" s="1" t="str">
        <f>IFERROR(RANK(Trics!H41,Trics!$C41:'Trics'!$H41,1)+0.6,"")</f>
        <v/>
      </c>
      <c r="Q20" s="56" t="str">
        <f>IF(Trics!$C43="","",IF(Trics!$L43="T",Q19,IF(Trics!#REF!=Trics!L43,"/","X")))</f>
        <v/>
      </c>
      <c r="R20" s="56" t="str">
        <f>IF(Trics!$C43="","",IF(Trics!$L43="T",R19,IF(Data!$Z30=Trics!$L43,"/","X")))</f>
        <v/>
      </c>
      <c r="S20" s="56" t="str">
        <f>IF(Trics!$C43="","",IF(Trics!$L43="T",S19,IF(Data!$AI30=Trics!$L43,"/","X")))</f>
        <v/>
      </c>
      <c r="U20" s="71" t="str">
        <f>IF(Trics!L42="","",IF(OR(Trics!E42="",Trics!E42="-"),2,3))</f>
        <v/>
      </c>
      <c r="V20" s="71" t="str">
        <f>IF(Trics!L42="","",IF(OR(Trics!H42="",Trics!H42="-"),2,3))</f>
        <v/>
      </c>
      <c r="W20" s="69" t="str">
        <f>IF(Trics!L42="","",IF(AND(U20=2,V20=2),4,IF(AND(U20=3,V20=3),6,IF(AND(U20=2,V20=3),5,IF(AND(U20=3,V20=2),5,"-")))))</f>
        <v/>
      </c>
      <c r="X20" s="69" t="str">
        <f>IF(Trics!L42="","",IF(OR(Trics!I42-Trics!J42=1,Trics!J42-Trics!I42=1),1,IF(OR(Trics!I42-Trics!J42=2,Trics!I42-Trics!J42=3,Trics!J42-Trics!I42=2,Trics!J42-Trics!I42=3),"2, 3","-")))</f>
        <v/>
      </c>
      <c r="Y20" s="68" t="str">
        <f>IF(Trics!L41="","",IF(AND(Trics!L41="P",X19=1,W19=4),"B",IF(AND(Trics!L41="B",X19=1,W19=4),"P",IF(AND(Trics!L41="P",X19="2, 3",W19=4),"P",IF(AND(Trics!L41="B",X19="2, 3",W19=4),"B",IF(AND(Trics!L41="P",X19=1,W19=6),"P",IF(AND(Trics!L41="B",X19=1,W19=6),"B",IF(AND(Trics!L41="P",X19="2, 3",W19=6),"B",IF(AND(Trics!L41="B",X19="2, 3",W19=6),"P","รอ")))))))))</f>
        <v/>
      </c>
      <c r="Z20" s="76" t="str">
        <f>IF(Trics!L42="","",IF(Y20="รอ","-",IF(Trics!L42=Y20,1,0)))</f>
        <v/>
      </c>
      <c r="BY20" t="str">
        <f t="shared" si="0"/>
        <v/>
      </c>
    </row>
    <row r="21" spans="1:77" ht="12" customHeight="1">
      <c r="A21" s="77" t="str">
        <f>IF(Trics!L43="","",Trics!L43)</f>
        <v/>
      </c>
      <c r="B21" s="61" t="s">
        <v>40</v>
      </c>
      <c r="C21" s="50" t="str">
        <f>IFERROR(RANK(Trics!C42,Trics!$C42:'Trics'!$H42,0)+0.1,"")</f>
        <v/>
      </c>
      <c r="D21" s="50" t="str">
        <f>IFERROR(RANK(Trics!D42,Trics!$C42:'Trics'!$H42,0)+0.3,"")</f>
        <v/>
      </c>
      <c r="E21" s="50" t="str">
        <f>IFERROR(RANK(Trics!E42,Trics!$C42:'Trics'!$H42,0)+0.5,"")</f>
        <v/>
      </c>
      <c r="F21" s="50" t="str">
        <f>IFERROR(RANK(Trics!F42,Trics!$C42:'Trics'!$H42,0)+0.2,"")</f>
        <v/>
      </c>
      <c r="G21" s="50" t="str">
        <f>IFERROR(RANK(Trics!G42,Trics!$C42:'Trics'!$H42,0)+0.4,"")</f>
        <v/>
      </c>
      <c r="H21" s="50" t="str">
        <f>IFERROR(RANK(Trics!H42,Trics!$C42:'Trics'!$H42,0)+0.6,"")</f>
        <v/>
      </c>
      <c r="I21" s="54" t="str">
        <f>IFERROR(IF(AND(Trics!C42="O",Trics!D42="O",Trics!E42="O",Trics!F42="O",Trics!G42="O",Trics!H42="O"),"P",LOOKUP(2,1/(C21:H21=MIN(C21:H21)),$C$2:$H$2)),"")</f>
        <v/>
      </c>
      <c r="J21" s="54" t="str">
        <f>IFERROR(IF(Trics!C42="","",IF(AND(Trics!C42="O",Trics!D42="O",Trics!E42="O"),"P",IF(AND(Trics!F42="O",Trics!G42="O",Trics!H42="O"),"B",LOOKUP(2,1/(K21:P21=MIN(K21:P21)),$C$2:$H$2)))),"")</f>
        <v/>
      </c>
      <c r="K21" s="1" t="str">
        <f>IFERROR(RANK(Trics!C42,Trics!$C42:'Trics'!$H42,1)+0.1,"")</f>
        <v/>
      </c>
      <c r="L21" s="1" t="str">
        <f>IFERROR(RANK(Trics!D42,Trics!$C42:'Trics'!$H42,1)+0.3,"")</f>
        <v/>
      </c>
      <c r="M21" s="1" t="str">
        <f>IFERROR(RANK(Trics!E42,Trics!$C42:'Trics'!$H42,1)+0.5,"")</f>
        <v/>
      </c>
      <c r="N21" s="1" t="str">
        <f>IFERROR(RANK(Trics!F42,Trics!$C42:'Trics'!$H42,1)+0.2,"")</f>
        <v/>
      </c>
      <c r="O21" s="1" t="str">
        <f>IFERROR(RANK(Trics!G42,Trics!$C42:'Trics'!$H42,1)+0.4,"")</f>
        <v/>
      </c>
      <c r="P21" s="1" t="str">
        <f>IFERROR(RANK(Trics!H42,Trics!$C42:'Trics'!$H42,1)+0.6,"")</f>
        <v/>
      </c>
      <c r="Q21" s="56" t="str">
        <f>IF(Trics!$C44="","",IF(Trics!$L44="T",Q20,IF(Trics!#REF!=Trics!L44,"/","X")))</f>
        <v/>
      </c>
      <c r="R21" s="56" t="str">
        <f>IF(Trics!$C44="","",IF(Trics!$L44="T",R20,IF(Data!$Z31=Trics!$L44,"/","X")))</f>
        <v/>
      </c>
      <c r="S21" s="56" t="str">
        <f>IF(Trics!$C44="","",IF(Trics!$L44="T",S20,IF(Data!$AI31=Trics!$L44,"/","X")))</f>
        <v/>
      </c>
      <c r="U21" s="71" t="str">
        <f>IF(Trics!L43="","",IF(OR(Trics!E43="",Trics!E43="-"),2,3))</f>
        <v/>
      </c>
      <c r="V21" s="71" t="str">
        <f>IF(Trics!L43="","",IF(OR(Trics!H43="",Trics!H43="-"),2,3))</f>
        <v/>
      </c>
      <c r="W21" s="69" t="str">
        <f>IF(Trics!L43="","",IF(AND(U21=2,V21=2),4,IF(AND(U21=3,V21=3),6,IF(AND(U21=2,V21=3),5,IF(AND(U21=3,V21=2),5,"-")))))</f>
        <v/>
      </c>
      <c r="X21" s="69" t="str">
        <f>IF(Trics!L43="","",IF(OR(Trics!I43-Trics!J43=1,Trics!J43-Trics!I43=1),1,IF(OR(Trics!I43-Trics!J43=2,Trics!I43-Trics!J43=3,Trics!J43-Trics!I43=2,Trics!J43-Trics!I43=3),"2, 3","-")))</f>
        <v/>
      </c>
      <c r="Y21" s="68" t="str">
        <f>IF(Trics!L42="","",IF(AND(Trics!L42="P",X20=1,W20=4),"B",IF(AND(Trics!L42="B",X20=1,W20=4),"P",IF(AND(Trics!L42="P",X20="2, 3",W20=4),"P",IF(AND(Trics!L42="B",X20="2, 3",W20=4),"B",IF(AND(Trics!L42="P",X20=1,W20=6),"P",IF(AND(Trics!L42="B",X20=1,W20=6),"B",IF(AND(Trics!L42="P",X20="2, 3",W20=6),"B",IF(AND(Trics!L42="B",X20="2, 3",W20=6),"P","รอ")))))))))</f>
        <v/>
      </c>
      <c r="Z21" s="76" t="str">
        <f>IF(Trics!L43="","",IF(Y21="รอ","-",IF(Trics!L43=Y21,1,0)))</f>
        <v/>
      </c>
      <c r="BY21" t="str">
        <f t="shared" si="0"/>
        <v/>
      </c>
    </row>
    <row r="22" spans="1:77" ht="12" customHeight="1">
      <c r="A22" s="77" t="str">
        <f>IF(Trics!L44="","",Trics!L44)</f>
        <v/>
      </c>
      <c r="B22" s="61" t="s">
        <v>41</v>
      </c>
      <c r="C22" s="50" t="str">
        <f>IFERROR(RANK(Trics!C43,Trics!$C43:'Trics'!$H43,0)+0.1,"")</f>
        <v/>
      </c>
      <c r="D22" s="50" t="str">
        <f>IFERROR(RANK(Trics!D43,Trics!$C43:'Trics'!$H43,0)+0.3,"")</f>
        <v/>
      </c>
      <c r="E22" s="50" t="str">
        <f>IFERROR(RANK(Trics!E43,Trics!$C43:'Trics'!$H43,0)+0.5,"")</f>
        <v/>
      </c>
      <c r="F22" s="50" t="str">
        <f>IFERROR(RANK(Trics!F43,Trics!$C43:'Trics'!$H43,0)+0.2,"")</f>
        <v/>
      </c>
      <c r="G22" s="50" t="str">
        <f>IFERROR(RANK(Trics!G43,Trics!$C43:'Trics'!$H43,0)+0.4,"")</f>
        <v/>
      </c>
      <c r="H22" s="50" t="str">
        <f>IFERROR(RANK(Trics!H43,Trics!$C43:'Trics'!$H43,0)+0.6,"")</f>
        <v/>
      </c>
      <c r="I22" s="54" t="str">
        <f>IFERROR(IF(AND(Trics!C43="O",Trics!D43="O",Trics!E43="O",Trics!F43="O",Trics!G43="O",Trics!H43="O"),"P",LOOKUP(2,1/(C22:H22=MIN(C22:H22)),$C$2:$H$2)),"")</f>
        <v/>
      </c>
      <c r="J22" s="54" t="str">
        <f>IFERROR(IF(Trics!C43="","",IF(AND(Trics!C43="O",Trics!D43="O",Trics!E43="O"),"P",IF(AND(Trics!F43="O",Trics!G43="O",Trics!H43="O"),"B",LOOKUP(2,1/(K22:P22=MIN(K22:P22)),$C$2:$H$2)))),"")</f>
        <v/>
      </c>
      <c r="K22" s="1" t="str">
        <f>IFERROR(RANK(Trics!C43,Trics!$C43:'Trics'!$H43,1)+0.1,"")</f>
        <v/>
      </c>
      <c r="L22" s="1" t="str">
        <f>IFERROR(RANK(Trics!D43,Trics!$C43:'Trics'!$H43,1)+0.3,"")</f>
        <v/>
      </c>
      <c r="M22" s="1" t="str">
        <f>IFERROR(RANK(Trics!E43,Trics!$C43:'Trics'!$H43,1)+0.5,"")</f>
        <v/>
      </c>
      <c r="N22" s="1" t="str">
        <f>IFERROR(RANK(Trics!F43,Trics!$C43:'Trics'!$H43,1)+0.2,"")</f>
        <v/>
      </c>
      <c r="O22" s="1" t="str">
        <f>IFERROR(RANK(Trics!G43,Trics!$C43:'Trics'!$H43,1)+0.4,"")</f>
        <v/>
      </c>
      <c r="P22" s="1" t="str">
        <f>IFERROR(RANK(Trics!H43,Trics!$C43:'Trics'!$H43,1)+0.6,"")</f>
        <v/>
      </c>
      <c r="Q22" s="56" t="str">
        <f>IF(Trics!$C45="","",IF(Trics!$L45="T",Q21,IF(Trics!#REF!=Trics!L45,"/","X")))</f>
        <v/>
      </c>
      <c r="R22" s="56" t="str">
        <f>IF(Trics!$C45="","",IF(Trics!$L45="T",R21,IF(Data!$Z32=Trics!$L45,"/","X")))</f>
        <v/>
      </c>
      <c r="S22" s="56" t="str">
        <f>IF(Trics!$C45="","",IF(Trics!$L45="T",S21,IF(Data!$AI32=Trics!$L45,"/","X")))</f>
        <v/>
      </c>
      <c r="U22" s="71" t="str">
        <f>IF(Trics!L44="","",IF(OR(Trics!E44="",Trics!E44="-"),2,3))</f>
        <v/>
      </c>
      <c r="V22" s="71" t="str">
        <f>IF(Trics!L44="","",IF(OR(Trics!H44="",Trics!H44="-"),2,3))</f>
        <v/>
      </c>
      <c r="W22" s="69" t="str">
        <f>IF(Trics!L44="","",IF(AND(U22=2,V22=2),4,IF(AND(U22=3,V22=3),6,IF(AND(U22=2,V22=3),5,IF(AND(U22=3,V22=2),5,"-")))))</f>
        <v/>
      </c>
      <c r="X22" s="69" t="str">
        <f>IF(Trics!L44="","",IF(OR(Trics!I44-Trics!J44=1,Trics!J44-Trics!I44=1),1,IF(OR(Trics!I44-Trics!J44=2,Trics!I44-Trics!J44=3,Trics!J44-Trics!I44=2,Trics!J44-Trics!I44=3),"2, 3","-")))</f>
        <v/>
      </c>
      <c r="Y22" s="68" t="str">
        <f>IF(Trics!L43="","",IF(AND(Trics!L43="P",X21=1,W21=4),"B",IF(AND(Trics!L43="B",X21=1,W21=4),"P",IF(AND(Trics!L43="P",X21="2, 3",W21=4),"P",IF(AND(Trics!L43="B",X21="2, 3",W21=4),"B",IF(AND(Trics!L43="P",X21=1,W21=6),"P",IF(AND(Trics!L43="B",X21=1,W21=6),"B",IF(AND(Trics!L43="P",X21="2, 3",W21=6),"B",IF(AND(Trics!L43="B",X21="2, 3",W21=6),"P","รอ")))))))))</f>
        <v/>
      </c>
      <c r="Z22" s="76" t="str">
        <f>IF(Trics!L44="","",IF(Y22="รอ","-",IF(Trics!L44=Y22,1,0)))</f>
        <v/>
      </c>
      <c r="BY22" t="str">
        <f t="shared" si="0"/>
        <v/>
      </c>
    </row>
    <row r="23" spans="1:77" ht="12" customHeight="1">
      <c r="A23" s="77" t="str">
        <f>IF(Trics!L45="","",Trics!L45)</f>
        <v/>
      </c>
      <c r="B23" s="61" t="s">
        <v>42</v>
      </c>
      <c r="C23" s="50" t="str">
        <f>IFERROR(RANK(Trics!C44,Trics!$C44:'Trics'!$H44,0)+0.1,"")</f>
        <v/>
      </c>
      <c r="D23" s="50" t="str">
        <f>IFERROR(RANK(Trics!D44,Trics!$C44:'Trics'!$H44,0)+0.3,"")</f>
        <v/>
      </c>
      <c r="E23" s="50" t="str">
        <f>IFERROR(RANK(Trics!E44,Trics!$C44:'Trics'!$H44,0)+0.5,"")</f>
        <v/>
      </c>
      <c r="F23" s="50" t="str">
        <f>IFERROR(RANK(Trics!F44,Trics!$C44:'Trics'!$H44,0)+0.2,"")</f>
        <v/>
      </c>
      <c r="G23" s="50" t="str">
        <f>IFERROR(RANK(Trics!G44,Trics!$C44:'Trics'!$H44,0)+0.4,"")</f>
        <v/>
      </c>
      <c r="H23" s="50" t="str">
        <f>IFERROR(RANK(Trics!H44,Trics!$C44:'Trics'!$H44,0)+0.6,"")</f>
        <v/>
      </c>
      <c r="I23" s="54" t="str">
        <f>IFERROR(IF(AND(Trics!C44="O",Trics!D44="O",Trics!E44="O",Trics!F44="O",Trics!G44="O",Trics!H44="O"),"P",LOOKUP(2,1/(C23:H23=MIN(C23:H23)),$C$2:$H$2)),"")</f>
        <v/>
      </c>
      <c r="J23" s="54" t="str">
        <f>IFERROR(IF(Trics!C44="","",IF(AND(Trics!C44="O",Trics!D44="O",Trics!E44="O"),"P",IF(AND(Trics!F44="O",Trics!G44="O",Trics!H44="O"),"B",LOOKUP(2,1/(K23:P23=MIN(K23:P23)),$C$2:$H$2)))),"")</f>
        <v/>
      </c>
      <c r="K23" s="1" t="str">
        <f>IFERROR(RANK(Trics!C44,Trics!$C44:'Trics'!$H44,1)+0.1,"")</f>
        <v/>
      </c>
      <c r="L23" s="1" t="str">
        <f>IFERROR(RANK(Trics!D44,Trics!$C44:'Trics'!$H44,1)+0.3,"")</f>
        <v/>
      </c>
      <c r="M23" s="1" t="str">
        <f>IFERROR(RANK(Trics!E44,Trics!$C44:'Trics'!$H44,1)+0.5,"")</f>
        <v/>
      </c>
      <c r="N23" s="1" t="str">
        <f>IFERROR(RANK(Trics!F44,Trics!$C44:'Trics'!$H44,1)+0.2,"")</f>
        <v/>
      </c>
      <c r="O23" s="1" t="str">
        <f>IFERROR(RANK(Trics!G44,Trics!$C44:'Trics'!$H44,1)+0.4,"")</f>
        <v/>
      </c>
      <c r="P23" s="1" t="str">
        <f>IFERROR(RANK(Trics!H44,Trics!$C44:'Trics'!$H44,1)+0.6,"")</f>
        <v/>
      </c>
      <c r="Q23" s="56" t="str">
        <f>IF(Trics!$C46="","",IF(Trics!$L46="T",Q22,IF(Trics!#REF!=Trics!L46,"/","X")))</f>
        <v/>
      </c>
      <c r="R23" s="56" t="str">
        <f>IF(Trics!$C46="","",IF(Trics!$L46="T",R22,IF(Data!$Z33=Trics!$L46,"/","X")))</f>
        <v/>
      </c>
      <c r="S23" s="56" t="str">
        <f>IF(Trics!$C46="","",IF(Trics!$L46="T",S22,IF(Data!$AI33=Trics!$L46,"/","X")))</f>
        <v/>
      </c>
      <c r="U23" s="71" t="str">
        <f>IF(Trics!L45="","",IF(OR(Trics!E45="",Trics!E45="-"),2,3))</f>
        <v/>
      </c>
      <c r="V23" s="71" t="str">
        <f>IF(Trics!L45="","",IF(OR(Trics!H45="",Trics!H45="-"),2,3))</f>
        <v/>
      </c>
      <c r="W23" s="69" t="str">
        <f>IF(Trics!L45="","",IF(AND(U23=2,V23=2),4,IF(AND(U23=3,V23=3),6,IF(AND(U23=2,V23=3),5,IF(AND(U23=3,V23=2),5,"-")))))</f>
        <v/>
      </c>
      <c r="X23" s="69" t="str">
        <f>IF(Trics!L45="","",IF(OR(Trics!I45-Trics!J45=1,Trics!J45-Trics!I45=1),1,IF(OR(Trics!I45-Trics!J45=2,Trics!I45-Trics!J45=3,Trics!J45-Trics!I45=2,Trics!J45-Trics!I45=3),"2, 3","-")))</f>
        <v/>
      </c>
      <c r="Y23" s="68" t="str">
        <f>IF(Trics!L44="","",IF(AND(Trics!L44="P",X22=1,W22=4),"B",IF(AND(Trics!L44="B",X22=1,W22=4),"P",IF(AND(Trics!L44="P",X22="2, 3",W22=4),"P",IF(AND(Trics!L44="B",X22="2, 3",W22=4),"B",IF(AND(Trics!L44="P",X22=1,W22=6),"P",IF(AND(Trics!L44="B",X22=1,W22=6),"B",IF(AND(Trics!L44="P",X22="2, 3",W22=6),"B",IF(AND(Trics!L44="B",X22="2, 3",W22=6),"P","รอ")))))))))</f>
        <v/>
      </c>
      <c r="Z23" s="76" t="str">
        <f>IF(Trics!L45="","",IF(Y23="รอ","-",IF(Trics!L45=Y23,1,0)))</f>
        <v/>
      </c>
      <c r="BY23" t="str">
        <f t="shared" si="0"/>
        <v/>
      </c>
    </row>
    <row r="24" spans="1:77" ht="12" customHeight="1">
      <c r="A24" s="77" t="str">
        <f>IF(Trics!L46="","",Trics!L46)</f>
        <v/>
      </c>
      <c r="B24" s="61" t="s">
        <v>43</v>
      </c>
      <c r="C24" s="50" t="str">
        <f>IFERROR(RANK(Trics!C45,Trics!$C45:'Trics'!$H45,0)+0.1,"")</f>
        <v/>
      </c>
      <c r="D24" s="50" t="str">
        <f>IFERROR(RANK(Trics!D45,Trics!$C45:'Trics'!$H45,0)+0.3,"")</f>
        <v/>
      </c>
      <c r="E24" s="50" t="str">
        <f>IFERROR(RANK(Trics!E45,Trics!$C45:'Trics'!$H45,0)+0.5,"")</f>
        <v/>
      </c>
      <c r="F24" s="50" t="str">
        <f>IFERROR(RANK(Trics!F45,Trics!$C45:'Trics'!$H45,0)+0.2,"")</f>
        <v/>
      </c>
      <c r="G24" s="50" t="str">
        <f>IFERROR(RANK(Trics!G45,Trics!$C45:'Trics'!$H45,0)+0.4,"")</f>
        <v/>
      </c>
      <c r="H24" s="50" t="str">
        <f>IFERROR(RANK(Trics!H45,Trics!$C45:'Trics'!$H45,0)+0.6,"")</f>
        <v/>
      </c>
      <c r="I24" s="54" t="str">
        <f>IFERROR(IF(AND(Trics!C45="O",Trics!D45="O",Trics!E45="O",Trics!F45="O",Trics!G45="O",Trics!H45="O"),"P",LOOKUP(2,1/(C24:H24=MIN(C24:H24)),$C$2:$H$2)),"")</f>
        <v/>
      </c>
      <c r="J24" s="54" t="str">
        <f>IFERROR(IF(Trics!C45="","",IF(AND(Trics!C45="O",Trics!D45="O",Trics!E45="O"),"P",IF(AND(Trics!F45="O",Trics!G45="O",Trics!H45="O"),"B",LOOKUP(2,1/(K24:P24=MIN(K24:P24)),$C$2:$H$2)))),"")</f>
        <v/>
      </c>
      <c r="K24" s="1" t="str">
        <f>IFERROR(RANK(Trics!C45,Trics!$C45:'Trics'!$H45,1)+0.1,"")</f>
        <v/>
      </c>
      <c r="L24" s="1" t="str">
        <f>IFERROR(RANK(Trics!D45,Trics!$C45:'Trics'!$H45,1)+0.3,"")</f>
        <v/>
      </c>
      <c r="M24" s="1" t="str">
        <f>IFERROR(RANK(Trics!E45,Trics!$C45:'Trics'!$H45,1)+0.5,"")</f>
        <v/>
      </c>
      <c r="N24" s="1" t="str">
        <f>IFERROR(RANK(Trics!F45,Trics!$C45:'Trics'!$H45,1)+0.2,"")</f>
        <v/>
      </c>
      <c r="O24" s="1" t="str">
        <f>IFERROR(RANK(Trics!G45,Trics!$C45:'Trics'!$H45,1)+0.4,"")</f>
        <v/>
      </c>
      <c r="P24" s="1" t="str">
        <f>IFERROR(RANK(Trics!H45,Trics!$C45:'Trics'!$H45,1)+0.6,"")</f>
        <v/>
      </c>
      <c r="Q24" s="56" t="str">
        <f>IF(Trics!$C47="","",IF(Trics!$L47="T",Q23,IF(Trics!#REF!=Trics!L47,"/","X")))</f>
        <v/>
      </c>
      <c r="R24" s="56" t="str">
        <f>IF(Trics!$C47="","",IF(Trics!$L47="T",R23,IF(Data!$Z34=Trics!$L47,"/","X")))</f>
        <v/>
      </c>
      <c r="S24" s="56" t="str">
        <f>IF(Trics!$C47="","",IF(Trics!$L47="T",S23,IF(Data!$AI34=Trics!$L47,"/","X")))</f>
        <v/>
      </c>
      <c r="U24" s="71" t="str">
        <f>IF(Trics!L46="","",IF(OR(Trics!E46="",Trics!E46="-"),2,3))</f>
        <v/>
      </c>
      <c r="V24" s="71" t="str">
        <f>IF(Trics!L46="","",IF(OR(Trics!H46="",Trics!H46="-"),2,3))</f>
        <v/>
      </c>
      <c r="W24" s="69" t="str">
        <f>IF(Trics!L46="","",IF(AND(U24=2,V24=2),4,IF(AND(U24=3,V24=3),6,IF(AND(U24=2,V24=3),5,IF(AND(U24=3,V24=2),5,"-")))))</f>
        <v/>
      </c>
      <c r="X24" s="69" t="str">
        <f>IF(Trics!L46="","",IF(OR(Trics!I46-Trics!J46=1,Trics!J46-Trics!I46=1),1,IF(OR(Trics!I46-Trics!J46=2,Trics!I46-Trics!J46=3,Trics!J46-Trics!I46=2,Trics!J46-Trics!I46=3),"2, 3","-")))</f>
        <v/>
      </c>
      <c r="Y24" s="68" t="str">
        <f>IF(Trics!L45="","",IF(AND(Trics!L45="P",X23=1,W23=4),"B",IF(AND(Trics!L45="B",X23=1,W23=4),"P",IF(AND(Trics!L45="P",X23="2, 3",W23=4),"P",IF(AND(Trics!L45="B",X23="2, 3",W23=4),"B",IF(AND(Trics!L45="P",X23=1,W23=6),"P",IF(AND(Trics!L45="B",X23=1,W23=6),"B",IF(AND(Trics!L45="P",X23="2, 3",W23=6),"B",IF(AND(Trics!L45="B",X23="2, 3",W23=6),"P","รอ")))))))))</f>
        <v/>
      </c>
      <c r="Z24" s="76" t="str">
        <f>IF(Trics!L46="","",IF(Y24="รอ","-",IF(Trics!L46=Y24,1,0)))</f>
        <v/>
      </c>
      <c r="BY24" t="str">
        <f t="shared" si="0"/>
        <v/>
      </c>
    </row>
    <row r="25" spans="1:77" ht="12" customHeight="1">
      <c r="A25" s="77" t="str">
        <f>IF(Trics!L47="","",Trics!L47)</f>
        <v/>
      </c>
      <c r="B25" s="61" t="s">
        <v>44</v>
      </c>
      <c r="C25" s="50" t="str">
        <f>IFERROR(RANK(Trics!C46,Trics!$C46:'Trics'!$H46,0)+0.1,"")</f>
        <v/>
      </c>
      <c r="D25" s="50" t="str">
        <f>IFERROR(RANK(Trics!D46,Trics!$C46:'Trics'!$H46,0)+0.3,"")</f>
        <v/>
      </c>
      <c r="E25" s="50" t="str">
        <f>IFERROR(RANK(Trics!E46,Trics!$C46:'Trics'!$H46,0)+0.5,"")</f>
        <v/>
      </c>
      <c r="F25" s="50" t="str">
        <f>IFERROR(RANK(Trics!F46,Trics!$C46:'Trics'!$H46,0)+0.2,"")</f>
        <v/>
      </c>
      <c r="G25" s="50" t="str">
        <f>IFERROR(RANK(Trics!G46,Trics!$C46:'Trics'!$H46,0)+0.4,"")</f>
        <v/>
      </c>
      <c r="H25" s="50" t="str">
        <f>IFERROR(RANK(Trics!H46,Trics!$C46:'Trics'!$H46,0)+0.6,"")</f>
        <v/>
      </c>
      <c r="I25" s="54" t="str">
        <f>IFERROR(IF(AND(Trics!C46="O",Trics!D46="O",Trics!E46="O",Trics!F46="O",Trics!G46="O",Trics!H46="O"),"P",LOOKUP(2,1/(C25:H25=MIN(C25:H25)),$C$2:$H$2)),"")</f>
        <v/>
      </c>
      <c r="J25" s="54" t="str">
        <f>IFERROR(IF(Trics!C46="","",IF(AND(Trics!C46="O",Trics!D46="O",Trics!E46="O"),"P",IF(AND(Trics!F46="O",Trics!G46="O",Trics!H46="O"),"B",LOOKUP(2,1/(K25:P25=MIN(K25:P25)),$C$2:$H$2)))),"")</f>
        <v/>
      </c>
      <c r="K25" s="1" t="str">
        <f>IFERROR(RANK(Trics!C46,Trics!$C46:'Trics'!$H46,1)+0.1,"")</f>
        <v/>
      </c>
      <c r="L25" s="1" t="str">
        <f>IFERROR(RANK(Trics!D46,Trics!$C46:'Trics'!$H46,1)+0.3,"")</f>
        <v/>
      </c>
      <c r="M25" s="1" t="str">
        <f>IFERROR(RANK(Trics!E46,Trics!$C46:'Trics'!$H46,1)+0.5,"")</f>
        <v/>
      </c>
      <c r="N25" s="1" t="str">
        <f>IFERROR(RANK(Trics!F46,Trics!$C46:'Trics'!$H46,1)+0.2,"")</f>
        <v/>
      </c>
      <c r="O25" s="1" t="str">
        <f>IFERROR(RANK(Trics!G46,Trics!$C46:'Trics'!$H46,1)+0.4,"")</f>
        <v/>
      </c>
      <c r="P25" s="1" t="str">
        <f>IFERROR(RANK(Trics!H46,Trics!$C46:'Trics'!$H46,1)+0.6,"")</f>
        <v/>
      </c>
      <c r="Q25" s="56" t="str">
        <f>IF(Trics!$C48="","",IF(Trics!$L48="T",Q24,IF(Trics!#REF!=Trics!L48,"/","X")))</f>
        <v/>
      </c>
      <c r="R25" s="56" t="str">
        <f>IF(Trics!$C48="","",IF(Trics!$L48="T",R24,IF(Data!$Z35=Trics!$L48,"/","X")))</f>
        <v/>
      </c>
      <c r="S25" s="56" t="str">
        <f>IF(Trics!$C48="","",IF(Trics!$L48="T",S24,IF(Data!$AI35=Trics!$L48,"/","X")))</f>
        <v/>
      </c>
      <c r="U25" s="71" t="str">
        <f>IF(Trics!L47="","",IF(OR(Trics!E47="",Trics!E47="-"),2,3))</f>
        <v/>
      </c>
      <c r="V25" s="71" t="str">
        <f>IF(Trics!L47="","",IF(OR(Trics!H47="",Trics!H47="-"),2,3))</f>
        <v/>
      </c>
      <c r="W25" s="69" t="str">
        <f>IF(Trics!L47="","",IF(AND(U25=2,V25=2),4,IF(AND(U25=3,V25=3),6,IF(AND(U25=2,V25=3),5,IF(AND(U25=3,V25=2),5,"-")))))</f>
        <v/>
      </c>
      <c r="X25" s="69" t="str">
        <f>IF(Trics!L47="","",IF(OR(Trics!I47-Trics!J47=1,Trics!J47-Trics!I47=1),1,IF(OR(Trics!I47-Trics!J47=2,Trics!I47-Trics!J47=3,Trics!J47-Trics!I47=2,Trics!J47-Trics!I47=3),"2, 3","-")))</f>
        <v/>
      </c>
      <c r="Y25" s="68" t="str">
        <f>IF(Trics!L46="","",IF(AND(Trics!L46="P",X24=1,W24=4),"B",IF(AND(Trics!L46="B",X24=1,W24=4),"P",IF(AND(Trics!L46="P",X24="2, 3",W24=4),"P",IF(AND(Trics!L46="B",X24="2, 3",W24=4),"B",IF(AND(Trics!L46="P",X24=1,W24=6),"P",IF(AND(Trics!L46="B",X24=1,W24=6),"B",IF(AND(Trics!L46="P",X24="2, 3",W24=6),"B",IF(AND(Trics!L46="B",X24="2, 3",W24=6),"P","รอ")))))))))</f>
        <v/>
      </c>
      <c r="Z25" s="76" t="str">
        <f>IF(Trics!L47="","",IF(Y25="รอ","-",IF(Trics!L47=Y25,1,0)))</f>
        <v/>
      </c>
      <c r="BY25" t="str">
        <f t="shared" si="0"/>
        <v/>
      </c>
    </row>
    <row r="26" spans="1:77" ht="12" customHeight="1">
      <c r="A26" s="77" t="str">
        <f>IF(Trics!L48="","",Trics!L48)</f>
        <v/>
      </c>
      <c r="B26" s="61" t="s">
        <v>45</v>
      </c>
      <c r="C26" s="50" t="str">
        <f>IFERROR(RANK(Trics!C47,Trics!$C47:'Trics'!$H47,0)+0.1,"")</f>
        <v/>
      </c>
      <c r="D26" s="50" t="str">
        <f>IFERROR(RANK(Trics!D47,Trics!$C47:'Trics'!$H47,0)+0.3,"")</f>
        <v/>
      </c>
      <c r="E26" s="50" t="str">
        <f>IFERROR(RANK(Trics!E47,Trics!$C47:'Trics'!$H47,0)+0.5,"")</f>
        <v/>
      </c>
      <c r="F26" s="50" t="str">
        <f>IFERROR(RANK(Trics!F47,Trics!$C47:'Trics'!$H47,0)+0.2,"")</f>
        <v/>
      </c>
      <c r="G26" s="50" t="str">
        <f>IFERROR(RANK(Trics!G47,Trics!$C47:'Trics'!$H47,0)+0.4,"")</f>
        <v/>
      </c>
      <c r="H26" s="50" t="str">
        <f>IFERROR(RANK(Trics!H47,Trics!$C47:'Trics'!$H47,0)+0.6,"")</f>
        <v/>
      </c>
      <c r="I26" s="54" t="str">
        <f>IFERROR(IF(AND(Trics!C47="O",Trics!D47="O",Trics!E47="O",Trics!F47="O",Trics!G47="O",Trics!H47="O"),"P",LOOKUP(2,1/(C26:H26=MIN(C26:H26)),$C$2:$H$2)),"")</f>
        <v/>
      </c>
      <c r="J26" s="54" t="str">
        <f>IFERROR(IF(Trics!C47="","",IF(AND(Trics!C47="O",Trics!D47="O",Trics!E47="O"),"P",IF(AND(Trics!F47="O",Trics!G47="O",Trics!H47="O"),"B",LOOKUP(2,1/(K26:P26=MIN(K26:P26)),$C$2:$H$2)))),"")</f>
        <v/>
      </c>
      <c r="K26" s="1" t="str">
        <f>IFERROR(RANK(Trics!C47,Trics!$C47:'Trics'!$H47,1)+0.1,"")</f>
        <v/>
      </c>
      <c r="L26" s="1" t="str">
        <f>IFERROR(RANK(Trics!D47,Trics!$C47:'Trics'!$H47,1)+0.3,"")</f>
        <v/>
      </c>
      <c r="M26" s="1" t="str">
        <f>IFERROR(RANK(Trics!E47,Trics!$C47:'Trics'!$H47,1)+0.5,"")</f>
        <v/>
      </c>
      <c r="N26" s="1" t="str">
        <f>IFERROR(RANK(Trics!F47,Trics!$C47:'Trics'!$H47,1)+0.2,"")</f>
        <v/>
      </c>
      <c r="O26" s="1" t="str">
        <f>IFERROR(RANK(Trics!G47,Trics!$C47:'Trics'!$H47,1)+0.4,"")</f>
        <v/>
      </c>
      <c r="P26" s="1" t="str">
        <f>IFERROR(RANK(Trics!H47,Trics!$C47:'Trics'!$H47,1)+0.6,"")</f>
        <v/>
      </c>
      <c r="Q26" s="56" t="str">
        <f>IF(Trics!$C49="","",IF(Trics!$L49="T",Q25,IF(Trics!#REF!=Trics!L49,"/","X")))</f>
        <v/>
      </c>
      <c r="R26" s="56" t="str">
        <f>IF(Trics!$C49="","",IF(Trics!$L49="T",R25,IF(Data!$Z36=Trics!$L49,"/","X")))</f>
        <v/>
      </c>
      <c r="S26" s="56" t="str">
        <f>IF(Trics!$C49="","",IF(Trics!$L49="T",S25,IF(Data!$AI36=Trics!$L49,"/","X")))</f>
        <v/>
      </c>
      <c r="U26" s="71" t="str">
        <f>IF(Trics!L48="","",IF(OR(Trics!E48="",Trics!E48="-"),2,3))</f>
        <v/>
      </c>
      <c r="V26" s="71" t="str">
        <f>IF(Trics!L48="","",IF(OR(Trics!H48="",Trics!H48="-"),2,3))</f>
        <v/>
      </c>
      <c r="W26" s="69" t="str">
        <f>IF(Trics!L48="","",IF(AND(U26=2,V26=2),4,IF(AND(U26=3,V26=3),6,IF(AND(U26=2,V26=3),5,IF(AND(U26=3,V26=2),5,"-")))))</f>
        <v/>
      </c>
      <c r="X26" s="69" t="str">
        <f>IF(Trics!L48="","",IF(OR(Trics!I48-Trics!J48=1,Trics!J48-Trics!I48=1),1,IF(OR(Trics!I48-Trics!J48=2,Trics!I48-Trics!J48=3,Trics!J48-Trics!I48=2,Trics!J48-Trics!I48=3),"2, 3","-")))</f>
        <v/>
      </c>
      <c r="Y26" s="68" t="str">
        <f>IF(Trics!L47="","",IF(AND(Trics!L47="P",X25=1,W25=4),"B",IF(AND(Trics!L47="B",X25=1,W25=4),"P",IF(AND(Trics!L47="P",X25="2, 3",W25=4),"P",IF(AND(Trics!L47="B",X25="2, 3",W25=4),"B",IF(AND(Trics!L47="P",X25=1,W25=6),"P",IF(AND(Trics!L47="B",X25=1,W25=6),"B",IF(AND(Trics!L47="P",X25="2, 3",W25=6),"B",IF(AND(Trics!L47="B",X25="2, 3",W25=6),"P","รอ")))))))))</f>
        <v/>
      </c>
      <c r="Z26" s="76" t="str">
        <f>IF(Trics!L48="","",IF(Y26="รอ","-",IF(Trics!L48=Y26,1,0)))</f>
        <v/>
      </c>
      <c r="BY26" t="str">
        <f t="shared" si="0"/>
        <v/>
      </c>
    </row>
    <row r="27" spans="1:77" ht="12" customHeight="1">
      <c r="A27" s="77" t="str">
        <f>IF(Trics!L49="","",Trics!L49)</f>
        <v/>
      </c>
      <c r="B27" s="61" t="s">
        <v>46</v>
      </c>
      <c r="C27" s="50" t="str">
        <f>IFERROR(RANK(Trics!C48,Trics!$C48:'Trics'!$H48,0)+0.1,"")</f>
        <v/>
      </c>
      <c r="D27" s="50" t="str">
        <f>IFERROR(RANK(Trics!D48,Trics!$C48:'Trics'!$H48,0)+0.3,"")</f>
        <v/>
      </c>
      <c r="E27" s="50" t="str">
        <f>IFERROR(RANK(Trics!E48,Trics!$C48:'Trics'!$H48,0)+0.5,"")</f>
        <v/>
      </c>
      <c r="F27" s="50" t="str">
        <f>IFERROR(RANK(Trics!F48,Trics!$C48:'Trics'!$H48,0)+0.2,"")</f>
        <v/>
      </c>
      <c r="G27" s="50" t="str">
        <f>IFERROR(RANK(Trics!G48,Trics!$C48:'Trics'!$H48,0)+0.4,"")</f>
        <v/>
      </c>
      <c r="H27" s="50" t="str">
        <f>IFERROR(RANK(Trics!H48,Trics!$C48:'Trics'!$H48,0)+0.6,"")</f>
        <v/>
      </c>
      <c r="I27" s="54" t="str">
        <f>IFERROR(IF(AND(Trics!C48="O",Trics!D48="O",Trics!E48="O",Trics!F48="O",Trics!G48="O",Trics!H48="O"),"P",LOOKUP(2,1/(C27:H27=MIN(C27:H27)),$C$2:$H$2)),"")</f>
        <v/>
      </c>
      <c r="J27" s="54" t="str">
        <f>IFERROR(IF(Trics!C48="","",IF(AND(Trics!C48="O",Trics!D48="O",Trics!E48="O"),"P",IF(AND(Trics!F48="O",Trics!G48="O",Trics!H48="O"),"B",LOOKUP(2,1/(K27:P27=MIN(K27:P27)),$C$2:$H$2)))),"")</f>
        <v/>
      </c>
      <c r="K27" s="1" t="str">
        <f>IFERROR(RANK(Trics!C48,Trics!$C48:'Trics'!$H48,1)+0.1,"")</f>
        <v/>
      </c>
      <c r="L27" s="1" t="str">
        <f>IFERROR(RANK(Trics!D48,Trics!$C48:'Trics'!$H48,1)+0.3,"")</f>
        <v/>
      </c>
      <c r="M27" s="1" t="str">
        <f>IFERROR(RANK(Trics!E48,Trics!$C48:'Trics'!$H48,1)+0.5,"")</f>
        <v/>
      </c>
      <c r="N27" s="1" t="str">
        <f>IFERROR(RANK(Trics!F48,Trics!$C48:'Trics'!$H48,1)+0.2,"")</f>
        <v/>
      </c>
      <c r="O27" s="1" t="str">
        <f>IFERROR(RANK(Trics!G48,Trics!$C48:'Trics'!$H48,1)+0.4,"")</f>
        <v/>
      </c>
      <c r="P27" s="1" t="str">
        <f>IFERROR(RANK(Trics!H48,Trics!$C48:'Trics'!$H48,1)+0.6,"")</f>
        <v/>
      </c>
      <c r="Q27" s="56" t="str">
        <f>IF(Trics!$C50="","",IF(Trics!$L50="T",Q26,IF(Trics!#REF!=Trics!L50,"/","X")))</f>
        <v/>
      </c>
      <c r="R27" s="56" t="str">
        <f>IF(Trics!$C50="","",IF(Trics!$L50="T",R26,IF(Data!$Z37=Trics!$L50,"/","X")))</f>
        <v/>
      </c>
      <c r="S27" s="56" t="str">
        <f>IF(Trics!$C50="","",IF(Trics!$L50="T",S26,IF(Data!$AI37=Trics!$L50,"/","X")))</f>
        <v/>
      </c>
      <c r="U27" s="71" t="str">
        <f>IF(Trics!L49="","",IF(OR(Trics!E49="",Trics!E49="-"),2,3))</f>
        <v/>
      </c>
      <c r="V27" s="71" t="str">
        <f>IF(Trics!L49="","",IF(OR(Trics!H49="",Trics!H49="-"),2,3))</f>
        <v/>
      </c>
      <c r="W27" s="69" t="str">
        <f>IF(Trics!L49="","",IF(AND(U27=2,V27=2),4,IF(AND(U27=3,V27=3),6,IF(AND(U27=2,V27=3),5,IF(AND(U27=3,V27=2),5,"-")))))</f>
        <v/>
      </c>
      <c r="X27" s="69" t="str">
        <f>IF(Trics!L49="","",IF(OR(Trics!I49-Trics!J49=1,Trics!J49-Trics!I49=1),1,IF(OR(Trics!I49-Trics!J49=2,Trics!I49-Trics!J49=3,Trics!J49-Trics!I49=2,Trics!J49-Trics!I49=3),"2, 3","-")))</f>
        <v/>
      </c>
      <c r="Y27" s="68" t="str">
        <f>IF(Trics!L48="","",IF(AND(Trics!L48="P",X26=1,W26=4),"B",IF(AND(Trics!L48="B",X26=1,W26=4),"P",IF(AND(Trics!L48="P",X26="2, 3",W26=4),"P",IF(AND(Trics!L48="B",X26="2, 3",W26=4),"B",IF(AND(Trics!L48="P",X26=1,W26=6),"P",IF(AND(Trics!L48="B",X26=1,W26=6),"B",IF(AND(Trics!L48="P",X26="2, 3",W26=6),"B",IF(AND(Trics!L48="B",X26="2, 3",W26=6),"P","รอ")))))))))</f>
        <v/>
      </c>
      <c r="Z27" s="76" t="str">
        <f>IF(Trics!L49="","",IF(Y27="รอ","-",IF(Trics!L49=Y27,1,0)))</f>
        <v/>
      </c>
      <c r="BY27" t="str">
        <f t="shared" si="0"/>
        <v/>
      </c>
    </row>
    <row r="28" spans="1:77" ht="12" customHeight="1">
      <c r="A28" s="77" t="str">
        <f>IF(Trics!L50="","",Trics!L50)</f>
        <v/>
      </c>
      <c r="B28" s="61" t="s">
        <v>47</v>
      </c>
      <c r="C28" s="50" t="str">
        <f>IFERROR(RANK(Trics!C49,Trics!$C49:'Trics'!$H49,0)+0.1,"")</f>
        <v/>
      </c>
      <c r="D28" s="50" t="str">
        <f>IFERROR(RANK(Trics!D49,Trics!$C49:'Trics'!$H49,0)+0.3,"")</f>
        <v/>
      </c>
      <c r="E28" s="50" t="str">
        <f>IFERROR(RANK(Trics!E49,Trics!$C49:'Trics'!$H49,0)+0.5,"")</f>
        <v/>
      </c>
      <c r="F28" s="50" t="str">
        <f>IFERROR(RANK(Trics!F49,Trics!$C49:'Trics'!$H49,0)+0.2,"")</f>
        <v/>
      </c>
      <c r="G28" s="50" t="str">
        <f>IFERROR(RANK(Trics!G49,Trics!$C49:'Trics'!$H49,0)+0.4,"")</f>
        <v/>
      </c>
      <c r="H28" s="50" t="str">
        <f>IFERROR(RANK(Trics!H49,Trics!$C49:'Trics'!$H49,0)+0.6,"")</f>
        <v/>
      </c>
      <c r="I28" s="54" t="str">
        <f>IFERROR(IF(AND(Trics!C49="O",Trics!D49="O",Trics!E49="O",Trics!F49="O",Trics!G49="O",Trics!H49="O"),"P",LOOKUP(2,1/(C28:H28=MIN(C28:H28)),$C$2:$H$2)),"")</f>
        <v/>
      </c>
      <c r="J28" s="54" t="str">
        <f>IFERROR(IF(Trics!C49="","",IF(AND(Trics!C49="O",Trics!D49="O",Trics!E49="O"),"P",IF(AND(Trics!F49="O",Trics!G49="O",Trics!H49="O"),"B",LOOKUP(2,1/(K28:P28=MIN(K28:P28)),$C$2:$H$2)))),"")</f>
        <v/>
      </c>
      <c r="K28" s="1" t="str">
        <f>IFERROR(RANK(Trics!C49,Trics!$C49:'Trics'!$H49,1)+0.1,"")</f>
        <v/>
      </c>
      <c r="L28" s="1" t="str">
        <f>IFERROR(RANK(Trics!D49,Trics!$C49:'Trics'!$H49,1)+0.3,"")</f>
        <v/>
      </c>
      <c r="M28" s="1" t="str">
        <f>IFERROR(RANK(Trics!E49,Trics!$C49:'Trics'!$H49,1)+0.5,"")</f>
        <v/>
      </c>
      <c r="N28" s="1" t="str">
        <f>IFERROR(RANK(Trics!F49,Trics!$C49:'Trics'!$H49,1)+0.2,"")</f>
        <v/>
      </c>
      <c r="O28" s="1" t="str">
        <f>IFERROR(RANK(Trics!G49,Trics!$C49:'Trics'!$H49,1)+0.4,"")</f>
        <v/>
      </c>
      <c r="P28" s="1" t="str">
        <f>IFERROR(RANK(Trics!H49,Trics!$C49:'Trics'!$H49,1)+0.6,"")</f>
        <v/>
      </c>
      <c r="Q28" s="56" t="str">
        <f>IF(Trics!$C51="","",IF(Trics!$L51="T",Q27,IF(Trics!#REF!=Trics!L51,"/","X")))</f>
        <v/>
      </c>
      <c r="R28" s="56" t="str">
        <f>IF(Trics!$C51="","",IF(Trics!$L51="T",R27,IF(Data!$Z38=Trics!$L51,"/","X")))</f>
        <v/>
      </c>
      <c r="S28" s="56" t="str">
        <f>IF(Trics!$C51="","",IF(Trics!$L51="T",S27,IF(Data!$AI38=Trics!$L51,"/","X")))</f>
        <v/>
      </c>
      <c r="U28" s="71" t="str">
        <f>IF(Trics!L50="","",IF(OR(Trics!E50="",Trics!E50="-"),2,3))</f>
        <v/>
      </c>
      <c r="V28" s="71" t="str">
        <f>IF(Trics!L50="","",IF(OR(Trics!H50="",Trics!H50="-"),2,3))</f>
        <v/>
      </c>
      <c r="W28" s="69" t="str">
        <f>IF(Trics!L50="","",IF(AND(U28=2,V28=2),4,IF(AND(U28=3,V28=3),6,IF(AND(U28=2,V28=3),5,IF(AND(U28=3,V28=2),5,"-")))))</f>
        <v/>
      </c>
      <c r="X28" s="69" t="str">
        <f>IF(Trics!L50="","",IF(OR(Trics!I50-Trics!J50=1,Trics!J50-Trics!I50=1),1,IF(OR(Trics!I50-Trics!J50=2,Trics!I50-Trics!J50=3,Trics!J50-Trics!I50=2,Trics!J50-Trics!I50=3),"2, 3","-")))</f>
        <v/>
      </c>
      <c r="Y28" s="68" t="str">
        <f>IF(Trics!L49="","",IF(AND(Trics!L49="P",X27=1,W27=4),"B",IF(AND(Trics!L49="B",X27=1,W27=4),"P",IF(AND(Trics!L49="P",X27="2, 3",W27=4),"P",IF(AND(Trics!L49="B",X27="2, 3",W27=4),"B",IF(AND(Trics!L49="P",X27=1,W27=6),"P",IF(AND(Trics!L49="B",X27=1,W27=6),"B",IF(AND(Trics!L49="P",X27="2, 3",W27=6),"B",IF(AND(Trics!L49="B",X27="2, 3",W27=6),"P","รอ")))))))))</f>
        <v/>
      </c>
      <c r="Z28" s="76" t="str">
        <f>IF(Trics!L50="","",IF(Y28="รอ","-",IF(Trics!L50=Y28,1,0)))</f>
        <v/>
      </c>
      <c r="BY28" t="str">
        <f t="shared" si="0"/>
        <v/>
      </c>
    </row>
    <row r="29" spans="1:77" ht="12" customHeight="1">
      <c r="A29" s="77" t="str">
        <f>IF(Trics!L51="","",Trics!L51)</f>
        <v/>
      </c>
      <c r="B29" s="61" t="s">
        <v>48</v>
      </c>
      <c r="C29" s="50" t="str">
        <f>IFERROR(RANK(Trics!C50,Trics!$C50:'Trics'!$H50,0)+0.1,"")</f>
        <v/>
      </c>
      <c r="D29" s="50" t="str">
        <f>IFERROR(RANK(Trics!D50,Trics!$C50:'Trics'!$H50,0)+0.3,"")</f>
        <v/>
      </c>
      <c r="E29" s="50" t="str">
        <f>IFERROR(RANK(Trics!E50,Trics!$C50:'Trics'!$H50,0)+0.5,"")</f>
        <v/>
      </c>
      <c r="F29" s="50" t="str">
        <f>IFERROR(RANK(Trics!F50,Trics!$C50:'Trics'!$H50,0)+0.2,"")</f>
        <v/>
      </c>
      <c r="G29" s="50" t="str">
        <f>IFERROR(RANK(Trics!G50,Trics!$C50:'Trics'!$H50,0)+0.4,"")</f>
        <v/>
      </c>
      <c r="H29" s="50" t="str">
        <f>IFERROR(RANK(Trics!H50,Trics!$C50:'Trics'!$H50,0)+0.6,"")</f>
        <v/>
      </c>
      <c r="I29" s="54" t="str">
        <f>IFERROR(IF(AND(Trics!C50="O",Trics!D50="O",Trics!E50="O",Trics!F50="O",Trics!G50="O",Trics!H50="O"),"P",LOOKUP(2,1/(C29:H29=MIN(C29:H29)),$C$2:$H$2)),"")</f>
        <v/>
      </c>
      <c r="J29" s="54" t="str">
        <f>IFERROR(IF(Trics!C50="","",IF(AND(Trics!C50="O",Trics!D50="O",Trics!E50="O"),"P",IF(AND(Trics!F50="O",Trics!G50="O",Trics!H50="O"),"B",LOOKUP(2,1/(K29:P29=MIN(K29:P29)),$C$2:$H$2)))),"")</f>
        <v/>
      </c>
      <c r="K29" s="1" t="str">
        <f>IFERROR(RANK(Trics!C50,Trics!$C50:'Trics'!$H50,1)+0.1,"")</f>
        <v/>
      </c>
      <c r="L29" s="1" t="str">
        <f>IFERROR(RANK(Trics!D50,Trics!$C50:'Trics'!$H50,1)+0.3,"")</f>
        <v/>
      </c>
      <c r="M29" s="1" t="str">
        <f>IFERROR(RANK(Trics!E50,Trics!$C50:'Trics'!$H50,1)+0.5,"")</f>
        <v/>
      </c>
      <c r="N29" s="1" t="str">
        <f>IFERROR(RANK(Trics!F50,Trics!$C50:'Trics'!$H50,1)+0.2,"")</f>
        <v/>
      </c>
      <c r="O29" s="1" t="str">
        <f>IFERROR(RANK(Trics!G50,Trics!$C50:'Trics'!$H50,1)+0.4,"")</f>
        <v/>
      </c>
      <c r="P29" s="1" t="str">
        <f>IFERROR(RANK(Trics!H50,Trics!$C50:'Trics'!$H50,1)+0.6,"")</f>
        <v/>
      </c>
      <c r="Q29" s="56" t="str">
        <f>IF(Trics!$C52="","",IF(Trics!$L52="T",Q28,IF(Trics!#REF!=Trics!L52,"/","X")))</f>
        <v/>
      </c>
      <c r="R29" s="56" t="str">
        <f>IF(Trics!$C52="","",IF(Trics!$L52="T",R28,IF(Data!$Z39=Trics!$L52,"/","X")))</f>
        <v/>
      </c>
      <c r="S29" s="56" t="str">
        <f>IF(Trics!$C52="","",IF(Trics!$L52="T",S28,IF(Data!$AI39=Trics!$L52,"/","X")))</f>
        <v/>
      </c>
      <c r="U29" s="71" t="str">
        <f>IF(Trics!L51="","",IF(OR(Trics!E51="",Trics!E51="-"),2,3))</f>
        <v/>
      </c>
      <c r="V29" s="71" t="str">
        <f>IF(Trics!L51="","",IF(OR(Trics!H51="",Trics!H51="-"),2,3))</f>
        <v/>
      </c>
      <c r="W29" s="69" t="str">
        <f>IF(Trics!L51="","",IF(AND(U29=2,V29=2),4,IF(AND(U29=3,V29=3),6,IF(AND(U29=2,V29=3),5,IF(AND(U29=3,V29=2),5,"-")))))</f>
        <v/>
      </c>
      <c r="X29" s="69" t="str">
        <f>IF(Trics!L51="","",IF(OR(Trics!I51-Trics!J51=1,Trics!J51-Trics!I51=1),1,IF(OR(Trics!I51-Trics!J51=2,Trics!I51-Trics!J51=3,Trics!J51-Trics!I51=2,Trics!J51-Trics!I51=3),"2, 3","-")))</f>
        <v/>
      </c>
      <c r="Y29" s="68" t="str">
        <f>IF(Trics!L50="","",IF(AND(Trics!L50="P",X28=1,W28=4),"B",IF(AND(Trics!L50="B",X28=1,W28=4),"P",IF(AND(Trics!L50="P",X28="2, 3",W28=4),"P",IF(AND(Trics!L50="B",X28="2, 3",W28=4),"B",IF(AND(Trics!L50="P",X28=1,W28=6),"P",IF(AND(Trics!L50="B",X28=1,W28=6),"B",IF(AND(Trics!L50="P",X28="2, 3",W28=6),"B",IF(AND(Trics!L50="B",X28="2, 3",W28=6),"P","รอ")))))))))</f>
        <v/>
      </c>
      <c r="Z29" s="76" t="str">
        <f>IF(Trics!L51="","",IF(Y29="รอ","-",IF(Trics!L51=Y29,1,0)))</f>
        <v/>
      </c>
      <c r="BY29" t="str">
        <f t="shared" si="0"/>
        <v/>
      </c>
    </row>
    <row r="30" spans="1:77" ht="12" customHeight="1">
      <c r="A30" s="77" t="str">
        <f>IF(Trics!L52="","",Trics!L52)</f>
        <v/>
      </c>
      <c r="B30" s="61" t="s">
        <v>49</v>
      </c>
      <c r="C30" s="50" t="str">
        <f>IFERROR(RANK(Trics!C51,Trics!$C51:'Trics'!$H51,0)+0.1,"")</f>
        <v/>
      </c>
      <c r="D30" s="50" t="str">
        <f>IFERROR(RANK(Trics!D51,Trics!$C51:'Trics'!$H51,0)+0.3,"")</f>
        <v/>
      </c>
      <c r="E30" s="50" t="str">
        <f>IFERROR(RANK(Trics!E51,Trics!$C51:'Trics'!$H51,0)+0.5,"")</f>
        <v/>
      </c>
      <c r="F30" s="50" t="str">
        <f>IFERROR(RANK(Trics!F51,Trics!$C51:'Trics'!$H51,0)+0.2,"")</f>
        <v/>
      </c>
      <c r="G30" s="50" t="str">
        <f>IFERROR(RANK(Trics!G51,Trics!$C51:'Trics'!$H51,0)+0.4,"")</f>
        <v/>
      </c>
      <c r="H30" s="50" t="str">
        <f>IFERROR(RANK(Trics!H51,Trics!$C51:'Trics'!$H51,0)+0.6,"")</f>
        <v/>
      </c>
      <c r="I30" s="54" t="str">
        <f>IFERROR(IF(AND(Trics!C51="O",Trics!D51="O",Trics!E51="O",Trics!F51="O",Trics!G51="O",Trics!H51="O"),"P",LOOKUP(2,1/(C30:H30=MIN(C30:H30)),$C$2:$H$2)),"")</f>
        <v/>
      </c>
      <c r="J30" s="54" t="str">
        <f>IFERROR(IF(Trics!C51="","",IF(AND(Trics!C51="O",Trics!D51="O",Trics!E51="O"),"P",IF(AND(Trics!F51="O",Trics!G51="O",Trics!H51="O"),"B",LOOKUP(2,1/(K30:P30=MIN(K30:P30)),$C$2:$H$2)))),"")</f>
        <v/>
      </c>
      <c r="K30" s="1" t="str">
        <f>IFERROR(RANK(Trics!C51,Trics!$C51:'Trics'!$H51,1)+0.1,"")</f>
        <v/>
      </c>
      <c r="L30" s="1" t="str">
        <f>IFERROR(RANK(Trics!D51,Trics!$C51:'Trics'!$H51,1)+0.3,"")</f>
        <v/>
      </c>
      <c r="M30" s="1" t="str">
        <f>IFERROR(RANK(Trics!E51,Trics!$C51:'Trics'!$H51,1)+0.5,"")</f>
        <v/>
      </c>
      <c r="N30" s="1" t="str">
        <f>IFERROR(RANK(Trics!F51,Trics!$C51:'Trics'!$H51,1)+0.2,"")</f>
        <v/>
      </c>
      <c r="O30" s="1" t="str">
        <f>IFERROR(RANK(Trics!G51,Trics!$C51:'Trics'!$H51,1)+0.4,"")</f>
        <v/>
      </c>
      <c r="P30" s="1" t="str">
        <f>IFERROR(RANK(Trics!H51,Trics!$C51:'Trics'!$H51,1)+0.6,"")</f>
        <v/>
      </c>
      <c r="Q30" s="56" t="str">
        <f>IF(Trics!$C53="","",IF(Trics!$L53="T",Q29,IF(Trics!#REF!=Trics!L53,"/","X")))</f>
        <v/>
      </c>
      <c r="R30" s="56" t="str">
        <f>IF(Trics!$C53="","",IF(Trics!$L53="T",R29,IF(Data!$Z40=Trics!$L53,"/","X")))</f>
        <v/>
      </c>
      <c r="S30" s="56" t="str">
        <f>IF(Trics!$C53="","",IF(Trics!$L53="T",S29,IF(Data!$AI40=Trics!$L53,"/","X")))</f>
        <v/>
      </c>
      <c r="U30" s="71" t="str">
        <f>IF(Trics!L52="","",IF(OR(Trics!E52="",Trics!E52="-"),2,3))</f>
        <v/>
      </c>
      <c r="V30" s="71" t="str">
        <f>IF(Trics!L52="","",IF(OR(Trics!H52="",Trics!H52="-"),2,3))</f>
        <v/>
      </c>
      <c r="W30" s="69" t="str">
        <f>IF(Trics!L52="","",IF(AND(U30=2,V30=2),4,IF(AND(U30=3,V30=3),6,IF(AND(U30=2,V30=3),5,IF(AND(U30=3,V30=2),5,"-")))))</f>
        <v/>
      </c>
      <c r="X30" s="69" t="str">
        <f>IF(Trics!L52="","",IF(OR(Trics!I52-Trics!J52=1,Trics!J52-Trics!I52=1),1,IF(OR(Trics!I52-Trics!J52=2,Trics!I52-Trics!J52=3,Trics!J52-Trics!I52=2,Trics!J52-Trics!I52=3),"2, 3","-")))</f>
        <v/>
      </c>
      <c r="Y30" s="68" t="str">
        <f>IF(Trics!L51="","",IF(AND(Trics!L51="P",X29=1,W29=4),"B",IF(AND(Trics!L51="B",X29=1,W29=4),"P",IF(AND(Trics!L51="P",X29="2, 3",W29=4),"P",IF(AND(Trics!L51="B",X29="2, 3",W29=4),"B",IF(AND(Trics!L51="P",X29=1,W29=6),"P",IF(AND(Trics!L51="B",X29=1,W29=6),"B",IF(AND(Trics!L51="P",X29="2, 3",W29=6),"B",IF(AND(Trics!L51="B",X29="2, 3",W29=6),"P","รอ")))))))))</f>
        <v/>
      </c>
      <c r="Z30" s="76" t="str">
        <f>IF(Trics!L52="","",IF(Y30="รอ","-",IF(Trics!L52=Y30,1,0)))</f>
        <v/>
      </c>
      <c r="BY30" t="str">
        <f t="shared" si="0"/>
        <v/>
      </c>
    </row>
    <row r="31" spans="1:77" ht="12" customHeight="1">
      <c r="A31" s="77" t="str">
        <f>IF(Trics!L53="","",Trics!L53)</f>
        <v/>
      </c>
      <c r="B31" s="61" t="s">
        <v>50</v>
      </c>
      <c r="C31" s="50" t="str">
        <f>IFERROR(RANK(Trics!C52,Trics!$C52:'Trics'!$H52,0)+0.1,"")</f>
        <v/>
      </c>
      <c r="D31" s="50" t="str">
        <f>IFERROR(RANK(Trics!D52,Trics!$C52:'Trics'!$H52,0)+0.3,"")</f>
        <v/>
      </c>
      <c r="E31" s="50" t="str">
        <f>IFERROR(RANK(Trics!E52,Trics!$C52:'Trics'!$H52,0)+0.5,"")</f>
        <v/>
      </c>
      <c r="F31" s="50" t="str">
        <f>IFERROR(RANK(Trics!F52,Trics!$C52:'Trics'!$H52,0)+0.2,"")</f>
        <v/>
      </c>
      <c r="G31" s="50" t="str">
        <f>IFERROR(RANK(Trics!G52,Trics!$C52:'Trics'!$H52,0)+0.4,"")</f>
        <v/>
      </c>
      <c r="H31" s="50" t="str">
        <f>IFERROR(RANK(Trics!H52,Trics!$C52:'Trics'!$H52,0)+0.6,"")</f>
        <v/>
      </c>
      <c r="I31" s="54" t="str">
        <f>IFERROR(IF(AND(Trics!C52="O",Trics!D52="O",Trics!E52="O",Trics!F52="O",Trics!G52="O",Trics!H52="O"),"P",LOOKUP(2,1/(C31:H31=MIN(C31:H31)),$C$2:$H$2)),"")</f>
        <v/>
      </c>
      <c r="J31" s="54" t="str">
        <f>IFERROR(IF(Trics!C52="","",IF(AND(Trics!C52="O",Trics!D52="O",Trics!E52="O"),"P",IF(AND(Trics!F52="O",Trics!G52="O",Trics!H52="O"),"B",LOOKUP(2,1/(K31:P31=MIN(K31:P31)),$C$2:$H$2)))),"")</f>
        <v/>
      </c>
      <c r="K31" s="1" t="str">
        <f>IFERROR(RANK(Trics!C52,Trics!$C52:'Trics'!$H52,1)+0.1,"")</f>
        <v/>
      </c>
      <c r="L31" s="1" t="str">
        <f>IFERROR(RANK(Trics!D52,Trics!$C52:'Trics'!$H52,1)+0.3,"")</f>
        <v/>
      </c>
      <c r="M31" s="1" t="str">
        <f>IFERROR(RANK(Trics!E52,Trics!$C52:'Trics'!$H52,1)+0.5,"")</f>
        <v/>
      </c>
      <c r="N31" s="1" t="str">
        <f>IFERROR(RANK(Trics!F52,Trics!$C52:'Trics'!$H52,1)+0.2,"")</f>
        <v/>
      </c>
      <c r="O31" s="1" t="str">
        <f>IFERROR(RANK(Trics!G52,Trics!$C52:'Trics'!$H52,1)+0.4,"")</f>
        <v/>
      </c>
      <c r="P31" s="1" t="str">
        <f>IFERROR(RANK(Trics!H52,Trics!$C52:'Trics'!$H52,1)+0.6,"")</f>
        <v/>
      </c>
      <c r="Q31" s="56" t="str">
        <f>IF(Trics!$C54="","",IF(Trics!$L54="T",Q30,IF(Trics!#REF!=Trics!L54,"/","X")))</f>
        <v/>
      </c>
      <c r="R31" s="56" t="str">
        <f>IF(Trics!$C54="","",IF(Trics!$L54="T",R30,IF(Data!$Z41=Trics!$L54,"/","X")))</f>
        <v/>
      </c>
      <c r="S31" s="56" t="str">
        <f>IF(Trics!$C54="","",IF(Trics!$L54="T",S30,IF(Data!$AI41=Trics!$L54,"/","X")))</f>
        <v/>
      </c>
      <c r="U31" s="71" t="str">
        <f>IF(Trics!L53="","",IF(OR(Trics!E53="",Trics!E53="-"),2,3))</f>
        <v/>
      </c>
      <c r="V31" s="71" t="str">
        <f>IF(Trics!L53="","",IF(OR(Trics!H53="",Trics!H53="-"),2,3))</f>
        <v/>
      </c>
      <c r="W31" s="69" t="str">
        <f>IF(Trics!L53="","",IF(AND(U31=2,V31=2),4,IF(AND(U31=3,V31=3),6,IF(AND(U31=2,V31=3),5,IF(AND(U31=3,V31=2),5,"-")))))</f>
        <v/>
      </c>
      <c r="X31" s="69" t="str">
        <f>IF(Trics!L53="","",IF(OR(Trics!I53-Trics!J53=1,Trics!J53-Trics!I53=1),1,IF(OR(Trics!I53-Trics!J53=2,Trics!I53-Trics!J53=3,Trics!J53-Trics!I53=2,Trics!J53-Trics!I53=3),"2, 3","-")))</f>
        <v/>
      </c>
      <c r="Y31" s="68" t="str">
        <f>IF(Trics!L52="","",IF(AND(Trics!L52="P",X30=1,W30=4),"B",IF(AND(Trics!L52="B",X30=1,W30=4),"P",IF(AND(Trics!L52="P",X30="2, 3",W30=4),"P",IF(AND(Trics!L52="B",X30="2, 3",W30=4),"B",IF(AND(Trics!L52="P",X30=1,W30=6),"P",IF(AND(Trics!L52="B",X30=1,W30=6),"B",IF(AND(Trics!L52="P",X30="2, 3",W30=6),"B",IF(AND(Trics!L52="B",X30="2, 3",W30=6),"P","รอ")))))))))</f>
        <v/>
      </c>
      <c r="Z31" s="76" t="str">
        <f>IF(Trics!L53="","",IF(Y31="รอ","-",IF(Trics!L53=Y31,1,0)))</f>
        <v/>
      </c>
      <c r="BY31" t="str">
        <f t="shared" si="0"/>
        <v/>
      </c>
    </row>
    <row r="32" spans="1:77" ht="12" customHeight="1">
      <c r="A32" s="77" t="str">
        <f>IF(Trics!L54="","",Trics!L54)</f>
        <v/>
      </c>
      <c r="B32" s="61" t="s">
        <v>51</v>
      </c>
      <c r="C32" s="50" t="str">
        <f>IFERROR(RANK(Trics!C53,Trics!$C53:'Trics'!$H53,0)+0.1,"")</f>
        <v/>
      </c>
      <c r="D32" s="50" t="str">
        <f>IFERROR(RANK(Trics!D53,Trics!$C53:'Trics'!$H53,0)+0.3,"")</f>
        <v/>
      </c>
      <c r="E32" s="50" t="str">
        <f>IFERROR(RANK(Trics!E53,Trics!$C53:'Trics'!$H53,0)+0.5,"")</f>
        <v/>
      </c>
      <c r="F32" s="50" t="str">
        <f>IFERROR(RANK(Trics!F53,Trics!$C53:'Trics'!$H53,0)+0.2,"")</f>
        <v/>
      </c>
      <c r="G32" s="50" t="str">
        <f>IFERROR(RANK(Trics!G53,Trics!$C53:'Trics'!$H53,0)+0.4,"")</f>
        <v/>
      </c>
      <c r="H32" s="50" t="str">
        <f>IFERROR(RANK(Trics!H53,Trics!$C53:'Trics'!$H53,0)+0.6,"")</f>
        <v/>
      </c>
      <c r="I32" s="54" t="str">
        <f>IFERROR(IF(AND(Trics!C53="O",Trics!D53="O",Trics!E53="O",Trics!F53="O",Trics!G53="O",Trics!H53="O"),"P",LOOKUP(2,1/(C32:H32=MIN(C32:H32)),$C$2:$H$2)),"")</f>
        <v/>
      </c>
      <c r="J32" s="54" t="str">
        <f>IFERROR(IF(Trics!C53="","",IF(AND(Trics!C53="O",Trics!D53="O",Trics!E53="O"),"P",IF(AND(Trics!F53="O",Trics!G53="O",Trics!H53="O"),"B",LOOKUP(2,1/(K32:P32=MIN(K32:P32)),$C$2:$H$2)))),"")</f>
        <v/>
      </c>
      <c r="K32" s="1" t="str">
        <f>IFERROR(RANK(Trics!C53,Trics!$C53:'Trics'!$H53,1)+0.1,"")</f>
        <v/>
      </c>
      <c r="L32" s="1" t="str">
        <f>IFERROR(RANK(Trics!D53,Trics!$C53:'Trics'!$H53,1)+0.3,"")</f>
        <v/>
      </c>
      <c r="M32" s="1" t="str">
        <f>IFERROR(RANK(Trics!E53,Trics!$C53:'Trics'!$H53,1)+0.5,"")</f>
        <v/>
      </c>
      <c r="N32" s="1" t="str">
        <f>IFERROR(RANK(Trics!F53,Trics!$C53:'Trics'!$H53,1)+0.2,"")</f>
        <v/>
      </c>
      <c r="O32" s="1" t="str">
        <f>IFERROR(RANK(Trics!G53,Trics!$C53:'Trics'!$H53,1)+0.4,"")</f>
        <v/>
      </c>
      <c r="P32" s="1" t="str">
        <f>IFERROR(RANK(Trics!H53,Trics!$C53:'Trics'!$H53,1)+0.6,"")</f>
        <v/>
      </c>
      <c r="Q32" s="56" t="str">
        <f>IF(Trics!$C55="","",IF(Trics!$L55="T",Q31,IF(Trics!#REF!=Trics!L55,"/","X")))</f>
        <v/>
      </c>
      <c r="R32" s="56" t="str">
        <f>IF(Trics!$C55="","",IF(Trics!$L55="T",R31,IF(Data!$Z42=Trics!$L55,"/","X")))</f>
        <v/>
      </c>
      <c r="S32" s="56" t="str">
        <f>IF(Trics!$C55="","",IF(Trics!$L55="T",S31,IF(Data!$AI42=Trics!$L55,"/","X")))</f>
        <v/>
      </c>
      <c r="U32" s="71" t="str">
        <f>IF(Trics!L54="","",IF(OR(Trics!E54="",Trics!E54="-"),2,3))</f>
        <v/>
      </c>
      <c r="V32" s="71" t="str">
        <f>IF(Trics!L54="","",IF(OR(Trics!H54="",Trics!H54="-"),2,3))</f>
        <v/>
      </c>
      <c r="W32" s="69" t="str">
        <f>IF(Trics!L54="","",IF(AND(U32=2,V32=2),4,IF(AND(U32=3,V32=3),6,IF(AND(U32=2,V32=3),5,IF(AND(U32=3,V32=2),5,"-")))))</f>
        <v/>
      </c>
      <c r="X32" s="69" t="str">
        <f>IF(Trics!L54="","",IF(OR(Trics!I54-Trics!J54=1,Trics!J54-Trics!I54=1),1,IF(OR(Trics!I54-Trics!J54=2,Trics!I54-Trics!J54=3,Trics!J54-Trics!I54=2,Trics!J54-Trics!I54=3),"2, 3","-")))</f>
        <v/>
      </c>
      <c r="Y32" s="68" t="str">
        <f>IF(Trics!L53="","",IF(AND(Trics!L53="P",X31=1,W31=4),"B",IF(AND(Trics!L53="B",X31=1,W31=4),"P",IF(AND(Trics!L53="P",X31="2, 3",W31=4),"P",IF(AND(Trics!L53="B",X31="2, 3",W31=4),"B",IF(AND(Trics!L53="P",X31=1,W31=6),"P",IF(AND(Trics!L53="B",X31=1,W31=6),"B",IF(AND(Trics!L53="P",X31="2, 3",W31=6),"B",IF(AND(Trics!L53="B",X31="2, 3",W31=6),"P","รอ")))))))))</f>
        <v/>
      </c>
      <c r="Z32" s="76" t="str">
        <f>IF(Trics!L54="","",IF(Y32="รอ","-",IF(Trics!L54=Y32,1,0)))</f>
        <v/>
      </c>
      <c r="BY32" t="str">
        <f t="shared" si="0"/>
        <v/>
      </c>
    </row>
    <row r="33" spans="1:26" ht="12" customHeight="1">
      <c r="A33" s="77" t="str">
        <f>IF(Trics!L55="","",Trics!L55)</f>
        <v/>
      </c>
      <c r="B33" s="61" t="s">
        <v>52</v>
      </c>
      <c r="C33" s="50" t="str">
        <f>IFERROR(RANK(Trics!C54,Trics!$C54:'Trics'!$H54,0)+0.1,"")</f>
        <v/>
      </c>
      <c r="D33" s="50" t="str">
        <f>IFERROR(RANK(Trics!D54,Trics!$C54:'Trics'!$H54,0)+0.3,"")</f>
        <v/>
      </c>
      <c r="E33" s="50" t="str">
        <f>IFERROR(RANK(Trics!E54,Trics!$C54:'Trics'!$H54,0)+0.5,"")</f>
        <v/>
      </c>
      <c r="F33" s="50" t="str">
        <f>IFERROR(RANK(Trics!F54,Trics!$C54:'Trics'!$H54,0)+0.2,"")</f>
        <v/>
      </c>
      <c r="G33" s="50" t="str">
        <f>IFERROR(RANK(Trics!G54,Trics!$C54:'Trics'!$H54,0)+0.4,"")</f>
        <v/>
      </c>
      <c r="H33" s="50" t="str">
        <f>IFERROR(RANK(Trics!H54,Trics!$C54:'Trics'!$H54,0)+0.6,"")</f>
        <v/>
      </c>
      <c r="I33" s="54" t="str">
        <f>IFERROR(IF(AND(Trics!C54="O",Trics!D54="O",Trics!E54="O",Trics!F54="O",Trics!G54="O",Trics!H54="O"),"P",LOOKUP(2,1/(C33:H33=MIN(C33:H33)),$C$2:$H$2)),"")</f>
        <v/>
      </c>
      <c r="J33" s="54" t="str">
        <f>IFERROR(IF(Trics!C54="","",IF(AND(Trics!C54="O",Trics!D54="O",Trics!E54="O"),"P",IF(AND(Trics!F54="O",Trics!G54="O",Trics!H54="O"),"B",LOOKUP(2,1/(K33:P33=MIN(K33:P33)),$C$2:$H$2)))),"")</f>
        <v/>
      </c>
      <c r="K33" s="1" t="str">
        <f>IFERROR(RANK(Trics!C54,Trics!$C54:'Trics'!$H54,1)+0.1,"")</f>
        <v/>
      </c>
      <c r="L33" s="1" t="str">
        <f>IFERROR(RANK(Trics!D54,Trics!$C54:'Trics'!$H54,1)+0.3,"")</f>
        <v/>
      </c>
      <c r="M33" s="1" t="str">
        <f>IFERROR(RANK(Trics!E54,Trics!$C54:'Trics'!$H54,1)+0.5,"")</f>
        <v/>
      </c>
      <c r="N33" s="1" t="str">
        <f>IFERROR(RANK(Trics!F54,Trics!$C54:'Trics'!$H54,1)+0.2,"")</f>
        <v/>
      </c>
      <c r="O33" s="1" t="str">
        <f>IFERROR(RANK(Trics!G54,Trics!$C54:'Trics'!$H54,1)+0.4,"")</f>
        <v/>
      </c>
      <c r="P33" s="1" t="str">
        <f>IFERROR(RANK(Trics!H54,Trics!$C54:'Trics'!$H54,1)+0.6,"")</f>
        <v/>
      </c>
      <c r="Q33" s="56" t="str">
        <f>IF(Trics!$C56="","",IF(Trics!$L56="T",Q32,IF(Trics!#REF!=Trics!L56,"/","X")))</f>
        <v/>
      </c>
      <c r="R33" s="56" t="str">
        <f>IF(Trics!$C56="","",IF(Trics!$L56="T",R32,IF(Data!$Z43=Trics!$L56,"/","X")))</f>
        <v/>
      </c>
      <c r="S33" s="56" t="str">
        <f>IF(Trics!$C56="","",IF(Trics!$L56="T",S32,IF(Data!$AI43=Trics!$L56,"/","X")))</f>
        <v/>
      </c>
      <c r="U33" s="71" t="str">
        <f>IF(Trics!L55="","",IF(OR(Trics!E55="",Trics!E55="-"),2,3))</f>
        <v/>
      </c>
      <c r="V33" s="71" t="str">
        <f>IF(Trics!L55="","",IF(OR(Trics!H55="",Trics!H55="-"),2,3))</f>
        <v/>
      </c>
      <c r="W33" s="69" t="str">
        <f>IF(Trics!L55="","",IF(AND(U33=2,V33=2),4,IF(AND(U33=3,V33=3),6,IF(AND(U33=2,V33=3),5,IF(AND(U33=3,V33=2),5,"-")))))</f>
        <v/>
      </c>
      <c r="X33" s="69" t="str">
        <f>IF(Trics!L55="","",IF(OR(Trics!I55-Trics!J55=1,Trics!J55-Trics!I55=1),1,IF(OR(Trics!I55-Trics!J55=2,Trics!I55-Trics!J55=3,Trics!J55-Trics!I55=2,Trics!J55-Trics!I55=3),"2, 3","-")))</f>
        <v/>
      </c>
      <c r="Y33" s="68" t="str">
        <f>IF(Trics!L54="","",IF(AND(Trics!L54="P",X32=1,W32=4),"B",IF(AND(Trics!L54="B",X32=1,W32=4),"P",IF(AND(Trics!L54="P",X32="2, 3",W32=4),"P",IF(AND(Trics!L54="B",X32="2, 3",W32=4),"B",IF(AND(Trics!L54="P",X32=1,W32=6),"P",IF(AND(Trics!L54="B",X32=1,W32=6),"B",IF(AND(Trics!L54="P",X32="2, 3",W32=6),"B",IF(AND(Trics!L54="B",X32="2, 3",W32=6),"P","รอ")))))))))</f>
        <v/>
      </c>
      <c r="Z33" s="76" t="str">
        <f>IF(Trics!L55="","",IF(Y33="รอ","-",IF(Trics!L55=Y33,1,0)))</f>
        <v/>
      </c>
    </row>
    <row r="34" spans="1:26" ht="12" customHeight="1">
      <c r="A34" s="77" t="str">
        <f>IF(Trics!L56="","",Trics!L56)</f>
        <v/>
      </c>
      <c r="B34" s="61" t="s">
        <v>53</v>
      </c>
      <c r="C34" s="50" t="str">
        <f>IFERROR(RANK(Trics!C55,Trics!$C55:'Trics'!$H55,0)+0.1,"")</f>
        <v/>
      </c>
      <c r="D34" s="50" t="str">
        <f>IFERROR(RANK(Trics!D55,Trics!$C55:'Trics'!$H55,0)+0.3,"")</f>
        <v/>
      </c>
      <c r="E34" s="50" t="str">
        <f>IFERROR(RANK(Trics!E55,Trics!$C55:'Trics'!$H55,0)+0.5,"")</f>
        <v/>
      </c>
      <c r="F34" s="50" t="str">
        <f>IFERROR(RANK(Trics!F55,Trics!$C55:'Trics'!$H55,0)+0.2,"")</f>
        <v/>
      </c>
      <c r="G34" s="50" t="str">
        <f>IFERROR(RANK(Trics!G55,Trics!$C55:'Trics'!$H55,0)+0.4,"")</f>
        <v/>
      </c>
      <c r="H34" s="50" t="str">
        <f>IFERROR(RANK(Trics!H55,Trics!$C55:'Trics'!$H55,0)+0.6,"")</f>
        <v/>
      </c>
      <c r="I34" s="54" t="str">
        <f>IFERROR(IF(AND(Trics!C55="O",Trics!D55="O",Trics!E55="O",Trics!F55="O",Trics!G55="O",Trics!H55="O"),"P",LOOKUP(2,1/(C34:H34=MIN(C34:H34)),$C$2:$H$2)),"")</f>
        <v/>
      </c>
      <c r="J34" s="54" t="str">
        <f>IFERROR(IF(Trics!C55="","",IF(AND(Trics!C55="O",Trics!D55="O",Trics!E55="O"),"P",IF(AND(Trics!F55="O",Trics!G55="O",Trics!H55="O"),"B",LOOKUP(2,1/(K34:P34=MIN(K34:P34)),$C$2:$H$2)))),"")</f>
        <v/>
      </c>
      <c r="K34" s="1" t="str">
        <f>IFERROR(RANK(Trics!C55,Trics!$C55:'Trics'!$H55,1)+0.1,"")</f>
        <v/>
      </c>
      <c r="L34" s="1" t="str">
        <f>IFERROR(RANK(Trics!D55,Trics!$C55:'Trics'!$H55,1)+0.3,"")</f>
        <v/>
      </c>
      <c r="M34" s="1" t="str">
        <f>IFERROR(RANK(Trics!E55,Trics!$C55:'Trics'!$H55,1)+0.5,"")</f>
        <v/>
      </c>
      <c r="N34" s="1" t="str">
        <f>IFERROR(RANK(Trics!F55,Trics!$C55:'Trics'!$H55,1)+0.2,"")</f>
        <v/>
      </c>
      <c r="O34" s="1" t="str">
        <f>IFERROR(RANK(Trics!G55,Trics!$C55:'Trics'!$H55,1)+0.4,"")</f>
        <v/>
      </c>
      <c r="P34" s="1" t="str">
        <f>IFERROR(RANK(Trics!H55,Trics!$C55:'Trics'!$H55,1)+0.6,"")</f>
        <v/>
      </c>
      <c r="Q34" s="56" t="str">
        <f>IF(Trics!$C57="","",IF(Trics!$L57="T",Q33,IF(Trics!#REF!=Trics!L57,"/","X")))</f>
        <v/>
      </c>
      <c r="R34" s="56" t="str">
        <f>IF(Trics!$C57="","",IF(Trics!$L57="T",R33,IF(Data!$Z44=Trics!$L57,"/","X")))</f>
        <v/>
      </c>
      <c r="S34" s="56" t="str">
        <f>IF(Trics!$C57="","",IF(Trics!$L57="T",S33,IF(Data!$AI44=Trics!$L57,"/","X")))</f>
        <v/>
      </c>
      <c r="U34" s="71" t="str">
        <f>IF(Trics!L56="","",IF(OR(Trics!E56="",Trics!E56="-"),2,3))</f>
        <v/>
      </c>
      <c r="V34" s="71" t="str">
        <f>IF(Trics!L56="","",IF(OR(Trics!H56="",Trics!H56="-"),2,3))</f>
        <v/>
      </c>
      <c r="W34" s="69" t="str">
        <f>IF(Trics!L56="","",IF(AND(U34=2,V34=2),4,IF(AND(U34=3,V34=3),6,IF(AND(U34=2,V34=3),5,IF(AND(U34=3,V34=2),5,"-")))))</f>
        <v/>
      </c>
      <c r="X34" s="69" t="str">
        <f>IF(Trics!L56="","",IF(OR(Trics!I56-Trics!J56=1,Trics!J56-Trics!I56=1),1,IF(OR(Trics!I56-Trics!J56=2,Trics!I56-Trics!J56=3,Trics!J56-Trics!I56=2,Trics!J56-Trics!I56=3),"2, 3","-")))</f>
        <v/>
      </c>
      <c r="Y34" s="68" t="str">
        <f>IF(Trics!L55="","",IF(AND(Trics!L55="P",X33=1,W33=4),"B",IF(AND(Trics!L55="B",X33=1,W33=4),"P",IF(AND(Trics!L55="P",X33="2, 3",W33=4),"P",IF(AND(Trics!L55="B",X33="2, 3",W33=4),"B",IF(AND(Trics!L55="P",X33=1,W33=6),"P",IF(AND(Trics!L55="B",X33=1,W33=6),"B",IF(AND(Trics!L55="P",X33="2, 3",W33=6),"B",IF(AND(Trics!L55="B",X33="2, 3",W33=6),"P","รอ")))))))))</f>
        <v/>
      </c>
      <c r="Z34" s="76" t="str">
        <f>IF(Trics!L56="","",IF(Y34="รอ","-",IF(Trics!L56=Y34,1,0)))</f>
        <v/>
      </c>
    </row>
    <row r="35" spans="1:26" ht="12" customHeight="1">
      <c r="A35" s="77" t="str">
        <f>IF(Trics!L57="","",Trics!L57)</f>
        <v/>
      </c>
      <c r="B35" s="61" t="s">
        <v>54</v>
      </c>
      <c r="C35" s="50" t="str">
        <f>IFERROR(RANK(Trics!C56,Trics!$C56:'Trics'!$H56,0)+0.1,"")</f>
        <v/>
      </c>
      <c r="D35" s="50" t="str">
        <f>IFERROR(RANK(Trics!D56,Trics!$C56:'Trics'!$H56,0)+0.3,"")</f>
        <v/>
      </c>
      <c r="E35" s="50" t="str">
        <f>IFERROR(RANK(Trics!E56,Trics!$C56:'Trics'!$H56,0)+0.5,"")</f>
        <v/>
      </c>
      <c r="F35" s="50" t="str">
        <f>IFERROR(RANK(Trics!F56,Trics!$C56:'Trics'!$H56,0)+0.2,"")</f>
        <v/>
      </c>
      <c r="G35" s="50" t="str">
        <f>IFERROR(RANK(Trics!G56,Trics!$C56:'Trics'!$H56,0)+0.4,"")</f>
        <v/>
      </c>
      <c r="H35" s="50" t="str">
        <f>IFERROR(RANK(Trics!H56,Trics!$C56:'Trics'!$H56,0)+0.6,"")</f>
        <v/>
      </c>
      <c r="I35" s="54" t="str">
        <f>IFERROR(IF(AND(Trics!C56="O",Trics!D56="O",Trics!E56="O",Trics!F56="O",Trics!G56="O",Trics!H56="O"),"P",LOOKUP(2,1/(C35:H35=MIN(C35:H35)),$C$2:$H$2)),"")</f>
        <v/>
      </c>
      <c r="J35" s="54" t="str">
        <f>IFERROR(IF(Trics!C56="","",IF(AND(Trics!C56="O",Trics!D56="O",Trics!E56="O"),"P",IF(AND(Trics!F56="O",Trics!G56="O",Trics!H56="O"),"B",LOOKUP(2,1/(K35:P35=MIN(K35:P35)),$C$2:$H$2)))),"")</f>
        <v/>
      </c>
      <c r="K35" s="1" t="str">
        <f>IFERROR(RANK(Trics!C56,Trics!$C56:'Trics'!$H56,1)+0.1,"")</f>
        <v/>
      </c>
      <c r="L35" s="1" t="str">
        <f>IFERROR(RANK(Trics!D56,Trics!$C56:'Trics'!$H56,1)+0.3,"")</f>
        <v/>
      </c>
      <c r="M35" s="1" t="str">
        <f>IFERROR(RANK(Trics!E56,Trics!$C56:'Trics'!$H56,1)+0.5,"")</f>
        <v/>
      </c>
      <c r="N35" s="1" t="str">
        <f>IFERROR(RANK(Trics!F56,Trics!$C56:'Trics'!$H56,1)+0.2,"")</f>
        <v/>
      </c>
      <c r="O35" s="1" t="str">
        <f>IFERROR(RANK(Trics!G56,Trics!$C56:'Trics'!$H56,1)+0.4,"")</f>
        <v/>
      </c>
      <c r="P35" s="1" t="str">
        <f>IFERROR(RANK(Trics!H56,Trics!$C56:'Trics'!$H56,1)+0.6,"")</f>
        <v/>
      </c>
      <c r="Q35" s="56" t="str">
        <f>IF(Trics!$C58="","",IF(Trics!$L58="T",Q34,IF(Trics!#REF!=Trics!L58,"/","X")))</f>
        <v/>
      </c>
      <c r="R35" s="56" t="str">
        <f>IF(Trics!$C58="","",IF(Trics!$L58="T",R34,IF(Data!$Z45=Trics!$L58,"/","X")))</f>
        <v/>
      </c>
      <c r="S35" s="56" t="str">
        <f>IF(Trics!$C58="","",IF(Trics!$L58="T",S34,IF(Data!$AI45=Trics!$L58,"/","X")))</f>
        <v/>
      </c>
      <c r="U35" s="71" t="str">
        <f>IF(Trics!L57="","",IF(OR(Trics!E57="",Trics!E57="-"),2,3))</f>
        <v/>
      </c>
      <c r="V35" s="71" t="str">
        <f>IF(Trics!L57="","",IF(OR(Trics!H57="",Trics!H57="-"),2,3))</f>
        <v/>
      </c>
      <c r="W35" s="69" t="str">
        <f>IF(Trics!L57="","",IF(AND(U35=2,V35=2),4,IF(AND(U35=3,V35=3),6,IF(AND(U35=2,V35=3),5,IF(AND(U35=3,V35=2),5,"-")))))</f>
        <v/>
      </c>
      <c r="X35" s="69" t="str">
        <f>IF(Trics!L57="","",IF(OR(Trics!I57-Trics!J57=1,Trics!J57-Trics!I57=1),1,IF(OR(Trics!I57-Trics!J57=2,Trics!I57-Trics!J57=3,Trics!J57-Trics!I57=2,Trics!J57-Trics!I57=3),"2, 3","-")))</f>
        <v/>
      </c>
      <c r="Y35" s="68" t="str">
        <f>IF(Trics!L56="","",IF(AND(Trics!L56="P",X34=1,W34=4),"B",IF(AND(Trics!L56="B",X34=1,W34=4),"P",IF(AND(Trics!L56="P",X34="2, 3",W34=4),"P",IF(AND(Trics!L56="B",X34="2, 3",W34=4),"B",IF(AND(Trics!L56="P",X34=1,W34=6),"P",IF(AND(Trics!L56="B",X34=1,W34=6),"B",IF(AND(Trics!L56="P",X34="2, 3",W34=6),"B",IF(AND(Trics!L56="B",X34="2, 3",W34=6),"P","รอ")))))))))</f>
        <v/>
      </c>
      <c r="Z35" s="76" t="str">
        <f>IF(Trics!L57="","",IF(Y35="รอ","-",IF(Trics!L57=Y35,1,0)))</f>
        <v/>
      </c>
    </row>
    <row r="36" spans="1:26" ht="12" customHeight="1">
      <c r="A36" s="77" t="str">
        <f>IF(Trics!L58="","",Trics!L58)</f>
        <v/>
      </c>
      <c r="B36" s="61" t="s">
        <v>55</v>
      </c>
      <c r="C36" s="50" t="str">
        <f>IFERROR(RANK(Trics!C57,Trics!$C57:'Trics'!$H57,0)+0.1,"")</f>
        <v/>
      </c>
      <c r="D36" s="50" t="str">
        <f>IFERROR(RANK(Trics!D57,Trics!$C57:'Trics'!$H57,0)+0.3,"")</f>
        <v/>
      </c>
      <c r="E36" s="50" t="str">
        <f>IFERROR(RANK(Trics!E57,Trics!$C57:'Trics'!$H57,0)+0.5,"")</f>
        <v/>
      </c>
      <c r="F36" s="50" t="str">
        <f>IFERROR(RANK(Trics!F57,Trics!$C57:'Trics'!$H57,0)+0.2,"")</f>
        <v/>
      </c>
      <c r="G36" s="50" t="str">
        <f>IFERROR(RANK(Trics!G57,Trics!$C57:'Trics'!$H57,0)+0.4,"")</f>
        <v/>
      </c>
      <c r="H36" s="50" t="str">
        <f>IFERROR(RANK(Trics!H57,Trics!$C57:'Trics'!$H57,0)+0.6,"")</f>
        <v/>
      </c>
      <c r="I36" s="54" t="str">
        <f>IFERROR(IF(AND(Trics!C57="O",Trics!D57="O",Trics!E57="O",Trics!F57="O",Trics!G57="O",Trics!H57="O"),"P",LOOKUP(2,1/(C36:H36=MIN(C36:H36)),$C$2:$H$2)),"")</f>
        <v/>
      </c>
      <c r="J36" s="54" t="str">
        <f>IFERROR(IF(Trics!C57="","",IF(AND(Trics!C57="O",Trics!D57="O",Trics!E57="O"),"P",IF(AND(Trics!F57="O",Trics!G57="O",Trics!H57="O"),"B",LOOKUP(2,1/(K36:P36=MIN(K36:P36)),$C$2:$H$2)))),"")</f>
        <v/>
      </c>
      <c r="K36" s="1" t="str">
        <f>IFERROR(RANK(Trics!C57,Trics!$C57:'Trics'!$H57,1)+0.1,"")</f>
        <v/>
      </c>
      <c r="L36" s="1" t="str">
        <f>IFERROR(RANK(Trics!D57,Trics!$C57:'Trics'!$H57,1)+0.3,"")</f>
        <v/>
      </c>
      <c r="M36" s="1" t="str">
        <f>IFERROR(RANK(Trics!E57,Trics!$C57:'Trics'!$H57,1)+0.5,"")</f>
        <v/>
      </c>
      <c r="N36" s="1" t="str">
        <f>IFERROR(RANK(Trics!F57,Trics!$C57:'Trics'!$H57,1)+0.2,"")</f>
        <v/>
      </c>
      <c r="O36" s="1" t="str">
        <f>IFERROR(RANK(Trics!G57,Trics!$C57:'Trics'!$H57,1)+0.4,"")</f>
        <v/>
      </c>
      <c r="P36" s="1" t="str">
        <f>IFERROR(RANK(Trics!H57,Trics!$C57:'Trics'!$H57,1)+0.6,"")</f>
        <v/>
      </c>
      <c r="Q36" s="56" t="str">
        <f>IF(Trics!$C59="","",IF(Trics!$L59="T",Q35,IF(Trics!#REF!=Trics!L59,"/","X")))</f>
        <v/>
      </c>
      <c r="R36" s="56" t="str">
        <f>IF(Trics!$C59="","",IF(Trics!$L59="T",R35,IF(Data!$Z46=Trics!$L59,"/","X")))</f>
        <v/>
      </c>
      <c r="S36" s="56" t="str">
        <f>IF(Trics!$C59="","",IF(Trics!$L59="T",S35,IF(Data!$AI46=Trics!$L59,"/","X")))</f>
        <v/>
      </c>
      <c r="U36" s="71" t="str">
        <f>IF(Trics!L58="","",IF(OR(Trics!E58="",Trics!E58="-"),2,3))</f>
        <v/>
      </c>
      <c r="V36" s="71" t="str">
        <f>IF(Trics!L58="","",IF(OR(Trics!H58="",Trics!H58="-"),2,3))</f>
        <v/>
      </c>
      <c r="W36" s="69" t="str">
        <f>IF(Trics!L58="","",IF(AND(U36=2,V36=2),4,IF(AND(U36=3,V36=3),6,IF(AND(U36=2,V36=3),5,IF(AND(U36=3,V36=2),5,"-")))))</f>
        <v/>
      </c>
      <c r="X36" s="69" t="str">
        <f>IF(Trics!L58="","",IF(OR(Trics!I58-Trics!J58=1,Trics!J58-Trics!I58=1),1,IF(OR(Trics!I58-Trics!J58=2,Trics!I58-Trics!J58=3,Trics!J58-Trics!I58=2,Trics!J58-Trics!I58=3),"2, 3","-")))</f>
        <v/>
      </c>
      <c r="Y36" s="68" t="str">
        <f>IF(Trics!L57="","",IF(AND(Trics!L57="P",X35=1,W35=4),"B",IF(AND(Trics!L57="B",X35=1,W35=4),"P",IF(AND(Trics!L57="P",X35="2, 3",W35=4),"P",IF(AND(Trics!L57="B",X35="2, 3",W35=4),"B",IF(AND(Trics!L57="P",X35=1,W35=6),"P",IF(AND(Trics!L57="B",X35=1,W35=6),"B",IF(AND(Trics!L57="P",X35="2, 3",W35=6),"B",IF(AND(Trics!L57="B",X35="2, 3",W35=6),"P","รอ")))))))))</f>
        <v/>
      </c>
      <c r="Z36" s="76" t="str">
        <f>IF(Trics!L58="","",IF(Y36="รอ","-",IF(Trics!L58=Y36,1,0)))</f>
        <v/>
      </c>
    </row>
    <row r="37" spans="1:26" ht="12" customHeight="1">
      <c r="A37" s="77" t="str">
        <f>IF(Trics!L59="","",Trics!L59)</f>
        <v/>
      </c>
      <c r="B37" s="61" t="s">
        <v>56</v>
      </c>
      <c r="C37" s="50" t="str">
        <f>IFERROR(RANK(Trics!C58,Trics!$C58:'Trics'!$H58,0)+0.1,"")</f>
        <v/>
      </c>
      <c r="D37" s="50" t="str">
        <f>IFERROR(RANK(Trics!D58,Trics!$C58:'Trics'!$H58,0)+0.3,"")</f>
        <v/>
      </c>
      <c r="E37" s="50" t="str">
        <f>IFERROR(RANK(Trics!E58,Trics!$C58:'Trics'!$H58,0)+0.5,"")</f>
        <v/>
      </c>
      <c r="F37" s="50" t="str">
        <f>IFERROR(RANK(Trics!F58,Trics!$C58:'Trics'!$H58,0)+0.2,"")</f>
        <v/>
      </c>
      <c r="G37" s="50" t="str">
        <f>IFERROR(RANK(Trics!G58,Trics!$C58:'Trics'!$H58,0)+0.4,"")</f>
        <v/>
      </c>
      <c r="H37" s="50" t="str">
        <f>IFERROR(RANK(Trics!H58,Trics!$C58:'Trics'!$H58,0)+0.6,"")</f>
        <v/>
      </c>
      <c r="I37" s="54" t="str">
        <f>IFERROR(IF(AND(Trics!C58="O",Trics!D58="O",Trics!E58="O",Trics!F58="O",Trics!G58="O",Trics!H58="O"),"P",LOOKUP(2,1/(C37:H37=MIN(C37:H37)),$C$2:$H$2)),"")</f>
        <v/>
      </c>
      <c r="J37" s="54" t="str">
        <f>IFERROR(IF(Trics!C58="","",IF(AND(Trics!C58="O",Trics!D58="O",Trics!E58="O"),"P",IF(AND(Trics!F58="O",Trics!G58="O",Trics!H58="O"),"B",LOOKUP(2,1/(K37:P37=MIN(K37:P37)),$C$2:$H$2)))),"")</f>
        <v/>
      </c>
      <c r="K37" s="1" t="str">
        <f>IFERROR(RANK(Trics!C58,Trics!$C58:'Trics'!$H58,1)+0.1,"")</f>
        <v/>
      </c>
      <c r="L37" s="1" t="str">
        <f>IFERROR(RANK(Trics!D58,Trics!$C58:'Trics'!$H58,1)+0.3,"")</f>
        <v/>
      </c>
      <c r="M37" s="1" t="str">
        <f>IFERROR(RANK(Trics!E58,Trics!$C58:'Trics'!$H58,1)+0.5,"")</f>
        <v/>
      </c>
      <c r="N37" s="1" t="str">
        <f>IFERROR(RANK(Trics!F58,Trics!$C58:'Trics'!$H58,1)+0.2,"")</f>
        <v/>
      </c>
      <c r="O37" s="1" t="str">
        <f>IFERROR(RANK(Trics!G58,Trics!$C58:'Trics'!$H58,1)+0.4,"")</f>
        <v/>
      </c>
      <c r="P37" s="1" t="str">
        <f>IFERROR(RANK(Trics!H58,Trics!$C58:'Trics'!$H58,1)+0.6,"")</f>
        <v/>
      </c>
      <c r="Q37" s="56" t="str">
        <f>IF(Trics!$C60="","",IF(Trics!$L60="T",Q36,IF(Trics!#REF!=Trics!L60,"/","X")))</f>
        <v/>
      </c>
      <c r="R37" s="56" t="str">
        <f>IF(Trics!$C60="","",IF(Trics!$L60="T",R36,IF(Data!$Z47=Trics!$L60,"/","X")))</f>
        <v/>
      </c>
      <c r="S37" s="56" t="str">
        <f>IF(Trics!$C60="","",IF(Trics!$L60="T",S36,IF(Data!$AI47=Trics!$L60,"/","X")))</f>
        <v/>
      </c>
      <c r="U37" s="71" t="str">
        <f>IF(Trics!L59="","",IF(OR(Trics!E59="",Trics!E59="-"),2,3))</f>
        <v/>
      </c>
      <c r="V37" s="71" t="str">
        <f>IF(Trics!L59="","",IF(OR(Trics!H59="",Trics!H59="-"),2,3))</f>
        <v/>
      </c>
      <c r="W37" s="69" t="str">
        <f>IF(Trics!L59="","",IF(AND(U37=2,V37=2),4,IF(AND(U37=3,V37=3),6,IF(AND(U37=2,V37=3),5,IF(AND(U37=3,V37=2),5,"-")))))</f>
        <v/>
      </c>
      <c r="X37" s="69" t="str">
        <f>IF(Trics!L59="","",IF(OR(Trics!I59-Trics!J59=1,Trics!J59-Trics!I59=1),1,IF(OR(Trics!I59-Trics!J59=2,Trics!I59-Trics!J59=3,Trics!J59-Trics!I59=2,Trics!J59-Trics!I59=3),"2, 3","-")))</f>
        <v/>
      </c>
      <c r="Y37" s="68" t="str">
        <f>IF(Trics!L58="","",IF(AND(Trics!L58="P",X36=1,W36=4),"B",IF(AND(Trics!L58="B",X36=1,W36=4),"P",IF(AND(Trics!L58="P",X36="2, 3",W36=4),"P",IF(AND(Trics!L58="B",X36="2, 3",W36=4),"B",IF(AND(Trics!L58="P",X36=1,W36=6),"P",IF(AND(Trics!L58="B",X36=1,W36=6),"B",IF(AND(Trics!L58="P",X36="2, 3",W36=6),"B",IF(AND(Trics!L58="B",X36="2, 3",W36=6),"P","รอ")))))))))</f>
        <v/>
      </c>
      <c r="Z37" s="76" t="str">
        <f>IF(Trics!L59="","",IF(Y37="รอ","-",IF(Trics!L59=Y37,1,0)))</f>
        <v/>
      </c>
    </row>
    <row r="38" spans="1:26" ht="12" customHeight="1">
      <c r="A38" s="77" t="str">
        <f>IF(Trics!L60="","",Trics!L60)</f>
        <v/>
      </c>
      <c r="B38" s="61" t="s">
        <v>57</v>
      </c>
      <c r="C38" s="50" t="str">
        <f>IFERROR(RANK(Trics!C59,Trics!$C59:'Trics'!$H59,0)+0.1,"")</f>
        <v/>
      </c>
      <c r="D38" s="50" t="str">
        <f>IFERROR(RANK(Trics!D59,Trics!$C59:'Trics'!$H59,0)+0.3,"")</f>
        <v/>
      </c>
      <c r="E38" s="50" t="str">
        <f>IFERROR(RANK(Trics!E59,Trics!$C59:'Trics'!$H59,0)+0.5,"")</f>
        <v/>
      </c>
      <c r="F38" s="50" t="str">
        <f>IFERROR(RANK(Trics!F59,Trics!$C59:'Trics'!$H59,0)+0.2,"")</f>
        <v/>
      </c>
      <c r="G38" s="50" t="str">
        <f>IFERROR(RANK(Trics!G59,Trics!$C59:'Trics'!$H59,0)+0.4,"")</f>
        <v/>
      </c>
      <c r="H38" s="50" t="str">
        <f>IFERROR(RANK(Trics!H59,Trics!$C59:'Trics'!$H59,0)+0.6,"")</f>
        <v/>
      </c>
      <c r="I38" s="54" t="str">
        <f>IFERROR(IF(AND(Trics!C59="O",Trics!D59="O",Trics!E59="O",Trics!F59="O",Trics!G59="O",Trics!H59="O"),"P",LOOKUP(2,1/(C38:H38=MIN(C38:H38)),$C$2:$H$2)),"")</f>
        <v/>
      </c>
      <c r="J38" s="54" t="str">
        <f>IFERROR(IF(Trics!C59="","",IF(AND(Trics!C59="O",Trics!D59="O",Trics!E59="O"),"P",IF(AND(Trics!F59="O",Trics!G59="O",Trics!H59="O"),"B",LOOKUP(2,1/(K38:P38=MIN(K38:P38)),$C$2:$H$2)))),"")</f>
        <v/>
      </c>
      <c r="K38" s="1" t="str">
        <f>IFERROR(RANK(Trics!C59,Trics!$C59:'Trics'!$H59,1)+0.1,"")</f>
        <v/>
      </c>
      <c r="L38" s="1" t="str">
        <f>IFERROR(RANK(Trics!D59,Trics!$C59:'Trics'!$H59,1)+0.3,"")</f>
        <v/>
      </c>
      <c r="M38" s="1" t="str">
        <f>IFERROR(RANK(Trics!E59,Trics!$C59:'Trics'!$H59,1)+0.5,"")</f>
        <v/>
      </c>
      <c r="N38" s="1" t="str">
        <f>IFERROR(RANK(Trics!F59,Trics!$C59:'Trics'!$H59,1)+0.2,"")</f>
        <v/>
      </c>
      <c r="O38" s="1" t="str">
        <f>IFERROR(RANK(Trics!G59,Trics!$C59:'Trics'!$H59,1)+0.4,"")</f>
        <v/>
      </c>
      <c r="P38" s="1" t="str">
        <f>IFERROR(RANK(Trics!H59,Trics!$C59:'Trics'!$H59,1)+0.6,"")</f>
        <v/>
      </c>
      <c r="Q38" s="56" t="str">
        <f>IF(Trics!$C61="","",IF(Trics!$L61="T",Q37,IF(Trics!#REF!=Trics!L61,"/","X")))</f>
        <v/>
      </c>
      <c r="R38" s="56" t="str">
        <f>IF(Trics!$C61="","",IF(Trics!$L61="T",R37,IF(Data!$Z48=Trics!$L61,"/","X")))</f>
        <v/>
      </c>
      <c r="S38" s="56" t="str">
        <f>IF(Trics!$C61="","",IF(Trics!$L61="T",S37,IF(Data!$AI48=Trics!$L61,"/","X")))</f>
        <v/>
      </c>
      <c r="U38" s="71" t="str">
        <f>IF(Trics!L60="","",IF(OR(Trics!E60="",Trics!E60="-"),2,3))</f>
        <v/>
      </c>
      <c r="V38" s="71" t="str">
        <f>IF(Trics!L60="","",IF(OR(Trics!H60="",Trics!H60="-"),2,3))</f>
        <v/>
      </c>
      <c r="W38" s="69" t="str">
        <f>IF(Trics!L60="","",IF(AND(U38=2,V38=2),4,IF(AND(U38=3,V38=3),6,IF(AND(U38=2,V38=3),5,IF(AND(U38=3,V38=2),5,"-")))))</f>
        <v/>
      </c>
      <c r="X38" s="69" t="str">
        <f>IF(Trics!L60="","",IF(OR(Trics!I60-Trics!J60=1,Trics!J60-Trics!I60=1),1,IF(OR(Trics!I60-Trics!J60=2,Trics!I60-Trics!J60=3,Trics!J60-Trics!I60=2,Trics!J60-Trics!I60=3),"2, 3","-")))</f>
        <v/>
      </c>
      <c r="Y38" s="68" t="str">
        <f>IF(Trics!L59="","",IF(AND(Trics!L59="P",X37=1,W37=4),"B",IF(AND(Trics!L59="B",X37=1,W37=4),"P",IF(AND(Trics!L59="P",X37="2, 3",W37=4),"P",IF(AND(Trics!L59="B",X37="2, 3",W37=4),"B",IF(AND(Trics!L59="P",X37=1,W37=6),"P",IF(AND(Trics!L59="B",X37=1,W37=6),"B",IF(AND(Trics!L59="P",X37="2, 3",W37=6),"B",IF(AND(Trics!L59="B",X37="2, 3",W37=6),"P","รอ")))))))))</f>
        <v/>
      </c>
      <c r="Z38" s="76" t="str">
        <f>IF(Trics!L60="","",IF(Y38="รอ","-",IF(Trics!L60=Y38,1,0)))</f>
        <v/>
      </c>
    </row>
    <row r="39" spans="1:26" ht="12" customHeight="1">
      <c r="A39" s="77" t="str">
        <f>IF(Trics!L61="","",Trics!L61)</f>
        <v/>
      </c>
      <c r="B39" s="61" t="s">
        <v>58</v>
      </c>
      <c r="C39" s="50" t="str">
        <f>IFERROR(RANK(Trics!C60,Trics!$C60:'Trics'!$H60,0)+0.1,"")</f>
        <v/>
      </c>
      <c r="D39" s="50" t="str">
        <f>IFERROR(RANK(Trics!D60,Trics!$C60:'Trics'!$H60,0)+0.3,"")</f>
        <v/>
      </c>
      <c r="E39" s="50" t="str">
        <f>IFERROR(RANK(Trics!E60,Trics!$C60:'Trics'!$H60,0)+0.5,"")</f>
        <v/>
      </c>
      <c r="F39" s="50" t="str">
        <f>IFERROR(RANK(Trics!F60,Trics!$C60:'Trics'!$H60,0)+0.2,"")</f>
        <v/>
      </c>
      <c r="G39" s="50" t="str">
        <f>IFERROR(RANK(Trics!G60,Trics!$C60:'Trics'!$H60,0)+0.4,"")</f>
        <v/>
      </c>
      <c r="H39" s="50" t="str">
        <f>IFERROR(RANK(Trics!H60,Trics!$C60:'Trics'!$H60,0)+0.6,"")</f>
        <v/>
      </c>
      <c r="I39" s="54" t="str">
        <f>IFERROR(IF(AND(Trics!C60="O",Trics!D60="O",Trics!E60="O",Trics!F60="O",Trics!G60="O",Trics!H60="O"),"P",LOOKUP(2,1/(C39:H39=MIN(C39:H39)),$C$2:$H$2)),"")</f>
        <v/>
      </c>
      <c r="J39" s="54" t="str">
        <f>IFERROR(IF(Trics!C60="","",IF(AND(Trics!C60="O",Trics!D60="O",Trics!E60="O"),"P",IF(AND(Trics!F60="O",Trics!G60="O",Trics!H60="O"),"B",LOOKUP(2,1/(K39:P39=MIN(K39:P39)),$C$2:$H$2)))),"")</f>
        <v/>
      </c>
      <c r="K39" s="1" t="str">
        <f>IFERROR(RANK(Trics!C60,Trics!$C60:'Trics'!$H60,1)+0.1,"")</f>
        <v/>
      </c>
      <c r="L39" s="1" t="str">
        <f>IFERROR(RANK(Trics!D60,Trics!$C60:'Trics'!$H60,1)+0.3,"")</f>
        <v/>
      </c>
      <c r="M39" s="1" t="str">
        <f>IFERROR(RANK(Trics!E60,Trics!$C60:'Trics'!$H60,1)+0.5,"")</f>
        <v/>
      </c>
      <c r="N39" s="1" t="str">
        <f>IFERROR(RANK(Trics!F60,Trics!$C60:'Trics'!$H60,1)+0.2,"")</f>
        <v/>
      </c>
      <c r="O39" s="1" t="str">
        <f>IFERROR(RANK(Trics!G60,Trics!$C60:'Trics'!$H60,1)+0.4,"")</f>
        <v/>
      </c>
      <c r="P39" s="1" t="str">
        <f>IFERROR(RANK(Trics!H60,Trics!$C60:'Trics'!$H60,1)+0.6,"")</f>
        <v/>
      </c>
      <c r="Q39" s="56" t="str">
        <f>IF(Trics!$C62="","",IF(Trics!$L62="T",Q38,IF(Trics!#REF!=Trics!L62,"/","X")))</f>
        <v/>
      </c>
      <c r="R39" s="56" t="str">
        <f>IF(Trics!$C62="","",IF(Trics!$L62="T",R38,IF(Data!$Z49=Trics!$L62,"/","X")))</f>
        <v/>
      </c>
      <c r="S39" s="56" t="str">
        <f>IF(Trics!$C62="","",IF(Trics!$L62="T",S38,IF(Data!$AI49=Trics!$L62,"/","X")))</f>
        <v/>
      </c>
      <c r="U39" s="71" t="str">
        <f>IF(Trics!L61="","",IF(OR(Trics!E61="",Trics!E61="-"),2,3))</f>
        <v/>
      </c>
      <c r="V39" s="71" t="str">
        <f>IF(Trics!L61="","",IF(OR(Trics!H61="",Trics!H61="-"),2,3))</f>
        <v/>
      </c>
      <c r="W39" s="69" t="str">
        <f>IF(Trics!L61="","",IF(AND(U39=2,V39=2),4,IF(AND(U39=3,V39=3),6,IF(AND(U39=2,V39=3),5,IF(AND(U39=3,V39=2),5,"-")))))</f>
        <v/>
      </c>
      <c r="X39" s="69" t="str">
        <f>IF(Trics!L61="","",IF(OR(Trics!I61-Trics!J61=1,Trics!J61-Trics!I61=1),1,IF(OR(Trics!I61-Trics!J61=2,Trics!I61-Trics!J61=3,Trics!J61-Trics!I61=2,Trics!J61-Trics!I61=3),"2, 3","-")))</f>
        <v/>
      </c>
      <c r="Y39" s="68" t="str">
        <f>IF(Trics!L60="","",IF(AND(Trics!L60="P",X38=1,W38=4),"B",IF(AND(Trics!L60="B",X38=1,W38=4),"P",IF(AND(Trics!L60="P",X38="2, 3",W38=4),"P",IF(AND(Trics!L60="B",X38="2, 3",W38=4),"B",IF(AND(Trics!L60="P",X38=1,W38=6),"P",IF(AND(Trics!L60="B",X38=1,W38=6),"B",IF(AND(Trics!L60="P",X38="2, 3",W38=6),"B",IF(AND(Trics!L60="B",X38="2, 3",W38=6),"P","รอ")))))))))</f>
        <v/>
      </c>
      <c r="Z39" s="76" t="str">
        <f>IF(Trics!L61="","",IF(Y39="รอ","-",IF(Trics!L61=Y39,1,0)))</f>
        <v/>
      </c>
    </row>
    <row r="40" spans="1:26" ht="12" customHeight="1">
      <c r="A40" s="77" t="str">
        <f>IF(Trics!L62="","",Trics!L62)</f>
        <v/>
      </c>
      <c r="B40" s="61" t="s">
        <v>59</v>
      </c>
      <c r="C40" s="50" t="str">
        <f>IFERROR(RANK(Trics!C61,Trics!$C61:'Trics'!$H61,0)+0.1,"")</f>
        <v/>
      </c>
      <c r="D40" s="50" t="str">
        <f>IFERROR(RANK(Trics!D61,Trics!$C61:'Trics'!$H61,0)+0.3,"")</f>
        <v/>
      </c>
      <c r="E40" s="50" t="str">
        <f>IFERROR(RANK(Trics!E61,Trics!$C61:'Trics'!$H61,0)+0.5,"")</f>
        <v/>
      </c>
      <c r="F40" s="50" t="str">
        <f>IFERROR(RANK(Trics!F61,Trics!$C61:'Trics'!$H61,0)+0.2,"")</f>
        <v/>
      </c>
      <c r="G40" s="50" t="str">
        <f>IFERROR(RANK(Trics!G61,Trics!$C61:'Trics'!$H61,0)+0.4,"")</f>
        <v/>
      </c>
      <c r="H40" s="50" t="str">
        <f>IFERROR(RANK(Trics!H61,Trics!$C61:'Trics'!$H61,0)+0.6,"")</f>
        <v/>
      </c>
      <c r="I40" s="54" t="str">
        <f>IFERROR(IF(AND(Trics!C61="O",Trics!D61="O",Trics!E61="O",Trics!F61="O",Trics!G61="O",Trics!H61="O"),"P",LOOKUP(2,1/(C40:H40=MIN(C40:H40)),$C$2:$H$2)),"")</f>
        <v/>
      </c>
      <c r="J40" s="54" t="str">
        <f>IFERROR(IF(Trics!C61="","",IF(AND(Trics!C61="O",Trics!D61="O",Trics!E61="O"),"P",IF(AND(Trics!F61="O",Trics!G61="O",Trics!H61="O"),"B",LOOKUP(2,1/(K40:P40=MIN(K40:P40)),$C$2:$H$2)))),"")</f>
        <v/>
      </c>
      <c r="K40" s="1" t="str">
        <f>IFERROR(RANK(Trics!C61,Trics!$C61:'Trics'!$H61,1)+0.1,"")</f>
        <v/>
      </c>
      <c r="L40" s="1" t="str">
        <f>IFERROR(RANK(Trics!D61,Trics!$C61:'Trics'!$H61,1)+0.3,"")</f>
        <v/>
      </c>
      <c r="M40" s="1" t="str">
        <f>IFERROR(RANK(Trics!E61,Trics!$C61:'Trics'!$H61,1)+0.5,"")</f>
        <v/>
      </c>
      <c r="N40" s="1" t="str">
        <f>IFERROR(RANK(Trics!F61,Trics!$C61:'Trics'!$H61,1)+0.2,"")</f>
        <v/>
      </c>
      <c r="O40" s="1" t="str">
        <f>IFERROR(RANK(Trics!G61,Trics!$C61:'Trics'!$H61,1)+0.4,"")</f>
        <v/>
      </c>
      <c r="P40" s="1" t="str">
        <f>IFERROR(RANK(Trics!H61,Trics!$C61:'Trics'!$H61,1)+0.6,"")</f>
        <v/>
      </c>
      <c r="Q40" s="56" t="str">
        <f>IF(Trics!$C63="","",IF(Trics!$L63="T",Q39,IF(Trics!#REF!=Trics!L63,"/","X")))</f>
        <v/>
      </c>
      <c r="R40" s="56" t="str">
        <f>IF(Trics!$C63="","",IF(Trics!$L63="T",R39,IF(Data!$Z50=Trics!$L63,"/","X")))</f>
        <v/>
      </c>
      <c r="S40" s="56" t="str">
        <f>IF(Trics!$C63="","",IF(Trics!$L63="T",S39,IF(Data!$AI50=Trics!$L63,"/","X")))</f>
        <v/>
      </c>
      <c r="U40" s="71" t="str">
        <f>IF(Trics!L62="","",IF(OR(Trics!E62="",Trics!E62="-"),2,3))</f>
        <v/>
      </c>
      <c r="V40" s="71" t="str">
        <f>IF(Trics!L62="","",IF(OR(Trics!H62="",Trics!H62="-"),2,3))</f>
        <v/>
      </c>
      <c r="W40" s="69" t="str">
        <f>IF(Trics!L62="","",IF(AND(U40=2,V40=2),4,IF(AND(U40=3,V40=3),6,IF(AND(U40=2,V40=3),5,IF(AND(U40=3,V40=2),5,"-")))))</f>
        <v/>
      </c>
      <c r="X40" s="69" t="str">
        <f>IF(Trics!L62="","",IF(OR(Trics!I62-Trics!J62=1,Trics!J62-Trics!I62=1),1,IF(OR(Trics!I62-Trics!J62=2,Trics!I62-Trics!J62=3,Trics!J62-Trics!I62=2,Trics!J62-Trics!I62=3),"2, 3","-")))</f>
        <v/>
      </c>
      <c r="Y40" s="68" t="str">
        <f>IF(Trics!L61="","",IF(AND(Trics!L61="P",X39=1,W39=4),"B",IF(AND(Trics!L61="B",X39=1,W39=4),"P",IF(AND(Trics!L61="P",X39="2, 3",W39=4),"P",IF(AND(Trics!L61="B",X39="2, 3",W39=4),"B",IF(AND(Trics!L61="P",X39=1,W39=6),"P",IF(AND(Trics!L61="B",X39=1,W39=6),"B",IF(AND(Trics!L61="P",X39="2, 3",W39=6),"B",IF(AND(Trics!L61="B",X39="2, 3",W39=6),"P","รอ")))))))))</f>
        <v/>
      </c>
      <c r="Z40" s="76" t="str">
        <f>IF(Trics!L62="","",IF(Y40="รอ","-",IF(Trics!L62=Y40,1,0)))</f>
        <v/>
      </c>
    </row>
    <row r="41" spans="1:26" ht="12" customHeight="1">
      <c r="A41" s="77" t="str">
        <f>IF(Trics!L63="","",Trics!L63)</f>
        <v/>
      </c>
      <c r="B41" s="61" t="s">
        <v>60</v>
      </c>
      <c r="C41" s="50" t="str">
        <f>IFERROR(RANK(Trics!C62,Trics!$C62:'Trics'!$H62,0)+0.1,"")</f>
        <v/>
      </c>
      <c r="D41" s="50" t="str">
        <f>IFERROR(RANK(Trics!D62,Trics!$C62:'Trics'!$H62,0)+0.3,"")</f>
        <v/>
      </c>
      <c r="E41" s="50" t="str">
        <f>IFERROR(RANK(Trics!E62,Trics!$C62:'Trics'!$H62,0)+0.5,"")</f>
        <v/>
      </c>
      <c r="F41" s="50" t="str">
        <f>IFERROR(RANK(Trics!F62,Trics!$C62:'Trics'!$H62,0)+0.2,"")</f>
        <v/>
      </c>
      <c r="G41" s="50" t="str">
        <f>IFERROR(RANK(Trics!G62,Trics!$C62:'Trics'!$H62,0)+0.4,"")</f>
        <v/>
      </c>
      <c r="H41" s="50" t="str">
        <f>IFERROR(RANK(Trics!H62,Trics!$C62:'Trics'!$H62,0)+0.6,"")</f>
        <v/>
      </c>
      <c r="I41" s="54" t="str">
        <f>IFERROR(IF(AND(Trics!C62="O",Trics!D62="O",Trics!E62="O",Trics!F62="O",Trics!G62="O",Trics!H62="O"),"P",LOOKUP(2,1/(C41:H41=MIN(C41:H41)),$C$2:$H$2)),"")</f>
        <v/>
      </c>
      <c r="J41" s="54" t="str">
        <f>IFERROR(IF(Trics!C62="","",IF(AND(Trics!C62="O",Trics!D62="O",Trics!E62="O"),"P",IF(AND(Trics!F62="O",Trics!G62="O",Trics!H62="O"),"B",LOOKUP(2,1/(K41:P41=MIN(K41:P41)),$C$2:$H$2)))),"")</f>
        <v/>
      </c>
      <c r="K41" s="1" t="str">
        <f>IFERROR(RANK(Trics!C62,Trics!$C62:'Trics'!$H62,1)+0.1,"")</f>
        <v/>
      </c>
      <c r="L41" s="1" t="str">
        <f>IFERROR(RANK(Trics!D62,Trics!$C62:'Trics'!$H62,1)+0.3,"")</f>
        <v/>
      </c>
      <c r="M41" s="1" t="str">
        <f>IFERROR(RANK(Trics!E62,Trics!$C62:'Trics'!$H62,1)+0.5,"")</f>
        <v/>
      </c>
      <c r="N41" s="1" t="str">
        <f>IFERROR(RANK(Trics!F62,Trics!$C62:'Trics'!$H62,1)+0.2,"")</f>
        <v/>
      </c>
      <c r="O41" s="1" t="str">
        <f>IFERROR(RANK(Trics!G62,Trics!$C62:'Trics'!$H62,1)+0.4,"")</f>
        <v/>
      </c>
      <c r="P41" s="1" t="str">
        <f>IFERROR(RANK(Trics!H62,Trics!$C62:'Trics'!$H62,1)+0.6,"")</f>
        <v/>
      </c>
      <c r="Q41" s="56" t="str">
        <f>IF(Trics!$C64="","",IF(Trics!$L64="T",Q40,IF(Trics!#REF!=Trics!L64,"/","X")))</f>
        <v/>
      </c>
      <c r="R41" s="56" t="str">
        <f>IF(Trics!$C64="","",IF(Trics!$L64="T",R40,IF(Data!$Z51=Trics!$L64,"/","X")))</f>
        <v/>
      </c>
      <c r="S41" s="56" t="str">
        <f>IF(Trics!$C64="","",IF(Trics!$L64="T",S40,IF(Data!$AI51=Trics!$L64,"/","X")))</f>
        <v/>
      </c>
      <c r="U41" s="71" t="str">
        <f>IF(Trics!L63="","",IF(OR(Trics!E63="",Trics!E63="-"),2,3))</f>
        <v/>
      </c>
      <c r="V41" s="71" t="str">
        <f>IF(Trics!L63="","",IF(OR(Trics!H63="",Trics!H63="-"),2,3))</f>
        <v/>
      </c>
      <c r="W41" s="69" t="str">
        <f>IF(Trics!L63="","",IF(AND(U41=2,V41=2),4,IF(AND(U41=3,V41=3),6,IF(AND(U41=2,V41=3),5,IF(AND(U41=3,V41=2),5,"-")))))</f>
        <v/>
      </c>
      <c r="X41" s="69" t="str">
        <f>IF(Trics!L63="","",IF(OR(Trics!I63-Trics!J63=1,Trics!J63-Trics!I63=1),1,IF(OR(Trics!I63-Trics!J63=2,Trics!I63-Trics!J63=3,Trics!J63-Trics!I63=2,Trics!J63-Trics!I63=3),"2, 3","-")))</f>
        <v/>
      </c>
      <c r="Y41" s="68" t="str">
        <f>IF(Trics!L62="","",IF(AND(Trics!L62="P",X40=1,W40=4),"B",IF(AND(Trics!L62="B",X40=1,W40=4),"P",IF(AND(Trics!L62="P",X40="2, 3",W40=4),"P",IF(AND(Trics!L62="B",X40="2, 3",W40=4),"B",IF(AND(Trics!L62="P",X40=1,W40=6),"P",IF(AND(Trics!L62="B",X40=1,W40=6),"B",IF(AND(Trics!L62="P",X40="2, 3",W40=6),"B",IF(AND(Trics!L62="B",X40="2, 3",W40=6),"P","รอ")))))))))</f>
        <v/>
      </c>
      <c r="Z41" s="76" t="str">
        <f>IF(Trics!L63="","",IF(Y41="รอ","-",IF(Trics!L63=Y41,1,0)))</f>
        <v/>
      </c>
    </row>
    <row r="42" spans="1:26" ht="12" customHeight="1">
      <c r="A42" s="77" t="str">
        <f>IF(Trics!L64="","",Trics!L64)</f>
        <v/>
      </c>
      <c r="B42" s="61" t="s">
        <v>61</v>
      </c>
      <c r="C42" s="50" t="str">
        <f>IFERROR(RANK(Trics!C63,Trics!$C63:'Trics'!$H63,0)+0.1,"")</f>
        <v/>
      </c>
      <c r="D42" s="50" t="str">
        <f>IFERROR(RANK(Trics!D63,Trics!$C63:'Trics'!$H63,0)+0.3,"")</f>
        <v/>
      </c>
      <c r="E42" s="50" t="str">
        <f>IFERROR(RANK(Trics!E63,Trics!$C63:'Trics'!$H63,0)+0.5,"")</f>
        <v/>
      </c>
      <c r="F42" s="50" t="str">
        <f>IFERROR(RANK(Trics!F63,Trics!$C63:'Trics'!$H63,0)+0.2,"")</f>
        <v/>
      </c>
      <c r="G42" s="50" t="str">
        <f>IFERROR(RANK(Trics!G63,Trics!$C63:'Trics'!$H63,0)+0.4,"")</f>
        <v/>
      </c>
      <c r="H42" s="50" t="str">
        <f>IFERROR(RANK(Trics!H63,Trics!$C63:'Trics'!$H63,0)+0.6,"")</f>
        <v/>
      </c>
      <c r="I42" s="54" t="str">
        <f>IFERROR(IF(AND(Trics!C63="O",Trics!D63="O",Trics!E63="O",Trics!F63="O",Trics!G63="O",Trics!H63="O"),"P",LOOKUP(2,1/(C42:H42=MIN(C42:H42)),$C$2:$H$2)),"")</f>
        <v/>
      </c>
      <c r="J42" s="54" t="str">
        <f>IFERROR(IF(Trics!C63="","",IF(AND(Trics!C63="O",Trics!D63="O",Trics!E63="O"),"P",IF(AND(Trics!F63="O",Trics!G63="O",Trics!H63="O"),"B",LOOKUP(2,1/(K42:P42=MIN(K42:P42)),$C$2:$H$2)))),"")</f>
        <v/>
      </c>
      <c r="K42" s="1" t="str">
        <f>IFERROR(RANK(Trics!C63,Trics!$C63:'Trics'!$H63,1)+0.1,"")</f>
        <v/>
      </c>
      <c r="L42" s="1" t="str">
        <f>IFERROR(RANK(Trics!D63,Trics!$C63:'Trics'!$H63,1)+0.3,"")</f>
        <v/>
      </c>
      <c r="M42" s="1" t="str">
        <f>IFERROR(RANK(Trics!E63,Trics!$C63:'Trics'!$H63,1)+0.5,"")</f>
        <v/>
      </c>
      <c r="N42" s="1" t="str">
        <f>IFERROR(RANK(Trics!F63,Trics!$C63:'Trics'!$H63,1)+0.2,"")</f>
        <v/>
      </c>
      <c r="O42" s="1" t="str">
        <f>IFERROR(RANK(Trics!G63,Trics!$C63:'Trics'!$H63,1)+0.4,"")</f>
        <v/>
      </c>
      <c r="P42" s="1" t="str">
        <f>IFERROR(RANK(Trics!H63,Trics!$C63:'Trics'!$H63,1)+0.6,"")</f>
        <v/>
      </c>
      <c r="Q42" s="56" t="str">
        <f>IF(Trics!$C65="","",IF(Trics!$L65="T",Q41,IF(Trics!#REF!=Trics!L65,"/","X")))</f>
        <v/>
      </c>
      <c r="R42" s="56" t="str">
        <f>IF(Trics!$C65="","",IF(Trics!$L65="T",R41,IF(Data!$Z52=Trics!$L65,"/","X")))</f>
        <v/>
      </c>
      <c r="S42" s="56" t="str">
        <f>IF(Trics!$C65="","",IF(Trics!$L65="T",S41,IF(Data!$AI52=Trics!$L65,"/","X")))</f>
        <v/>
      </c>
      <c r="U42" s="71" t="str">
        <f>IF(Trics!L64="","",IF(OR(Trics!E64="",Trics!E64="-"),2,3))</f>
        <v/>
      </c>
      <c r="V42" s="71" t="str">
        <f>IF(Trics!L64="","",IF(OR(Trics!H64="",Trics!H64="-"),2,3))</f>
        <v/>
      </c>
      <c r="W42" s="69" t="str">
        <f>IF(Trics!L64="","",IF(AND(U42=2,V42=2),4,IF(AND(U42=3,V42=3),6,IF(AND(U42=2,V42=3),5,IF(AND(U42=3,V42=2),5,"-")))))</f>
        <v/>
      </c>
      <c r="X42" s="69" t="str">
        <f>IF(Trics!L64="","",IF(OR(Trics!I64-Trics!J64=1,Trics!J64-Trics!I64=1),1,IF(OR(Trics!I64-Trics!J64=2,Trics!I64-Trics!J64=3,Trics!J64-Trics!I64=2,Trics!J64-Trics!I64=3),"2, 3","-")))</f>
        <v/>
      </c>
      <c r="Y42" s="68" t="str">
        <f>IF(Trics!L63="","",IF(AND(Trics!L63="P",X41=1,W41=4),"B",IF(AND(Trics!L63="B",X41=1,W41=4),"P",IF(AND(Trics!L63="P",X41="2, 3",W41=4),"P",IF(AND(Trics!L63="B",X41="2, 3",W41=4),"B",IF(AND(Trics!L63="P",X41=1,W41=6),"P",IF(AND(Trics!L63="B",X41=1,W41=6),"B",IF(AND(Trics!L63="P",X41="2, 3",W41=6),"B",IF(AND(Trics!L63="B",X41="2, 3",W41=6),"P","รอ")))))))))</f>
        <v/>
      </c>
      <c r="Z42" s="76" t="str">
        <f>IF(Trics!L64="","",IF(Y42="รอ","-",IF(Trics!L64=Y42,1,0)))</f>
        <v/>
      </c>
    </row>
    <row r="43" spans="1:26" ht="12" customHeight="1">
      <c r="A43" s="77" t="str">
        <f>IF(Trics!L65="","",Trics!L65)</f>
        <v/>
      </c>
      <c r="B43" s="61" t="s">
        <v>62</v>
      </c>
      <c r="C43" s="50" t="str">
        <f>IFERROR(RANK(Trics!C64,Trics!$C64:'Trics'!$H64,0)+0.1,"")</f>
        <v/>
      </c>
      <c r="D43" s="50" t="str">
        <f>IFERROR(RANK(Trics!D64,Trics!$C64:'Trics'!$H64,0)+0.3,"")</f>
        <v/>
      </c>
      <c r="E43" s="50" t="str">
        <f>IFERROR(RANK(Trics!E64,Trics!$C64:'Trics'!$H64,0)+0.5,"")</f>
        <v/>
      </c>
      <c r="F43" s="50" t="str">
        <f>IFERROR(RANK(Trics!F64,Trics!$C64:'Trics'!$H64,0)+0.2,"")</f>
        <v/>
      </c>
      <c r="G43" s="50" t="str">
        <f>IFERROR(RANK(Trics!G64,Trics!$C64:'Trics'!$H64,0)+0.4,"")</f>
        <v/>
      </c>
      <c r="H43" s="50" t="str">
        <f>IFERROR(RANK(Trics!H64,Trics!$C64:'Trics'!$H64,0)+0.6,"")</f>
        <v/>
      </c>
      <c r="I43" s="54" t="str">
        <f>IFERROR(IF(AND(Trics!C64="O",Trics!D64="O",Trics!E64="O",Trics!F64="O",Trics!G64="O",Trics!H64="O"),"P",LOOKUP(2,1/(C43:H43=MIN(C43:H43)),$C$2:$H$2)),"")</f>
        <v/>
      </c>
      <c r="J43" s="54" t="str">
        <f>IFERROR(IF(Trics!C64="","",IF(AND(Trics!C64="O",Trics!D64="O",Trics!E64="O"),"P",IF(AND(Trics!F64="O",Trics!G64="O",Trics!H64="O"),"B",LOOKUP(2,1/(K43:P43=MIN(K43:P43)),$C$2:$H$2)))),"")</f>
        <v/>
      </c>
      <c r="K43" s="1" t="str">
        <f>IFERROR(RANK(Trics!C64,Trics!$C64:'Trics'!$H64,1)+0.1,"")</f>
        <v/>
      </c>
      <c r="L43" s="1" t="str">
        <f>IFERROR(RANK(Trics!D64,Trics!$C64:'Trics'!$H64,1)+0.3,"")</f>
        <v/>
      </c>
      <c r="M43" s="1" t="str">
        <f>IFERROR(RANK(Trics!E64,Trics!$C64:'Trics'!$H64,1)+0.5,"")</f>
        <v/>
      </c>
      <c r="N43" s="1" t="str">
        <f>IFERROR(RANK(Trics!F64,Trics!$C64:'Trics'!$H64,1)+0.2,"")</f>
        <v/>
      </c>
      <c r="O43" s="1" t="str">
        <f>IFERROR(RANK(Trics!G64,Trics!$C64:'Trics'!$H64,1)+0.4,"")</f>
        <v/>
      </c>
      <c r="P43" s="1" t="str">
        <f>IFERROR(RANK(Trics!H64,Trics!$C64:'Trics'!$H64,1)+0.6,"")</f>
        <v/>
      </c>
      <c r="Q43" s="56" t="str">
        <f>IF(Trics!$C66="","",IF(Trics!$L66="T",Q42,IF(Trics!#REF!=Trics!L66,"/","X")))</f>
        <v/>
      </c>
      <c r="R43" s="56" t="str">
        <f>IF(Trics!$C66="","",IF(Trics!$L66="T",R42,IF(Data!$Z53=Trics!$L66,"/","X")))</f>
        <v/>
      </c>
      <c r="S43" s="56" t="str">
        <f>IF(Trics!$C66="","",IF(Trics!$L66="T",S42,IF(Data!$AI53=Trics!$L66,"/","X")))</f>
        <v/>
      </c>
      <c r="U43" s="71" t="str">
        <f>IF(Trics!L65="","",IF(OR(Trics!E65="",Trics!E65="-"),2,3))</f>
        <v/>
      </c>
      <c r="V43" s="71" t="str">
        <f>IF(Trics!L65="","",IF(OR(Trics!H65="",Trics!H65="-"),2,3))</f>
        <v/>
      </c>
      <c r="W43" s="69" t="str">
        <f>IF(Trics!L65="","",IF(AND(U43=2,V43=2),4,IF(AND(U43=3,V43=3),6,IF(AND(U43=2,V43=3),5,IF(AND(U43=3,V43=2),5,"-")))))</f>
        <v/>
      </c>
      <c r="X43" s="69" t="str">
        <f>IF(Trics!L65="","",IF(OR(Trics!I65-Trics!J65=1,Trics!J65-Trics!I65=1),1,IF(OR(Trics!I65-Trics!J65=2,Trics!I65-Trics!J65=3,Trics!J65-Trics!I65=2,Trics!J65-Trics!I65=3),"2, 3","-")))</f>
        <v/>
      </c>
      <c r="Y43" s="68" t="str">
        <f>IF(Trics!L64="","",IF(AND(Trics!L64="P",X42=1,W42=4),"B",IF(AND(Trics!L64="B",X42=1,W42=4),"P",IF(AND(Trics!L64="P",X42="2, 3",W42=4),"P",IF(AND(Trics!L64="B",X42="2, 3",W42=4),"B",IF(AND(Trics!L64="P",X42=1,W42=6),"P",IF(AND(Trics!L64="B",X42=1,W42=6),"B",IF(AND(Trics!L64="P",X42="2, 3",W42=6),"B",IF(AND(Trics!L64="B",X42="2, 3",W42=6),"P","รอ")))))))))</f>
        <v/>
      </c>
      <c r="Z43" s="76" t="str">
        <f>IF(Trics!L65="","",IF(Y43="รอ","-",IF(Trics!L65=Y43,1,0)))</f>
        <v/>
      </c>
    </row>
    <row r="44" spans="1:26" ht="12" customHeight="1">
      <c r="A44" s="77" t="str">
        <f>IF(Trics!L66="","",Trics!L66)</f>
        <v/>
      </c>
      <c r="B44" s="61" t="s">
        <v>63</v>
      </c>
      <c r="C44" s="50" t="str">
        <f>IFERROR(RANK(Trics!C65,Trics!$C65:'Trics'!$H65,0)+0.1,"")</f>
        <v/>
      </c>
      <c r="D44" s="50" t="str">
        <f>IFERROR(RANK(Trics!D65,Trics!$C65:'Trics'!$H65,0)+0.3,"")</f>
        <v/>
      </c>
      <c r="E44" s="50" t="str">
        <f>IFERROR(RANK(Trics!E65,Trics!$C65:'Trics'!$H65,0)+0.5,"")</f>
        <v/>
      </c>
      <c r="F44" s="50" t="str">
        <f>IFERROR(RANK(Trics!F65,Trics!$C65:'Trics'!$H65,0)+0.2,"")</f>
        <v/>
      </c>
      <c r="G44" s="50" t="str">
        <f>IFERROR(RANK(Trics!G65,Trics!$C65:'Trics'!$H65,0)+0.4,"")</f>
        <v/>
      </c>
      <c r="H44" s="50" t="str">
        <f>IFERROR(RANK(Trics!H65,Trics!$C65:'Trics'!$H65,0)+0.6,"")</f>
        <v/>
      </c>
      <c r="I44" s="54" t="str">
        <f>IFERROR(IF(AND(Trics!C65="O",Trics!D65="O",Trics!E65="O",Trics!F65="O",Trics!G65="O",Trics!H65="O"),"P",LOOKUP(2,1/(C44:H44=MIN(C44:H44)),$C$2:$H$2)),"")</f>
        <v/>
      </c>
      <c r="J44" s="54" t="str">
        <f>IFERROR(IF(Trics!C65="","",IF(AND(Trics!C65="O",Trics!D65="O",Trics!E65="O"),"P",IF(AND(Trics!F65="O",Trics!G65="O",Trics!H65="O"),"B",LOOKUP(2,1/(K44:P44=MIN(K44:P44)),$C$2:$H$2)))),"")</f>
        <v/>
      </c>
      <c r="K44" s="1" t="str">
        <f>IFERROR(RANK(Trics!C65,Trics!$C65:'Trics'!$H65,1)+0.1,"")</f>
        <v/>
      </c>
      <c r="L44" s="1" t="str">
        <f>IFERROR(RANK(Trics!D65,Trics!$C65:'Trics'!$H65,1)+0.3,"")</f>
        <v/>
      </c>
      <c r="M44" s="1" t="str">
        <f>IFERROR(RANK(Trics!E65,Trics!$C65:'Trics'!$H65,1)+0.5,"")</f>
        <v/>
      </c>
      <c r="N44" s="1" t="str">
        <f>IFERROR(RANK(Trics!F65,Trics!$C65:'Trics'!$H65,1)+0.2,"")</f>
        <v/>
      </c>
      <c r="O44" s="1" t="str">
        <f>IFERROR(RANK(Trics!G65,Trics!$C65:'Trics'!$H65,1)+0.4,"")</f>
        <v/>
      </c>
      <c r="P44" s="1" t="str">
        <f>IFERROR(RANK(Trics!H65,Trics!$C65:'Trics'!$H65,1)+0.6,"")</f>
        <v/>
      </c>
      <c r="Q44" s="56" t="str">
        <f>IF(Trics!$C67="","",IF(Trics!$L67="T",Q43,IF(Trics!#REF!=Trics!L67,"/","X")))</f>
        <v/>
      </c>
      <c r="R44" s="56" t="str">
        <f>IF(Trics!$C67="","",IF(Trics!$L67="T",R43,IF(Data!$Z54=Trics!$L67,"/","X")))</f>
        <v/>
      </c>
      <c r="S44" s="56" t="str">
        <f>IF(Trics!$C67="","",IF(Trics!$L67="T",S43,IF(Data!$AI54=Trics!$L67,"/","X")))</f>
        <v/>
      </c>
      <c r="U44" s="71" t="str">
        <f>IF(Trics!L66="","",IF(OR(Trics!E66="",Trics!E66="-"),2,3))</f>
        <v/>
      </c>
      <c r="V44" s="71" t="str">
        <f>IF(Trics!L66="","",IF(OR(Trics!H66="",Trics!H66="-"),2,3))</f>
        <v/>
      </c>
      <c r="W44" s="69" t="str">
        <f>IF(Trics!L66="","",IF(AND(U44=2,V44=2),4,IF(AND(U44=3,V44=3),6,IF(AND(U44=2,V44=3),5,IF(AND(U44=3,V44=2),5,"-")))))</f>
        <v/>
      </c>
      <c r="X44" s="69" t="str">
        <f>IF(Trics!L66="","",IF(OR(Trics!I66-Trics!J66=1,Trics!J66-Trics!I66=1),1,IF(OR(Trics!I66-Trics!J66=2,Trics!I66-Trics!J66=3,Trics!J66-Trics!I66=2,Trics!J66-Trics!I66=3),"2, 3","-")))</f>
        <v/>
      </c>
      <c r="Y44" s="68" t="str">
        <f>IF(Trics!L65="","",IF(AND(Trics!L65="P",X43=1,W43=4),"B",IF(AND(Trics!L65="B",X43=1,W43=4),"P",IF(AND(Trics!L65="P",X43="2, 3",W43=4),"P",IF(AND(Trics!L65="B",X43="2, 3",W43=4),"B",IF(AND(Trics!L65="P",X43=1,W43=6),"P",IF(AND(Trics!L65="B",X43=1,W43=6),"B",IF(AND(Trics!L65="P",X43="2, 3",W43=6),"B",IF(AND(Trics!L65="B",X43="2, 3",W43=6),"P","รอ")))))))))</f>
        <v/>
      </c>
      <c r="Z44" s="76" t="str">
        <f>IF(Trics!L66="","",IF(Y44="รอ","-",IF(Trics!L66=Y44,1,0)))</f>
        <v/>
      </c>
    </row>
    <row r="45" spans="1:26" ht="12" customHeight="1">
      <c r="A45" s="77" t="str">
        <f>IF(Trics!L67="","",Trics!L67)</f>
        <v/>
      </c>
      <c r="B45" s="61" t="s">
        <v>64</v>
      </c>
      <c r="C45" s="50" t="str">
        <f>IFERROR(RANK(Trics!C66,Trics!$C66:'Trics'!$H66,0)+0.1,"")</f>
        <v/>
      </c>
      <c r="D45" s="50" t="str">
        <f>IFERROR(RANK(Trics!D66,Trics!$C66:'Trics'!$H66,0)+0.3,"")</f>
        <v/>
      </c>
      <c r="E45" s="50" t="str">
        <f>IFERROR(RANK(Trics!E66,Trics!$C66:'Trics'!$H66,0)+0.5,"")</f>
        <v/>
      </c>
      <c r="F45" s="50" t="str">
        <f>IFERROR(RANK(Trics!F66,Trics!$C66:'Trics'!$H66,0)+0.2,"")</f>
        <v/>
      </c>
      <c r="G45" s="50" t="str">
        <f>IFERROR(RANK(Trics!G66,Trics!$C66:'Trics'!$H66,0)+0.4,"")</f>
        <v/>
      </c>
      <c r="H45" s="50" t="str">
        <f>IFERROR(RANK(Trics!H66,Trics!$C66:'Trics'!$H66,0)+0.6,"")</f>
        <v/>
      </c>
      <c r="I45" s="54" t="str">
        <f>IFERROR(IF(AND(Trics!C66="O",Trics!D66="O",Trics!E66="O",Trics!F66="O",Trics!G66="O",Trics!H66="O"),"P",LOOKUP(2,1/(C45:H45=MIN(C45:H45)),$C$2:$H$2)),"")</f>
        <v/>
      </c>
      <c r="J45" s="54" t="str">
        <f>IFERROR(IF(Trics!C66="","",IF(AND(Trics!C66="O",Trics!D66="O",Trics!E66="O"),"P",IF(AND(Trics!F66="O",Trics!G66="O",Trics!H66="O"),"B",LOOKUP(2,1/(K45:P45=MIN(K45:P45)),$C$2:$H$2)))),"")</f>
        <v/>
      </c>
      <c r="K45" s="1" t="str">
        <f>IFERROR(RANK(Trics!C66,Trics!$C66:'Trics'!$H66,1)+0.1,"")</f>
        <v/>
      </c>
      <c r="L45" s="1" t="str">
        <f>IFERROR(RANK(Trics!D66,Trics!$C66:'Trics'!$H66,1)+0.3,"")</f>
        <v/>
      </c>
      <c r="M45" s="1" t="str">
        <f>IFERROR(RANK(Trics!E66,Trics!$C66:'Trics'!$H66,1)+0.5,"")</f>
        <v/>
      </c>
      <c r="N45" s="1" t="str">
        <f>IFERROR(RANK(Trics!F66,Trics!$C66:'Trics'!$H66,1)+0.2,"")</f>
        <v/>
      </c>
      <c r="O45" s="1" t="str">
        <f>IFERROR(RANK(Trics!G66,Trics!$C66:'Trics'!$H66,1)+0.4,"")</f>
        <v/>
      </c>
      <c r="P45" s="1" t="str">
        <f>IFERROR(RANK(Trics!H66,Trics!$C66:'Trics'!$H66,1)+0.6,"")</f>
        <v/>
      </c>
      <c r="Q45" s="56" t="str">
        <f>IF(Trics!$C68="","",IF(Trics!$L68="T",Q44,IF(Trics!#REF!=Trics!L68,"/","X")))</f>
        <v/>
      </c>
      <c r="R45" s="56" t="str">
        <f>IF(Trics!$C68="","",IF(Trics!$L68="T",R44,IF(Data!$Z55=Trics!$L68,"/","X")))</f>
        <v/>
      </c>
      <c r="S45" s="56" t="str">
        <f>IF(Trics!$C68="","",IF(Trics!$L68="T",S44,IF(Data!$AI55=Trics!$L68,"/","X")))</f>
        <v/>
      </c>
      <c r="U45" s="71" t="str">
        <f>IF(Trics!L67="","",IF(OR(Trics!E67="",Trics!E67="-"),2,3))</f>
        <v/>
      </c>
      <c r="V45" s="71" t="str">
        <f>IF(Trics!L67="","",IF(OR(Trics!H67="",Trics!H67="-"),2,3))</f>
        <v/>
      </c>
      <c r="W45" s="69" t="str">
        <f>IF(Trics!L67="","",IF(AND(U45=2,V45=2),4,IF(AND(U45=3,V45=3),6,IF(AND(U45=2,V45=3),5,IF(AND(U45=3,V45=2),5,"-")))))</f>
        <v/>
      </c>
      <c r="X45" s="69" t="str">
        <f>IF(Trics!L67="","",IF(OR(Trics!I67-Trics!J67=1,Trics!J67-Trics!I67=1),1,IF(OR(Trics!I67-Trics!J67=2,Trics!I67-Trics!J67=3,Trics!J67-Trics!I67=2,Trics!J67-Trics!I67=3),"2, 3","-")))</f>
        <v/>
      </c>
      <c r="Y45" s="68" t="str">
        <f>IF(Trics!L66="","",IF(AND(Trics!L66="P",X44=1,W44=4),"B",IF(AND(Trics!L66="B",X44=1,W44=4),"P",IF(AND(Trics!L66="P",X44="2, 3",W44=4),"P",IF(AND(Trics!L66="B",X44="2, 3",W44=4),"B",IF(AND(Trics!L66="P",X44=1,W44=6),"P",IF(AND(Trics!L66="B",X44=1,W44=6),"B",IF(AND(Trics!L66="P",X44="2, 3",W44=6),"B",IF(AND(Trics!L66="B",X44="2, 3",W44=6),"P","รอ")))))))))</f>
        <v/>
      </c>
      <c r="Z45" s="76" t="str">
        <f>IF(Trics!L67="","",IF(Y45="รอ","-",IF(Trics!L67=Y45,1,0)))</f>
        <v/>
      </c>
    </row>
    <row r="46" spans="1:26" ht="12" customHeight="1">
      <c r="A46" s="77" t="str">
        <f>IF(Trics!L68="","",Trics!L68)</f>
        <v/>
      </c>
      <c r="B46" s="61" t="s">
        <v>65</v>
      </c>
      <c r="C46" s="50" t="str">
        <f>IFERROR(RANK(Trics!C67,Trics!$C67:'Trics'!$H67,0)+0.1,"")</f>
        <v/>
      </c>
      <c r="D46" s="50" t="str">
        <f>IFERROR(RANK(Trics!D67,Trics!$C67:'Trics'!$H67,0)+0.3,"")</f>
        <v/>
      </c>
      <c r="E46" s="50" t="str">
        <f>IFERROR(RANK(Trics!E67,Trics!$C67:'Trics'!$H67,0)+0.5,"")</f>
        <v/>
      </c>
      <c r="F46" s="50" t="str">
        <f>IFERROR(RANK(Trics!F67,Trics!$C67:'Trics'!$H67,0)+0.2,"")</f>
        <v/>
      </c>
      <c r="G46" s="50" t="str">
        <f>IFERROR(RANK(Trics!G67,Trics!$C67:'Trics'!$H67,0)+0.4,"")</f>
        <v/>
      </c>
      <c r="H46" s="50" t="str">
        <f>IFERROR(RANK(Trics!H67,Trics!$C67:'Trics'!$H67,0)+0.6,"")</f>
        <v/>
      </c>
      <c r="I46" s="54" t="str">
        <f>IFERROR(IF(AND(Trics!C67="O",Trics!D67="O",Trics!E67="O",Trics!F67="O",Trics!G67="O",Trics!H67="O"),"P",LOOKUP(2,1/(C46:H46=MIN(C46:H46)),$C$2:$H$2)),"")</f>
        <v/>
      </c>
      <c r="J46" s="54" t="str">
        <f>IFERROR(IF(Trics!C67="","",IF(AND(Trics!C67="O",Trics!D67="O",Trics!E67="O"),"P",IF(AND(Trics!F67="O",Trics!G67="O",Trics!H67="O"),"B",LOOKUP(2,1/(K46:P46=MIN(K46:P46)),$C$2:$H$2)))),"")</f>
        <v/>
      </c>
      <c r="K46" s="1" t="str">
        <f>IFERROR(RANK(Trics!C67,Trics!$C67:'Trics'!$H67,1)+0.1,"")</f>
        <v/>
      </c>
      <c r="L46" s="1" t="str">
        <f>IFERROR(RANK(Trics!D67,Trics!$C67:'Trics'!$H67,1)+0.3,"")</f>
        <v/>
      </c>
      <c r="M46" s="1" t="str">
        <f>IFERROR(RANK(Trics!E67,Trics!$C67:'Trics'!$H67,1)+0.5,"")</f>
        <v/>
      </c>
      <c r="N46" s="1" t="str">
        <f>IFERROR(RANK(Trics!F67,Trics!$C67:'Trics'!$H67,1)+0.2,"")</f>
        <v/>
      </c>
      <c r="O46" s="1" t="str">
        <f>IFERROR(RANK(Trics!G67,Trics!$C67:'Trics'!$H67,1)+0.4,"")</f>
        <v/>
      </c>
      <c r="P46" s="1" t="str">
        <f>IFERROR(RANK(Trics!H67,Trics!$C67:'Trics'!$H67,1)+0.6,"")</f>
        <v/>
      </c>
      <c r="Q46" s="56" t="str">
        <f>IF(Trics!$C69="","",IF(Trics!$L69="T",Q45,IF(Trics!#REF!=Trics!L69,"/","X")))</f>
        <v/>
      </c>
      <c r="R46" s="56" t="str">
        <f>IF(Trics!$C69="","",IF(Trics!$L69="T",R45,IF(Data!$Z56=Trics!$L69,"/","X")))</f>
        <v/>
      </c>
      <c r="S46" s="56" t="str">
        <f>IF(Trics!$C69="","",IF(Trics!$L69="T",S45,IF(Data!$AI56=Trics!$L69,"/","X")))</f>
        <v/>
      </c>
      <c r="U46" s="71" t="str">
        <f>IF(Trics!L68="","",IF(OR(Trics!E68="",Trics!E68="-"),2,3))</f>
        <v/>
      </c>
      <c r="V46" s="71" t="str">
        <f>IF(Trics!L68="","",IF(OR(Trics!H68="",Trics!H68="-"),2,3))</f>
        <v/>
      </c>
      <c r="W46" s="69" t="str">
        <f>IF(Trics!L68="","",IF(AND(U46=2,V46=2),4,IF(AND(U46=3,V46=3),6,IF(AND(U46=2,V46=3),5,IF(AND(U46=3,V46=2),5,"-")))))</f>
        <v/>
      </c>
      <c r="X46" s="69" t="str">
        <f>IF(Trics!L68="","",IF(OR(Trics!I68-Trics!J68=1,Trics!J68-Trics!I68=1),1,IF(OR(Trics!I68-Trics!J68=2,Trics!I68-Trics!J68=3,Trics!J68-Trics!I68=2,Trics!J68-Trics!I68=3),"2, 3","-")))</f>
        <v/>
      </c>
      <c r="Y46" s="68" t="str">
        <f>IF(Trics!L67="","",IF(AND(Trics!L67="P",X45=1,W45=4),"B",IF(AND(Trics!L67="B",X45=1,W45=4),"P",IF(AND(Trics!L67="P",X45="2, 3",W45=4),"P",IF(AND(Trics!L67="B",X45="2, 3",W45=4),"B",IF(AND(Trics!L67="P",X45=1,W45=6),"P",IF(AND(Trics!L67="B",X45=1,W45=6),"B",IF(AND(Trics!L67="P",X45="2, 3",W45=6),"B",IF(AND(Trics!L67="B",X45="2, 3",W45=6),"P","รอ")))))))))</f>
        <v/>
      </c>
      <c r="Z46" s="76" t="str">
        <f>IF(Trics!L68="","",IF(Y46="รอ","-",IF(Trics!L68=Y46,1,0)))</f>
        <v/>
      </c>
    </row>
    <row r="47" spans="1:26" ht="12" customHeight="1">
      <c r="A47" s="77" t="str">
        <f>IF(Trics!L69="","",Trics!L69)</f>
        <v/>
      </c>
      <c r="B47" s="61" t="s">
        <v>66</v>
      </c>
      <c r="C47" s="50" t="str">
        <f>IFERROR(RANK(Trics!C68,Trics!$C68:'Trics'!$H68,0)+0.1,"")</f>
        <v/>
      </c>
      <c r="D47" s="50" t="str">
        <f>IFERROR(RANK(Trics!D68,Trics!$C68:'Trics'!$H68,0)+0.3,"")</f>
        <v/>
      </c>
      <c r="E47" s="50" t="str">
        <f>IFERROR(RANK(Trics!E68,Trics!$C68:'Trics'!$H68,0)+0.5,"")</f>
        <v/>
      </c>
      <c r="F47" s="50" t="str">
        <f>IFERROR(RANK(Trics!F68,Trics!$C68:'Trics'!$H68,0)+0.2,"")</f>
        <v/>
      </c>
      <c r="G47" s="50" t="str">
        <f>IFERROR(RANK(Trics!G68,Trics!$C68:'Trics'!$H68,0)+0.4,"")</f>
        <v/>
      </c>
      <c r="H47" s="50" t="str">
        <f>IFERROR(RANK(Trics!H68,Trics!$C68:'Trics'!$H68,0)+0.6,"")</f>
        <v/>
      </c>
      <c r="I47" s="54" t="str">
        <f>IFERROR(IF(AND(Trics!C68="O",Trics!D68="O",Trics!E68="O",Trics!F68="O",Trics!G68="O",Trics!H68="O"),"P",LOOKUP(2,1/(C47:H47=MIN(C47:H47)),$C$2:$H$2)),"")</f>
        <v/>
      </c>
      <c r="J47" s="54" t="str">
        <f>IFERROR(IF(Trics!C68="","",IF(AND(Trics!C68="O",Trics!D68="O",Trics!E68="O"),"P",IF(AND(Trics!F68="O",Trics!G68="O",Trics!H68="O"),"B",LOOKUP(2,1/(K47:P47=MIN(K47:P47)),$C$2:$H$2)))),"")</f>
        <v/>
      </c>
      <c r="K47" s="1" t="str">
        <f>IFERROR(RANK(Trics!C68,Trics!$C68:'Trics'!$H68,1)+0.1,"")</f>
        <v/>
      </c>
      <c r="L47" s="1" t="str">
        <f>IFERROR(RANK(Trics!D68,Trics!$C68:'Trics'!$H68,1)+0.3,"")</f>
        <v/>
      </c>
      <c r="M47" s="1" t="str">
        <f>IFERROR(RANK(Trics!E68,Trics!$C68:'Trics'!$H68,1)+0.5,"")</f>
        <v/>
      </c>
      <c r="N47" s="1" t="str">
        <f>IFERROR(RANK(Trics!F68,Trics!$C68:'Trics'!$H68,1)+0.2,"")</f>
        <v/>
      </c>
      <c r="O47" s="1" t="str">
        <f>IFERROR(RANK(Trics!G68,Trics!$C68:'Trics'!$H68,1)+0.4,"")</f>
        <v/>
      </c>
      <c r="P47" s="1" t="str">
        <f>IFERROR(RANK(Trics!H68,Trics!$C68:'Trics'!$H68,1)+0.6,"")</f>
        <v/>
      </c>
      <c r="Q47" s="56" t="str">
        <f>IF(Trics!$C70="","",IF(Trics!$L70="T",Q46,IF(Trics!#REF!=Trics!L70,"/","X")))</f>
        <v/>
      </c>
      <c r="R47" s="56" t="str">
        <f>IF(Trics!$C70="","",IF(Trics!$L70="T",R46,IF(Data!$Z57=Trics!$L70,"/","X")))</f>
        <v/>
      </c>
      <c r="S47" s="56" t="str">
        <f>IF(Trics!$C70="","",IF(Trics!$L70="T",S46,IF(Data!$AI57=Trics!$L70,"/","X")))</f>
        <v/>
      </c>
      <c r="U47" s="71" t="str">
        <f>IF(Trics!L69="","",IF(OR(Trics!E69="",Trics!E69="-"),2,3))</f>
        <v/>
      </c>
      <c r="V47" s="71" t="str">
        <f>IF(Trics!L69="","",IF(OR(Trics!H69="",Trics!H69="-"),2,3))</f>
        <v/>
      </c>
      <c r="W47" s="69" t="str">
        <f>IF(Trics!L69="","",IF(AND(U47=2,V47=2),4,IF(AND(U47=3,V47=3),6,IF(AND(U47=2,V47=3),5,IF(AND(U47=3,V47=2),5,"-")))))</f>
        <v/>
      </c>
      <c r="X47" s="69" t="str">
        <f>IF(Trics!L69="","",IF(OR(Trics!I69-Trics!J69=1,Trics!J69-Trics!I69=1),1,IF(OR(Trics!I69-Trics!J69=2,Trics!I69-Trics!J69=3,Trics!J69-Trics!I69=2,Trics!J69-Trics!I69=3),"2, 3","-")))</f>
        <v/>
      </c>
      <c r="Y47" s="68" t="str">
        <f>IF(Trics!L68="","",IF(AND(Trics!L68="P",X46=1,W46=4),"B",IF(AND(Trics!L68="B",X46=1,W46=4),"P",IF(AND(Trics!L68="P",X46="2, 3",W46=4),"P",IF(AND(Trics!L68="B",X46="2, 3",W46=4),"B",IF(AND(Trics!L68="P",X46=1,W46=6),"P",IF(AND(Trics!L68="B",X46=1,W46=6),"B",IF(AND(Trics!L68="P",X46="2, 3",W46=6),"B",IF(AND(Trics!L68="B",X46="2, 3",W46=6),"P","รอ")))))))))</f>
        <v/>
      </c>
      <c r="Z47" s="76" t="str">
        <f>IF(Trics!L69="","",IF(Y47="รอ","-",IF(Trics!L69=Y47,1,0)))</f>
        <v/>
      </c>
    </row>
    <row r="48" spans="1:26" ht="12" customHeight="1">
      <c r="A48" s="77" t="str">
        <f>IF(Trics!L70="","",Trics!L70)</f>
        <v/>
      </c>
      <c r="B48" s="61" t="s">
        <v>67</v>
      </c>
      <c r="C48" s="50" t="str">
        <f>IFERROR(RANK(Trics!C69,Trics!$C69:'Trics'!$H69,0)+0.1,"")</f>
        <v/>
      </c>
      <c r="D48" s="50" t="str">
        <f>IFERROR(RANK(Trics!D69,Trics!$C69:'Trics'!$H69,0)+0.3,"")</f>
        <v/>
      </c>
      <c r="E48" s="50" t="str">
        <f>IFERROR(RANK(Trics!E69,Trics!$C69:'Trics'!$H69,0)+0.5,"")</f>
        <v/>
      </c>
      <c r="F48" s="50" t="str">
        <f>IFERROR(RANK(Trics!F69,Trics!$C69:'Trics'!$H69,0)+0.2,"")</f>
        <v/>
      </c>
      <c r="G48" s="50" t="str">
        <f>IFERROR(RANK(Trics!G69,Trics!$C69:'Trics'!$H69,0)+0.4,"")</f>
        <v/>
      </c>
      <c r="H48" s="50" t="str">
        <f>IFERROR(RANK(Trics!H69,Trics!$C69:'Trics'!$H69,0)+0.6,"")</f>
        <v/>
      </c>
      <c r="I48" s="54" t="str">
        <f>IFERROR(IF(AND(Trics!C69="O",Trics!D69="O",Trics!E69="O",Trics!F69="O",Trics!G69="O",Trics!H69="O"),"P",LOOKUP(2,1/(C48:H48=MIN(C48:H48)),$C$2:$H$2)),"")</f>
        <v/>
      </c>
      <c r="J48" s="54" t="str">
        <f>IFERROR(IF(Trics!C69="","",IF(AND(Trics!C69="O",Trics!D69="O",Trics!E69="O"),"P",IF(AND(Trics!F69="O",Trics!G69="O",Trics!H69="O"),"B",LOOKUP(2,1/(K48:P48=MIN(K48:P48)),$C$2:$H$2)))),"")</f>
        <v/>
      </c>
      <c r="K48" s="1" t="str">
        <f>IFERROR(RANK(Trics!C69,Trics!$C69:'Trics'!$H69,1)+0.1,"")</f>
        <v/>
      </c>
      <c r="L48" s="1" t="str">
        <f>IFERROR(RANK(Trics!D69,Trics!$C69:'Trics'!$H69,1)+0.3,"")</f>
        <v/>
      </c>
      <c r="M48" s="1" t="str">
        <f>IFERROR(RANK(Trics!E69,Trics!$C69:'Trics'!$H69,1)+0.5,"")</f>
        <v/>
      </c>
      <c r="N48" s="1" t="str">
        <f>IFERROR(RANK(Trics!F69,Trics!$C69:'Trics'!$H69,1)+0.2,"")</f>
        <v/>
      </c>
      <c r="O48" s="1" t="str">
        <f>IFERROR(RANK(Trics!G69,Trics!$C69:'Trics'!$H69,1)+0.4,"")</f>
        <v/>
      </c>
      <c r="P48" s="1" t="str">
        <f>IFERROR(RANK(Trics!H69,Trics!$C69:'Trics'!$H69,1)+0.6,"")</f>
        <v/>
      </c>
      <c r="Q48" s="56" t="str">
        <f>IF(Trics!$C71="","",IF(Trics!$L71="T",Q47,IF(Trics!#REF!=Trics!L71,"/","X")))</f>
        <v/>
      </c>
      <c r="R48" s="56" t="str">
        <f>IF(Trics!$C71="","",IF(Trics!$L71="T",R47,IF(Data!$Z58=Trics!$L71,"/","X")))</f>
        <v/>
      </c>
      <c r="S48" s="56" t="str">
        <f>IF(Trics!$C71="","",IF(Trics!$L71="T",S47,IF(Data!$AI58=Trics!$L71,"/","X")))</f>
        <v/>
      </c>
      <c r="U48" s="71" t="str">
        <f>IF(Trics!L70="","",IF(OR(Trics!E70="",Trics!E70="-"),2,3))</f>
        <v/>
      </c>
      <c r="V48" s="71" t="str">
        <f>IF(Trics!L70="","",IF(OR(Trics!H70="",Trics!H70="-"),2,3))</f>
        <v/>
      </c>
      <c r="W48" s="69" t="str">
        <f>IF(Trics!L70="","",IF(AND(U48=2,V48=2),4,IF(AND(U48=3,V48=3),6,IF(AND(U48=2,V48=3),5,IF(AND(U48=3,V48=2),5,"-")))))</f>
        <v/>
      </c>
      <c r="X48" s="69" t="str">
        <f>IF(Trics!L70="","",IF(OR(Trics!I70-Trics!J70=1,Trics!J70-Trics!I70=1),1,IF(OR(Trics!I70-Trics!J70=2,Trics!I70-Trics!J70=3,Trics!J70-Trics!I70=2,Trics!J70-Trics!I70=3),"2, 3","-")))</f>
        <v/>
      </c>
      <c r="Y48" s="68" t="str">
        <f>IF(Trics!L69="","",IF(AND(Trics!L69="P",X47=1,W47=4),"B",IF(AND(Trics!L69="B",X47=1,W47=4),"P",IF(AND(Trics!L69="P",X47="2, 3",W47=4),"P",IF(AND(Trics!L69="B",X47="2, 3",W47=4),"B",IF(AND(Trics!L69="P",X47=1,W47=6),"P",IF(AND(Trics!L69="B",X47=1,W47=6),"B",IF(AND(Trics!L69="P",X47="2, 3",W47=6),"B",IF(AND(Trics!L69="B",X47="2, 3",W47=6),"P","รอ")))))))))</f>
        <v/>
      </c>
      <c r="Z48" s="76" t="str">
        <f>IF(Trics!L70="","",IF(Y48="รอ","-",IF(Trics!L70=Y48,1,0)))</f>
        <v/>
      </c>
    </row>
    <row r="49" spans="1:26" ht="12" customHeight="1">
      <c r="A49" s="77" t="str">
        <f>IF(Trics!L71="","",Trics!L71)</f>
        <v/>
      </c>
      <c r="B49" s="61" t="s">
        <v>68</v>
      </c>
      <c r="C49" s="50" t="str">
        <f>IFERROR(RANK(Trics!C70,Trics!$C70:'Trics'!$H70,0)+0.1,"")</f>
        <v/>
      </c>
      <c r="D49" s="50" t="str">
        <f>IFERROR(RANK(Trics!D70,Trics!$C70:'Trics'!$H70,0)+0.3,"")</f>
        <v/>
      </c>
      <c r="E49" s="50" t="str">
        <f>IFERROR(RANK(Trics!E70,Trics!$C70:'Trics'!$H70,0)+0.5,"")</f>
        <v/>
      </c>
      <c r="F49" s="50" t="str">
        <f>IFERROR(RANK(Trics!F70,Trics!$C70:'Trics'!$H70,0)+0.2,"")</f>
        <v/>
      </c>
      <c r="G49" s="50" t="str">
        <f>IFERROR(RANK(Trics!G70,Trics!$C70:'Trics'!$H70,0)+0.4,"")</f>
        <v/>
      </c>
      <c r="H49" s="50" t="str">
        <f>IFERROR(RANK(Trics!H70,Trics!$C70:'Trics'!$H70,0)+0.6,"")</f>
        <v/>
      </c>
      <c r="I49" s="54" t="str">
        <f>IFERROR(IF(AND(Trics!C70="O",Trics!D70="O",Trics!E70="O",Trics!F70="O",Trics!G70="O",Trics!H70="O"),"P",LOOKUP(2,1/(C49:H49=MIN(C49:H49)),$C$2:$H$2)),"")</f>
        <v/>
      </c>
      <c r="J49" s="54" t="str">
        <f>IFERROR(IF(Trics!C70="","",IF(AND(Trics!C70="O",Trics!D70="O",Trics!E70="O"),"P",IF(AND(Trics!F70="O",Trics!G70="O",Trics!H70="O"),"B",LOOKUP(2,1/(K49:P49=MIN(K49:P49)),$C$2:$H$2)))),"")</f>
        <v/>
      </c>
      <c r="K49" s="1" t="str">
        <f>IFERROR(RANK(Trics!C70,Trics!$C70:'Trics'!$H70,1)+0.1,"")</f>
        <v/>
      </c>
      <c r="L49" s="1" t="str">
        <f>IFERROR(RANK(Trics!D70,Trics!$C70:'Trics'!$H70,1)+0.3,"")</f>
        <v/>
      </c>
      <c r="M49" s="1" t="str">
        <f>IFERROR(RANK(Trics!E70,Trics!$C70:'Trics'!$H70,1)+0.5,"")</f>
        <v/>
      </c>
      <c r="N49" s="1" t="str">
        <f>IFERROR(RANK(Trics!F70,Trics!$C70:'Trics'!$H70,1)+0.2,"")</f>
        <v/>
      </c>
      <c r="O49" s="1" t="str">
        <f>IFERROR(RANK(Trics!G70,Trics!$C70:'Trics'!$H70,1)+0.4,"")</f>
        <v/>
      </c>
      <c r="P49" s="1" t="str">
        <f>IFERROR(RANK(Trics!H70,Trics!$C70:'Trics'!$H70,1)+0.6,"")</f>
        <v/>
      </c>
      <c r="Q49" s="56" t="str">
        <f>IF(Trics!$C72="","",IF(Trics!$L72="T",Q48,IF(Trics!#REF!=Trics!L72,"/","X")))</f>
        <v/>
      </c>
      <c r="R49" s="56" t="str">
        <f>IF(Trics!$C72="","",IF(Trics!$L72="T",R48,IF(Data!$Z59=Trics!$L72,"/","X")))</f>
        <v/>
      </c>
      <c r="S49" s="56" t="str">
        <f>IF(Trics!$C72="","",IF(Trics!$L72="T",S48,IF(Data!$AI59=Trics!$L72,"/","X")))</f>
        <v/>
      </c>
      <c r="U49" s="71" t="str">
        <f>IF(Trics!L71="","",IF(OR(Trics!E71="",Trics!E71="-"),2,3))</f>
        <v/>
      </c>
      <c r="V49" s="71" t="str">
        <f>IF(Trics!L71="","",IF(OR(Trics!H71="",Trics!H71="-"),2,3))</f>
        <v/>
      </c>
      <c r="W49" s="69" t="str">
        <f>IF(Trics!L71="","",IF(AND(U49=2,V49=2),4,IF(AND(U49=3,V49=3),6,IF(AND(U49=2,V49=3),5,IF(AND(U49=3,V49=2),5,"-")))))</f>
        <v/>
      </c>
      <c r="X49" s="69" t="str">
        <f>IF(Trics!L71="","",IF(OR(Trics!I71-Trics!J71=1,Trics!J71-Trics!I71=1),1,IF(OR(Trics!I71-Trics!J71=2,Trics!I71-Trics!J71=3,Trics!J71-Trics!I71=2,Trics!J71-Trics!I71=3),"2, 3","-")))</f>
        <v/>
      </c>
      <c r="Y49" s="68" t="str">
        <f>IF(Trics!L70="","",IF(AND(Trics!L70="P",X48=1,W48=4),"B",IF(AND(Trics!L70="B",X48=1,W48=4),"P",IF(AND(Trics!L70="P",X48="2, 3",W48=4),"P",IF(AND(Trics!L70="B",X48="2, 3",W48=4),"B",IF(AND(Trics!L70="P",X48=1,W48=6),"P",IF(AND(Trics!L70="B",X48=1,W48=6),"B",IF(AND(Trics!L70="P",X48="2, 3",W48=6),"B",IF(AND(Trics!L70="B",X48="2, 3",W48=6),"P","รอ")))))))))</f>
        <v/>
      </c>
      <c r="Z49" s="76" t="str">
        <f>IF(Trics!L71="","",IF(Y49="รอ","-",IF(Trics!L71=Y49,1,0)))</f>
        <v/>
      </c>
    </row>
    <row r="50" spans="1:26" ht="12" customHeight="1">
      <c r="A50" s="77" t="str">
        <f>IF(Trics!L72="","",Trics!L72)</f>
        <v/>
      </c>
      <c r="B50" s="61" t="s">
        <v>69</v>
      </c>
      <c r="C50" s="50" t="str">
        <f>IFERROR(RANK(Trics!C71,Trics!$C71:'Trics'!$H71,0)+0.1,"")</f>
        <v/>
      </c>
      <c r="D50" s="50" t="str">
        <f>IFERROR(RANK(Trics!D71,Trics!$C71:'Trics'!$H71,0)+0.3,"")</f>
        <v/>
      </c>
      <c r="E50" s="50" t="str">
        <f>IFERROR(RANK(Trics!E71,Trics!$C71:'Trics'!$H71,0)+0.5,"")</f>
        <v/>
      </c>
      <c r="F50" s="50" t="str">
        <f>IFERROR(RANK(Trics!F71,Trics!$C71:'Trics'!$H71,0)+0.2,"")</f>
        <v/>
      </c>
      <c r="G50" s="50" t="str">
        <f>IFERROR(RANK(Trics!G71,Trics!$C71:'Trics'!$H71,0)+0.4,"")</f>
        <v/>
      </c>
      <c r="H50" s="50" t="str">
        <f>IFERROR(RANK(Trics!H71,Trics!$C71:'Trics'!$H71,0)+0.6,"")</f>
        <v/>
      </c>
      <c r="I50" s="54" t="str">
        <f>IFERROR(IF(AND(Trics!C71="O",Trics!D71="O",Trics!E71="O",Trics!F71="O",Trics!G71="O",Trics!H71="O"),"P",LOOKUP(2,1/(C50:H50=MIN(C50:H50)),$C$2:$H$2)),"")</f>
        <v/>
      </c>
      <c r="J50" s="54" t="str">
        <f>IFERROR(IF(Trics!C71="","",IF(AND(Trics!C71="O",Trics!D71="O",Trics!E71="O"),"P",IF(AND(Trics!F71="O",Trics!G71="O",Trics!H71="O"),"B",LOOKUP(2,1/(K50:P50=MIN(K50:P50)),$C$2:$H$2)))),"")</f>
        <v/>
      </c>
      <c r="K50" s="1" t="str">
        <f>IFERROR(RANK(Trics!C71,Trics!$C71:'Trics'!$H71,1)+0.1,"")</f>
        <v/>
      </c>
      <c r="L50" s="1" t="str">
        <f>IFERROR(RANK(Trics!D71,Trics!$C71:'Trics'!$H71,1)+0.3,"")</f>
        <v/>
      </c>
      <c r="M50" s="1" t="str">
        <f>IFERROR(RANK(Trics!E71,Trics!$C71:'Trics'!$H71,1)+0.5,"")</f>
        <v/>
      </c>
      <c r="N50" s="1" t="str">
        <f>IFERROR(RANK(Trics!F71,Trics!$C71:'Trics'!$H71,1)+0.2,"")</f>
        <v/>
      </c>
      <c r="O50" s="1" t="str">
        <f>IFERROR(RANK(Trics!G71,Trics!$C71:'Trics'!$H71,1)+0.4,"")</f>
        <v/>
      </c>
      <c r="P50" s="1" t="str">
        <f>IFERROR(RANK(Trics!H71,Trics!$C71:'Trics'!$H71,1)+0.6,"")</f>
        <v/>
      </c>
      <c r="Q50" s="56" t="str">
        <f>IF(Trics!$C73="","",IF(Trics!$L73="T",Q49,IF(Trics!#REF!=Trics!L73,"/","X")))</f>
        <v/>
      </c>
      <c r="R50" s="56" t="str">
        <f>IF(Trics!$C73="","",IF(Trics!$L73="T",R49,IF(Data!$Z60=Trics!$L73,"/","X")))</f>
        <v/>
      </c>
      <c r="S50" s="56" t="str">
        <f>IF(Trics!$C73="","",IF(Trics!$L73="T",S49,IF(Data!$AI60=Trics!$L73,"/","X")))</f>
        <v/>
      </c>
      <c r="U50" s="71" t="str">
        <f>IF(Trics!L72="","",IF(OR(Trics!E72="",Trics!E72="-"),2,3))</f>
        <v/>
      </c>
      <c r="V50" s="71" t="str">
        <f>IF(Trics!L72="","",IF(OR(Trics!H72="",Trics!H72="-"),2,3))</f>
        <v/>
      </c>
      <c r="W50" s="69" t="str">
        <f>IF(Trics!L72="","",IF(AND(U50=2,V50=2),4,IF(AND(U50=3,V50=3),6,IF(AND(U50=2,V50=3),5,IF(AND(U50=3,V50=2),5,"-")))))</f>
        <v/>
      </c>
      <c r="X50" s="69" t="str">
        <f>IF(Trics!L72="","",IF(OR(Trics!I72-Trics!J72=1,Trics!J72-Trics!I72=1),1,IF(OR(Trics!I72-Trics!J72=2,Trics!I72-Trics!J72=3,Trics!J72-Trics!I72=2,Trics!J72-Trics!I72=3),"2, 3","-")))</f>
        <v/>
      </c>
      <c r="Y50" s="68" t="str">
        <f>IF(Trics!L71="","",IF(AND(Trics!L71="P",X49=1,W49=4),"B",IF(AND(Trics!L71="B",X49=1,W49=4),"P",IF(AND(Trics!L71="P",X49="2, 3",W49=4),"P",IF(AND(Trics!L71="B",X49="2, 3",W49=4),"B",IF(AND(Trics!L71="P",X49=1,W49=6),"P",IF(AND(Trics!L71="B",X49=1,W49=6),"B",IF(AND(Trics!L71="P",X49="2, 3",W49=6),"B",IF(AND(Trics!L71="B",X49="2, 3",W49=6),"P","รอ")))))))))</f>
        <v/>
      </c>
      <c r="Z50" s="76" t="str">
        <f>IF(Trics!L72="","",IF(Y50="รอ","-",IF(Trics!L72=Y50,1,0)))</f>
        <v/>
      </c>
    </row>
    <row r="51" spans="1:26" ht="12" customHeight="1">
      <c r="A51" s="77" t="str">
        <f>IF(Trics!L73="","",Trics!L73)</f>
        <v/>
      </c>
      <c r="B51" s="61" t="s">
        <v>70</v>
      </c>
      <c r="C51" s="50" t="str">
        <f>IFERROR(RANK(Trics!C72,Trics!$C72:'Trics'!$H72,0)+0.1,"")</f>
        <v/>
      </c>
      <c r="D51" s="50" t="str">
        <f>IFERROR(RANK(Trics!D72,Trics!$C72:'Trics'!$H72,0)+0.3,"")</f>
        <v/>
      </c>
      <c r="E51" s="50" t="str">
        <f>IFERROR(RANK(Trics!E72,Trics!$C72:'Trics'!$H72,0)+0.5,"")</f>
        <v/>
      </c>
      <c r="F51" s="50" t="str">
        <f>IFERROR(RANK(Trics!F72,Trics!$C72:'Trics'!$H72,0)+0.2,"")</f>
        <v/>
      </c>
      <c r="G51" s="50" t="str">
        <f>IFERROR(RANK(Trics!G72,Trics!$C72:'Trics'!$H72,0)+0.4,"")</f>
        <v/>
      </c>
      <c r="H51" s="50" t="str">
        <f>IFERROR(RANK(Trics!H72,Trics!$C72:'Trics'!$H72,0)+0.6,"")</f>
        <v/>
      </c>
      <c r="I51" s="54" t="str">
        <f>IFERROR(IF(AND(Trics!C72="O",Trics!D72="O",Trics!E72="O",Trics!F72="O",Trics!G72="O",Trics!H72="O"),"P",LOOKUP(2,1/(C51:H51=MIN(C51:H51)),$C$2:$H$2)),"")</f>
        <v/>
      </c>
      <c r="J51" s="54" t="str">
        <f>IFERROR(IF(Trics!C72="","",IF(AND(Trics!C72="O",Trics!D72="O",Trics!E72="O"),"P",IF(AND(Trics!F72="O",Trics!G72="O",Trics!H72="O"),"B",LOOKUP(2,1/(K51:P51=MIN(K51:P51)),$C$2:$H$2)))),"")</f>
        <v/>
      </c>
      <c r="K51" s="1" t="str">
        <f>IFERROR(RANK(Trics!C72,Trics!$C72:'Trics'!$H72,1)+0.1,"")</f>
        <v/>
      </c>
      <c r="L51" s="1" t="str">
        <f>IFERROR(RANK(Trics!D72,Trics!$C72:'Trics'!$H72,1)+0.3,"")</f>
        <v/>
      </c>
      <c r="M51" s="1" t="str">
        <f>IFERROR(RANK(Trics!E72,Trics!$C72:'Trics'!$H72,1)+0.5,"")</f>
        <v/>
      </c>
      <c r="N51" s="1" t="str">
        <f>IFERROR(RANK(Trics!F72,Trics!$C72:'Trics'!$H72,1)+0.2,"")</f>
        <v/>
      </c>
      <c r="O51" s="1" t="str">
        <f>IFERROR(RANK(Trics!G72,Trics!$C72:'Trics'!$H72,1)+0.4,"")</f>
        <v/>
      </c>
      <c r="P51" s="1" t="str">
        <f>IFERROR(RANK(Trics!H72,Trics!$C72:'Trics'!$H72,1)+0.6,"")</f>
        <v/>
      </c>
      <c r="Q51" s="56" t="str">
        <f>IF(Trics!$C74="","",IF(Trics!$L74="T",Q50,IF(Trics!#REF!=Trics!L74,"/","X")))</f>
        <v/>
      </c>
      <c r="R51" s="56" t="str">
        <f>IF(Trics!$C74="","",IF(Trics!$L74="T",R50,IF(Data!$Z61=Trics!$L74,"/","X")))</f>
        <v/>
      </c>
      <c r="S51" s="56" t="str">
        <f>IF(Trics!$C74="","",IF(Trics!$L74="T",S50,IF(Data!$AI61=Trics!$L74,"/","X")))</f>
        <v/>
      </c>
      <c r="U51" s="71" t="str">
        <f>IF(Trics!L73="","",IF(OR(Trics!E73="",Trics!E73="-"),2,3))</f>
        <v/>
      </c>
      <c r="V51" s="71" t="str">
        <f>IF(Trics!L73="","",IF(OR(Trics!H73="",Trics!H73="-"),2,3))</f>
        <v/>
      </c>
      <c r="W51" s="69" t="str">
        <f>IF(Trics!L73="","",IF(AND(U51=2,V51=2),4,IF(AND(U51=3,V51=3),6,IF(AND(U51=2,V51=3),5,IF(AND(U51=3,V51=2),5,"-")))))</f>
        <v/>
      </c>
      <c r="X51" s="69" t="str">
        <f>IF(Trics!L73="","",IF(OR(Trics!I73-Trics!J73=1,Trics!J73-Trics!I73=1),1,IF(OR(Trics!I73-Trics!J73=2,Trics!I73-Trics!J73=3,Trics!J73-Trics!I73=2,Trics!J73-Trics!I73=3),"2, 3","-")))</f>
        <v/>
      </c>
      <c r="Y51" s="68" t="str">
        <f>IF(Trics!L72="","",IF(AND(Trics!L72="P",X50=1,W50=4),"B",IF(AND(Trics!L72="B",X50=1,W50=4),"P",IF(AND(Trics!L72="P",X50="2, 3",W50=4),"P",IF(AND(Trics!L72="B",X50="2, 3",W50=4),"B",IF(AND(Trics!L72="P",X50=1,W50=6),"P",IF(AND(Trics!L72="B",X50=1,W50=6),"B",IF(AND(Trics!L72="P",X50="2, 3",W50=6),"B",IF(AND(Trics!L72="B",X50="2, 3",W50=6),"P","รอ")))))))))</f>
        <v/>
      </c>
      <c r="Z51" s="76" t="str">
        <f>IF(Trics!L73="","",IF(Y51="รอ","-",IF(Trics!L73=Y51,1,0)))</f>
        <v/>
      </c>
    </row>
    <row r="52" spans="1:26" ht="12" customHeight="1">
      <c r="A52" s="77" t="str">
        <f>IF(Trics!L74="","",Trics!L74)</f>
        <v/>
      </c>
      <c r="B52" s="61" t="s">
        <v>71</v>
      </c>
      <c r="C52" s="50" t="str">
        <f>IFERROR(RANK(Trics!C73,Trics!$C73:'Trics'!$H73,0)+0.1,"")</f>
        <v/>
      </c>
      <c r="D52" s="50" t="str">
        <f>IFERROR(RANK(Trics!D73,Trics!$C73:'Trics'!$H73,0)+0.3,"")</f>
        <v/>
      </c>
      <c r="E52" s="50" t="str">
        <f>IFERROR(RANK(Trics!E73,Trics!$C73:'Trics'!$H73,0)+0.5,"")</f>
        <v/>
      </c>
      <c r="F52" s="50" t="str">
        <f>IFERROR(RANK(Trics!F73,Trics!$C73:'Trics'!$H73,0)+0.2,"")</f>
        <v/>
      </c>
      <c r="G52" s="50" t="str">
        <f>IFERROR(RANK(Trics!G73,Trics!$C73:'Trics'!$H73,0)+0.4,"")</f>
        <v/>
      </c>
      <c r="H52" s="50" t="str">
        <f>IFERROR(RANK(Trics!H73,Trics!$C73:'Trics'!$H73,0)+0.6,"")</f>
        <v/>
      </c>
      <c r="I52" s="54" t="str">
        <f>IFERROR(IF(AND(Trics!C73="O",Trics!D73="O",Trics!E73="O",Trics!F73="O",Trics!G73="O",Trics!H73="O"),"P",LOOKUP(2,1/(C52:H52=MIN(C52:H52)),$C$2:$H$2)),"")</f>
        <v/>
      </c>
      <c r="J52" s="54" t="str">
        <f>IFERROR(IF(Trics!C73="","",IF(AND(Trics!C73="O",Trics!D73="O",Trics!E73="O"),"P",IF(AND(Trics!F73="O",Trics!G73="O",Trics!H73="O"),"B",LOOKUP(2,1/(K52:P52=MIN(K52:P52)),$C$2:$H$2)))),"")</f>
        <v/>
      </c>
      <c r="K52" s="1" t="str">
        <f>IFERROR(RANK(Trics!C73,Trics!$C73:'Trics'!$H73,1)+0.1,"")</f>
        <v/>
      </c>
      <c r="L52" s="1" t="str">
        <f>IFERROR(RANK(Trics!D73,Trics!$C73:'Trics'!$H73,1)+0.3,"")</f>
        <v/>
      </c>
      <c r="M52" s="1" t="str">
        <f>IFERROR(RANK(Trics!E73,Trics!$C73:'Trics'!$H73,1)+0.5,"")</f>
        <v/>
      </c>
      <c r="N52" s="1" t="str">
        <f>IFERROR(RANK(Trics!F73,Trics!$C73:'Trics'!$H73,1)+0.2,"")</f>
        <v/>
      </c>
      <c r="O52" s="1" t="str">
        <f>IFERROR(RANK(Trics!G73,Trics!$C73:'Trics'!$H73,1)+0.4,"")</f>
        <v/>
      </c>
      <c r="P52" s="1" t="str">
        <f>IFERROR(RANK(Trics!H73,Trics!$C73:'Trics'!$H73,1)+0.6,"")</f>
        <v/>
      </c>
      <c r="Q52" s="56" t="str">
        <f>IF(Trics!$C75="","",IF(Trics!$L75="T",Q51,IF(Trics!#REF!=Trics!L75,"/","X")))</f>
        <v/>
      </c>
      <c r="R52" s="56" t="str">
        <f>IF(Trics!$C75="","",IF(Trics!$L75="T",R51,IF(Data!$Z62=Trics!$L75,"/","X")))</f>
        <v/>
      </c>
      <c r="S52" s="56" t="str">
        <f>IF(Trics!$C75="","",IF(Trics!$L75="T",S51,IF(Data!$AI62=Trics!$L75,"/","X")))</f>
        <v/>
      </c>
      <c r="U52" s="71" t="str">
        <f>IF(Trics!L74="","",IF(OR(Trics!E74="",Trics!E74="-"),2,3))</f>
        <v/>
      </c>
      <c r="V52" s="71" t="str">
        <f>IF(Trics!L74="","",IF(OR(Trics!H74="",Trics!H74="-"),2,3))</f>
        <v/>
      </c>
      <c r="W52" s="69" t="str">
        <f>IF(Trics!L74="","",IF(AND(U52=2,V52=2),4,IF(AND(U52=3,V52=3),6,IF(AND(U52=2,V52=3),5,IF(AND(U52=3,V52=2),5,"-")))))</f>
        <v/>
      </c>
      <c r="X52" s="69" t="str">
        <f>IF(Trics!L74="","",IF(OR(Trics!I74-Trics!J74=1,Trics!J74-Trics!I74=1),1,IF(OR(Trics!I74-Trics!J74=2,Trics!I74-Trics!J74=3,Trics!J74-Trics!I74=2,Trics!J74-Trics!I74=3),"2, 3","-")))</f>
        <v/>
      </c>
      <c r="Y52" s="68" t="str">
        <f>IF(Trics!L73="","",IF(AND(Trics!L73="P",X51=1,W51=4),"B",IF(AND(Trics!L73="B",X51=1,W51=4),"P",IF(AND(Trics!L73="P",X51="2, 3",W51=4),"P",IF(AND(Trics!L73="B",X51="2, 3",W51=4),"B",IF(AND(Trics!L73="P",X51=1,W51=6),"P",IF(AND(Trics!L73="B",X51=1,W51=6),"B",IF(AND(Trics!L73="P",X51="2, 3",W51=6),"B",IF(AND(Trics!L73="B",X51="2, 3",W51=6),"P","รอ")))))))))</f>
        <v/>
      </c>
      <c r="Z52" s="76" t="str">
        <f>IF(Trics!L74="","",IF(Y52="รอ","-",IF(Trics!L74=Y52,1,0)))</f>
        <v/>
      </c>
    </row>
    <row r="53" spans="1:26" ht="12" customHeight="1">
      <c r="A53" s="77" t="str">
        <f>IF(Trics!L75="","",Trics!L75)</f>
        <v/>
      </c>
      <c r="B53" s="61" t="s">
        <v>72</v>
      </c>
      <c r="C53" s="50" t="str">
        <f>IFERROR(RANK(Trics!C74,Trics!$C74:'Trics'!$H74,0)+0.1,"")</f>
        <v/>
      </c>
      <c r="D53" s="50" t="str">
        <f>IFERROR(RANK(Trics!D74,Trics!$C74:'Trics'!$H74,0)+0.3,"")</f>
        <v/>
      </c>
      <c r="E53" s="50" t="str">
        <f>IFERROR(RANK(Trics!E74,Trics!$C74:'Trics'!$H74,0)+0.5,"")</f>
        <v/>
      </c>
      <c r="F53" s="50" t="str">
        <f>IFERROR(RANK(Trics!F74,Trics!$C74:'Trics'!$H74,0)+0.2,"")</f>
        <v/>
      </c>
      <c r="G53" s="50" t="str">
        <f>IFERROR(RANK(Trics!G74,Trics!$C74:'Trics'!$H74,0)+0.4,"")</f>
        <v/>
      </c>
      <c r="H53" s="50" t="str">
        <f>IFERROR(RANK(Trics!H74,Trics!$C74:'Trics'!$H74,0)+0.6,"")</f>
        <v/>
      </c>
      <c r="I53" s="54" t="str">
        <f>IFERROR(IF(AND(Trics!C74="O",Trics!D74="O",Trics!E74="O",Trics!F74="O",Trics!G74="O",Trics!H74="O"),"P",LOOKUP(2,1/(C53:H53=MIN(C53:H53)),$C$2:$H$2)),"")</f>
        <v/>
      </c>
      <c r="J53" s="54" t="str">
        <f>IFERROR(IF(Trics!C74="","",IF(AND(Trics!C74="O",Trics!D74="O",Trics!E74="O"),"P",IF(AND(Trics!F74="O",Trics!G74="O",Trics!H74="O"),"B",LOOKUP(2,1/(K53:P53=MIN(K53:P53)),$C$2:$H$2)))),"")</f>
        <v/>
      </c>
      <c r="K53" s="1" t="str">
        <f>IFERROR(RANK(Trics!C74,Trics!$C74:'Trics'!$H74,1)+0.1,"")</f>
        <v/>
      </c>
      <c r="L53" s="1" t="str">
        <f>IFERROR(RANK(Trics!D74,Trics!$C74:'Trics'!$H74,1)+0.3,"")</f>
        <v/>
      </c>
      <c r="M53" s="1" t="str">
        <f>IFERROR(RANK(Trics!E74,Trics!$C74:'Trics'!$H74,1)+0.5,"")</f>
        <v/>
      </c>
      <c r="N53" s="1" t="str">
        <f>IFERROR(RANK(Trics!F74,Trics!$C74:'Trics'!$H74,1)+0.2,"")</f>
        <v/>
      </c>
      <c r="O53" s="1" t="str">
        <f>IFERROR(RANK(Trics!G74,Trics!$C74:'Trics'!$H74,1)+0.4,"")</f>
        <v/>
      </c>
      <c r="P53" s="1" t="str">
        <f>IFERROR(RANK(Trics!H74,Trics!$C74:'Trics'!$H74,1)+0.6,"")</f>
        <v/>
      </c>
      <c r="Q53" s="56" t="str">
        <f>IF(Trics!$C76="","",IF(Trics!$L76="T",Q52,IF(Trics!#REF!=Trics!L76,"/","X")))</f>
        <v/>
      </c>
      <c r="R53" s="56" t="str">
        <f>IF(Trics!$C76="","",IF(Trics!$L76="T",R52,IF(Trics!$CD69=Trics!$L76,"/","X")))</f>
        <v/>
      </c>
      <c r="S53" s="56" t="str">
        <f>IF(Trics!$C76="","",IF(Trics!$L76="T",S52,IF(Trics!$CG69=Trics!$L76,"/","X")))</f>
        <v/>
      </c>
      <c r="U53" s="71" t="str">
        <f>IF(Trics!L75="","",IF(OR(Trics!E75="",Trics!E75="-"),2,3))</f>
        <v/>
      </c>
      <c r="V53" s="71" t="str">
        <f>IF(Trics!L75="","",IF(OR(Trics!H75="",Trics!H75="-"),2,3))</f>
        <v/>
      </c>
      <c r="W53" s="69" t="str">
        <f>IF(Trics!L75="","",IF(AND(U53=2,V53=2),4,IF(AND(U53=3,V53=3),6,IF(AND(U53=2,V53=3),5,IF(AND(U53=3,V53=2),5,"-")))))</f>
        <v/>
      </c>
      <c r="X53" s="69" t="str">
        <f>IF(Trics!L75="","",IF(OR(Trics!I75-Trics!J75=1,Trics!J75-Trics!I75=1),1,IF(OR(Trics!I75-Trics!J75=2,Trics!I75-Trics!J75=3,Trics!J75-Trics!I75=2,Trics!J75-Trics!I75=3),"2, 3","-")))</f>
        <v/>
      </c>
      <c r="Y53" s="68" t="str">
        <f>IF(Trics!L74="","",IF(AND(Trics!L74="P",X52=1,W52=4),"B",IF(AND(Trics!L74="B",X52=1,W52=4),"P",IF(AND(Trics!L74="P",X52="2, 3",W52=4),"P",IF(AND(Trics!L74="B",X52="2, 3",W52=4),"B",IF(AND(Trics!L74="P",X52=1,W52=6),"P",IF(AND(Trics!L74="B",X52=1,W52=6),"B",IF(AND(Trics!L74="P",X52="2, 3",W52=6),"B",IF(AND(Trics!L74="B",X52="2, 3",W52=6),"P","รอ")))))))))</f>
        <v/>
      </c>
      <c r="Z53" s="76" t="str">
        <f>IF(Trics!L75="","",IF(Y53="รอ","-",IF(Trics!L75=Y53,1,0)))</f>
        <v/>
      </c>
    </row>
    <row r="54" spans="1:26" ht="12" customHeight="1">
      <c r="A54" s="77" t="str">
        <f>IF(Trics!L76="","",Trics!L76)</f>
        <v/>
      </c>
      <c r="B54" s="61" t="s">
        <v>73</v>
      </c>
      <c r="C54" s="50" t="str">
        <f>IFERROR(RANK(Trics!C75,Trics!$C75:'Trics'!$H75,0)+0.1,"")</f>
        <v/>
      </c>
      <c r="D54" s="50" t="str">
        <f>IFERROR(RANK(Trics!D75,Trics!$C75:'Trics'!$H75,0)+0.3,"")</f>
        <v/>
      </c>
      <c r="E54" s="50" t="str">
        <f>IFERROR(RANK(Trics!E75,Trics!$C75:'Trics'!$H75,0)+0.5,"")</f>
        <v/>
      </c>
      <c r="F54" s="50" t="str">
        <f>IFERROR(RANK(Trics!F75,Trics!$C75:'Trics'!$H75,0)+0.2,"")</f>
        <v/>
      </c>
      <c r="G54" s="50" t="str">
        <f>IFERROR(RANK(Trics!G75,Trics!$C75:'Trics'!$H75,0)+0.4,"")</f>
        <v/>
      </c>
      <c r="H54" s="50" t="str">
        <f>IFERROR(RANK(Trics!H75,Trics!$C75:'Trics'!$H75,0)+0.6,"")</f>
        <v/>
      </c>
      <c r="I54" s="54" t="str">
        <f>IFERROR(IF(AND(Trics!C75="O",Trics!D75="O",Trics!E75="O",Trics!F75="O",Trics!G75="O",Trics!H75="O"),"P",LOOKUP(2,1/(C54:H54=MIN(C54:H54)),$C$2:$H$2)),"")</f>
        <v/>
      </c>
      <c r="J54" s="54" t="str">
        <f>IFERROR(IF(Trics!C75="","",IF(AND(Trics!C75="O",Trics!D75="O",Trics!E75="O"),"P",IF(AND(Trics!F75="O",Trics!G75="O",Trics!H75="O"),"B",LOOKUP(2,1/(K54:P54=MIN(K54:P54)),$C$2:$H$2)))),"")</f>
        <v/>
      </c>
      <c r="K54" s="1" t="str">
        <f>IFERROR(RANK(Trics!C75,Trics!$C75:'Trics'!$H75,1)+0.1,"")</f>
        <v/>
      </c>
      <c r="L54" s="1" t="str">
        <f>IFERROR(RANK(Trics!D75,Trics!$C75:'Trics'!$H75,1)+0.3,"")</f>
        <v/>
      </c>
      <c r="M54" s="1" t="str">
        <f>IFERROR(RANK(Trics!E75,Trics!$C75:'Trics'!$H75,1)+0.5,"")</f>
        <v/>
      </c>
      <c r="N54" s="1" t="str">
        <f>IFERROR(RANK(Trics!F75,Trics!$C75:'Trics'!$H75,1)+0.2,"")</f>
        <v/>
      </c>
      <c r="O54" s="1" t="str">
        <f>IFERROR(RANK(Trics!G75,Trics!$C75:'Trics'!$H75,1)+0.4,"")</f>
        <v/>
      </c>
      <c r="P54" s="1" t="str">
        <f>IFERROR(RANK(Trics!H75,Trics!$C75:'Trics'!$H75,1)+0.6,"")</f>
        <v/>
      </c>
      <c r="Q54" s="56" t="str">
        <f>IF(Trics!$C77="","",IF(Trics!$L77="T",Q53,IF(Trics!CA69=Trics!L77,"/","X")))</f>
        <v/>
      </c>
      <c r="R54" s="56" t="str">
        <f>IF(Trics!$C77="","",IF(Trics!$L77="T",R53,IF(Trics!#REF!=Trics!$L77,"/","X")))</f>
        <v/>
      </c>
      <c r="S54" s="56" t="str">
        <f>IF(Trics!$C77="","",IF(Trics!$L77="T",S53,IF(Trics!#REF!=Trics!$L77,"/","X")))</f>
        <v/>
      </c>
      <c r="U54" s="71" t="str">
        <f>IF(Trics!L76="","",IF(OR(Trics!E76="",Trics!E76="-"),2,3))</f>
        <v/>
      </c>
      <c r="V54" s="71" t="str">
        <f>IF(Trics!L76="","",IF(OR(Trics!H76="",Trics!H76="-"),2,3))</f>
        <v/>
      </c>
      <c r="W54" s="69" t="str">
        <f>IF(Trics!L76="","",IF(AND(U54=2,V54=2),4,IF(AND(U54=3,V54=3),6,IF(AND(U54=2,V54=3),5,IF(AND(U54=3,V54=2),5,"-")))))</f>
        <v/>
      </c>
      <c r="X54" s="69" t="str">
        <f>IF(Trics!L76="","",IF(OR(Trics!I76-Trics!J76=1,Trics!J76-Trics!I76=1),1,IF(OR(Trics!I76-Trics!J76=2,Trics!I76-Trics!J76=3,Trics!J76-Trics!I76=2,Trics!J76-Trics!I76=3),"2, 3","-")))</f>
        <v/>
      </c>
      <c r="Y54" s="68" t="str">
        <f>IF(Trics!L75="","",IF(AND(Trics!L75="P",X53=1,W53=4),"B",IF(AND(Trics!L75="B",X53=1,W53=4),"P",IF(AND(Trics!L75="P",X53="2, 3",W53=4),"P",IF(AND(Trics!L75="B",X53="2, 3",W53=4),"B",IF(AND(Trics!L75="P",X53=1,W53=6),"P",IF(AND(Trics!L75="B",X53=1,W53=6),"B",IF(AND(Trics!L75="P",X53="2, 3",W53=6),"B",IF(AND(Trics!L75="B",X53="2, 3",W53=6),"P","รอ")))))))))</f>
        <v/>
      </c>
      <c r="Z54" s="76" t="str">
        <f>IF(Trics!L76="","",IF(Y54="รอ","-",IF(Trics!L76=Y54,1,0)))</f>
        <v/>
      </c>
    </row>
    <row r="55" spans="1:26" ht="12" customHeight="1">
      <c r="A55" s="77" t="str">
        <f>IF(Trics!L77="","",Trics!L77)</f>
        <v/>
      </c>
      <c r="B55" s="61" t="s">
        <v>74</v>
      </c>
      <c r="C55" s="50" t="str">
        <f>IFERROR(RANK(Trics!C76,Trics!$C76:'Trics'!$H76,0)+0.1,"")</f>
        <v/>
      </c>
      <c r="D55" s="50" t="str">
        <f>IFERROR(RANK(Trics!D76,Trics!$C76:'Trics'!$H76,0)+0.3,"")</f>
        <v/>
      </c>
      <c r="E55" s="50" t="str">
        <f>IFERROR(RANK(Trics!E76,Trics!$C76:'Trics'!$H76,0)+0.5,"")</f>
        <v/>
      </c>
      <c r="F55" s="50" t="str">
        <f>IFERROR(RANK(Trics!F76,Trics!$C76:'Trics'!$H76,0)+0.2,"")</f>
        <v/>
      </c>
      <c r="G55" s="50" t="str">
        <f>IFERROR(RANK(Trics!G76,Trics!$C76:'Trics'!$H76,0)+0.4,"")</f>
        <v/>
      </c>
      <c r="H55" s="50" t="str">
        <f>IFERROR(RANK(Trics!H76,Trics!$C76:'Trics'!$H76,0)+0.6,"")</f>
        <v/>
      </c>
      <c r="I55" s="54" t="str">
        <f>IFERROR(IF(AND(Trics!C76="O",Trics!D76="O",Trics!E76="O",Trics!F76="O",Trics!G76="O",Trics!H76="O"),"P",LOOKUP(2,1/(C55:H55=MIN(C55:H55)),$C$2:$H$2)),"")</f>
        <v/>
      </c>
      <c r="J55" s="54" t="str">
        <f>IFERROR(IF(Trics!C76="","",IF(AND(Trics!C76="O",Trics!D76="O",Trics!E76="O"),"P",IF(AND(Trics!F76="O",Trics!G76="O",Trics!H76="O"),"B",LOOKUP(2,1/(K55:P55=MIN(K55:P55)),$C$2:$H$2)))),"")</f>
        <v/>
      </c>
      <c r="K55" s="1" t="str">
        <f>IFERROR(RANK(Trics!C76,Trics!$C76:'Trics'!$H76,1)+0.1,"")</f>
        <v/>
      </c>
      <c r="L55" s="1" t="str">
        <f>IFERROR(RANK(Trics!D76,Trics!$C76:'Trics'!$H76,1)+0.3,"")</f>
        <v/>
      </c>
      <c r="M55" s="1" t="str">
        <f>IFERROR(RANK(Trics!E76,Trics!$C76:'Trics'!$H76,1)+0.5,"")</f>
        <v/>
      </c>
      <c r="N55" s="1" t="str">
        <f>IFERROR(RANK(Trics!F76,Trics!$C76:'Trics'!$H76,1)+0.2,"")</f>
        <v/>
      </c>
      <c r="O55" s="1" t="str">
        <f>IFERROR(RANK(Trics!G76,Trics!$C76:'Trics'!$H76,1)+0.4,"")</f>
        <v/>
      </c>
      <c r="P55" s="1" t="str">
        <f>IFERROR(RANK(Trics!H76,Trics!$C76:'Trics'!$H76,1)+0.6,"")</f>
        <v/>
      </c>
      <c r="Q55" s="56" t="str">
        <f>IF(Trics!$C78="","",IF(Trics!$L78="T",Q54,IF(Trics!CA70=Trics!L78,"/","X")))</f>
        <v/>
      </c>
      <c r="R55" s="56" t="str">
        <f>IF(Trics!$C78="","",IF(Trics!$L78="T",R54,IF(Trics!$CD70=Trics!$L78,"/","X")))</f>
        <v/>
      </c>
      <c r="S55" s="56" t="str">
        <f>IF(Trics!$C78="","",IF(Trics!$L78="T",S54,IF(Trics!$CG70=Trics!$L78,"/","X")))</f>
        <v/>
      </c>
      <c r="U55" s="71" t="str">
        <f>IF(Trics!L77="","",IF(OR(Trics!E77="",Trics!E77="-"),2,3))</f>
        <v/>
      </c>
      <c r="V55" s="71" t="str">
        <f>IF(Trics!L77="","",IF(OR(Trics!H77="",Trics!H77="-"),2,3))</f>
        <v/>
      </c>
      <c r="W55" s="69" t="str">
        <f>IF(Trics!L77="","",IF(AND(U55=2,V55=2),4,IF(AND(U55=3,V55=3),6,IF(AND(U55=2,V55=3),5,IF(AND(U55=3,V55=2),5,"-")))))</f>
        <v/>
      </c>
      <c r="X55" s="69" t="str">
        <f>IF(Trics!L77="","",IF(OR(Trics!I77-Trics!J77=1,Trics!J77-Trics!I77=1),1,IF(OR(Trics!I77-Trics!J77=2,Trics!I77-Trics!J77=3,Trics!J77-Trics!I77=2,Trics!J77-Trics!I77=3),"2, 3","-")))</f>
        <v/>
      </c>
      <c r="Y55" s="68" t="str">
        <f>IF(Trics!L76="","",IF(AND(Trics!L76="P",X54=1,W54=4),"B",IF(AND(Trics!L76="B",X54=1,W54=4),"P",IF(AND(Trics!L76="P",X54="2, 3",W54=4),"P",IF(AND(Trics!L76="B",X54="2, 3",W54=4),"B",IF(AND(Trics!L76="P",X54=1,W54=6),"P",IF(AND(Trics!L76="B",X54=1,W54=6),"B",IF(AND(Trics!L76="P",X54="2, 3",W54=6),"B",IF(AND(Trics!L76="B",X54="2, 3",W54=6),"P","รอ")))))))))</f>
        <v/>
      </c>
      <c r="Z55" s="76" t="str">
        <f>IF(Trics!L77="","",IF(Y55="รอ","-",IF(Trics!L77=Y55,1,0)))</f>
        <v/>
      </c>
    </row>
    <row r="56" spans="1:26" ht="12" customHeight="1">
      <c r="A56" s="77" t="str">
        <f>IF(Trics!L78="","",Trics!L78)</f>
        <v/>
      </c>
      <c r="B56" s="61" t="s">
        <v>75</v>
      </c>
      <c r="C56" s="50" t="str">
        <f>IFERROR(RANK(Trics!C77,Trics!$C77:'Trics'!$H77,0)+0.1,"")</f>
        <v/>
      </c>
      <c r="D56" s="50" t="str">
        <f>IFERROR(RANK(Trics!D77,Trics!$C77:'Trics'!$H77,0)+0.3,"")</f>
        <v/>
      </c>
      <c r="E56" s="50" t="str">
        <f>IFERROR(RANK(Trics!E77,Trics!$C77:'Trics'!$H77,0)+0.5,"")</f>
        <v/>
      </c>
      <c r="F56" s="50" t="str">
        <f>IFERROR(RANK(Trics!F77,Trics!$C77:'Trics'!$H77,0)+0.2,"")</f>
        <v/>
      </c>
      <c r="G56" s="50" t="str">
        <f>IFERROR(RANK(Trics!G77,Trics!$C77:'Trics'!$H77,0)+0.4,"")</f>
        <v/>
      </c>
      <c r="H56" s="50" t="str">
        <f>IFERROR(RANK(Trics!H77,Trics!$C77:'Trics'!$H77,0)+0.6,"")</f>
        <v/>
      </c>
      <c r="I56" s="54" t="str">
        <f>IFERROR(IF(AND(Trics!C77="O",Trics!D77="O",Trics!E77="O",Trics!F77="O",Trics!G77="O",Trics!H77="O"),"P",LOOKUP(2,1/(C56:H56=MIN(C56:H56)),$C$2:$H$2)),"")</f>
        <v/>
      </c>
      <c r="J56" s="54" t="str">
        <f>IFERROR(IF(Trics!C77="","",IF(AND(Trics!C77="O",Trics!D77="O",Trics!E77="O"),"P",IF(AND(Trics!F77="O",Trics!G77="O",Trics!H77="O"),"B",LOOKUP(2,1/(K56:P56=MIN(K56:P56)),$C$2:$H$2)))),"")</f>
        <v/>
      </c>
      <c r="K56" s="1" t="str">
        <f>IFERROR(RANK(Trics!C77,Trics!$C77:'Trics'!$H77,1)+0.1,"")</f>
        <v/>
      </c>
      <c r="L56" s="1" t="str">
        <f>IFERROR(RANK(Trics!D77,Trics!$C77:'Trics'!$H77,1)+0.3,"")</f>
        <v/>
      </c>
      <c r="M56" s="1" t="str">
        <f>IFERROR(RANK(Trics!E77,Trics!$C77:'Trics'!$H77,1)+0.5,"")</f>
        <v/>
      </c>
      <c r="N56" s="1" t="str">
        <f>IFERROR(RANK(Trics!F77,Trics!$C77:'Trics'!$H77,1)+0.2,"")</f>
        <v/>
      </c>
      <c r="O56" s="1" t="str">
        <f>IFERROR(RANK(Trics!G77,Trics!$C77:'Trics'!$H77,1)+0.4,"")</f>
        <v/>
      </c>
      <c r="P56" s="1" t="str">
        <f>IFERROR(RANK(Trics!H77,Trics!$C77:'Trics'!$H77,1)+0.6,"")</f>
        <v/>
      </c>
      <c r="Q56" s="56" t="str">
        <f>IF(Trics!$C79="","",IF(Trics!$L79="T",Q55,IF(Trics!CA71=Trics!L79,"/","X")))</f>
        <v/>
      </c>
      <c r="R56" s="56" t="str">
        <f>IF(Trics!$C79="","",IF(Trics!$L79="T",R55,IF(Trics!$CD71=Trics!$L79,"/","X")))</f>
        <v/>
      </c>
      <c r="S56" s="56" t="str">
        <f>IF(Trics!$C79="","",IF(Trics!$L79="T",S55,IF(Trics!$CG71=Trics!$L79,"/","X")))</f>
        <v/>
      </c>
      <c r="U56" s="71" t="str">
        <f>IF(Trics!L78="","",IF(OR(Trics!E78="",Trics!E78="-"),2,3))</f>
        <v/>
      </c>
      <c r="V56" s="71" t="str">
        <f>IF(Trics!L78="","",IF(OR(Trics!H78="",Trics!H78="-"),2,3))</f>
        <v/>
      </c>
      <c r="W56" s="69" t="str">
        <f>IF(Trics!L78="","",IF(AND(U56=2,V56=2),4,IF(AND(U56=3,V56=3),6,IF(AND(U56=2,V56=3),5,IF(AND(U56=3,V56=2),5,"-")))))</f>
        <v/>
      </c>
      <c r="X56" s="69" t="str">
        <f>IF(Trics!L78="","",IF(OR(Trics!I78-Trics!J78=1,Trics!J78-Trics!I78=1),1,IF(OR(Trics!I78-Trics!J78=2,Trics!I78-Trics!J78=3,Trics!J78-Trics!I78=2,Trics!J78-Trics!I78=3),"2, 3","-")))</f>
        <v/>
      </c>
      <c r="Y56" s="68" t="str">
        <f>IF(Trics!L77="","",IF(AND(Trics!L77="P",X55=1,W55=4),"B",IF(AND(Trics!L77="B",X55=1,W55=4),"P",IF(AND(Trics!L77="P",X55="2, 3",W55=4),"P",IF(AND(Trics!L77="B",X55="2, 3",W55=4),"B",IF(AND(Trics!L77="P",X55=1,W55=6),"P",IF(AND(Trics!L77="B",X55=1,W55=6),"B",IF(AND(Trics!L77="P",X55="2, 3",W55=6),"B",IF(AND(Trics!L77="B",X55="2, 3",W55=6),"P","รอ")))))))))</f>
        <v/>
      </c>
      <c r="Z56" s="76" t="str">
        <f>IF(Trics!L78="","",IF(Y56="รอ","-",IF(Trics!L78=Y56,1,0)))</f>
        <v/>
      </c>
    </row>
    <row r="57" spans="1:26" ht="12" customHeight="1">
      <c r="A57" s="77" t="str">
        <f>IF(Trics!L79="","",Trics!L79)</f>
        <v/>
      </c>
      <c r="B57" s="61" t="s">
        <v>76</v>
      </c>
      <c r="C57" s="50" t="str">
        <f>IFERROR(RANK(Trics!C78,Trics!$C78:'Trics'!$H78,0)+0.1,"")</f>
        <v/>
      </c>
      <c r="D57" s="50" t="str">
        <f>IFERROR(RANK(Trics!D78,Trics!$C78:'Trics'!$H78,0)+0.3,"")</f>
        <v/>
      </c>
      <c r="E57" s="50" t="str">
        <f>IFERROR(RANK(Trics!E78,Trics!$C78:'Trics'!$H78,0)+0.5,"")</f>
        <v/>
      </c>
      <c r="F57" s="50" t="str">
        <f>IFERROR(RANK(Trics!F78,Trics!$C78:'Trics'!$H78,0)+0.2,"")</f>
        <v/>
      </c>
      <c r="G57" s="50" t="str">
        <f>IFERROR(RANK(Trics!G78,Trics!$C78:'Trics'!$H78,0)+0.4,"")</f>
        <v/>
      </c>
      <c r="H57" s="50" t="str">
        <f>IFERROR(RANK(Trics!H78,Trics!$C78:'Trics'!$H78,0)+0.6,"")</f>
        <v/>
      </c>
      <c r="I57" s="54" t="str">
        <f>IFERROR(IF(AND(Trics!C78="O",Trics!D78="O",Trics!E78="O",Trics!F78="O",Trics!G78="O",Trics!H78="O"),"P",LOOKUP(2,1/(C57:H57=MIN(C57:H57)),$C$2:$H$2)),"")</f>
        <v/>
      </c>
      <c r="J57" s="54" t="str">
        <f>IFERROR(IF(Trics!C78="","",IF(AND(Trics!C78="O",Trics!D78="O",Trics!E78="O"),"P",IF(AND(Trics!F78="O",Trics!G78="O",Trics!H78="O"),"B",LOOKUP(2,1/(K57:P57=MIN(K57:P57)),$C$2:$H$2)))),"")</f>
        <v/>
      </c>
      <c r="K57" s="1" t="str">
        <f>IFERROR(RANK(Trics!C78,Trics!$C78:'Trics'!$H78,1)+0.1,"")</f>
        <v/>
      </c>
      <c r="L57" s="1" t="str">
        <f>IFERROR(RANK(Trics!D78,Trics!$C78:'Trics'!$H78,1)+0.3,"")</f>
        <v/>
      </c>
      <c r="M57" s="1" t="str">
        <f>IFERROR(RANK(Trics!E78,Trics!$C78:'Trics'!$H78,1)+0.5,"")</f>
        <v/>
      </c>
      <c r="N57" s="1" t="str">
        <f>IFERROR(RANK(Trics!F78,Trics!$C78:'Trics'!$H78,1)+0.2,"")</f>
        <v/>
      </c>
      <c r="O57" s="1" t="str">
        <f>IFERROR(RANK(Trics!G78,Trics!$C78:'Trics'!$H78,1)+0.4,"")</f>
        <v/>
      </c>
      <c r="P57" s="1" t="str">
        <f>IFERROR(RANK(Trics!H78,Trics!$C78:'Trics'!$H78,1)+0.6,"")</f>
        <v/>
      </c>
      <c r="Q57" s="56" t="str">
        <f>IF(Trics!$C80="","",IF(Trics!$L80="T",Q56,IF(Trics!CA72=Trics!L80,"/","X")))</f>
        <v/>
      </c>
      <c r="R57" s="56" t="str">
        <f>IF(Trics!$C80="","",IF(Trics!$L80="T",R56,IF(Trics!$CD72=Trics!$L80,"/","X")))</f>
        <v/>
      </c>
      <c r="S57" s="56" t="str">
        <f>IF(Trics!$C80="","",IF(Trics!$L80="T",S56,IF(Trics!$CG72=Trics!$L80,"/","X")))</f>
        <v/>
      </c>
      <c r="U57" s="71" t="str">
        <f>IF(Trics!L79="","",IF(OR(Trics!E79="",Trics!E79="-"),2,3))</f>
        <v/>
      </c>
      <c r="V57" s="71" t="str">
        <f>IF(Trics!L79="","",IF(OR(Trics!H79="",Trics!H79="-"),2,3))</f>
        <v/>
      </c>
      <c r="W57" s="69" t="str">
        <f>IF(Trics!L79="","",IF(AND(U57=2,V57=2),4,IF(AND(U57=3,V57=3),6,IF(AND(U57=2,V57=3),5,IF(AND(U57=3,V57=2),5,"-")))))</f>
        <v/>
      </c>
      <c r="X57" s="69" t="str">
        <f>IF(Trics!L79="","",IF(OR(Trics!I79-Trics!J79=1,Trics!J79-Trics!I79=1),1,IF(OR(Trics!I79-Trics!J79=2,Trics!I79-Trics!J79=3,Trics!J79-Trics!I79=2,Trics!J79-Trics!I79=3),"2, 3","-")))</f>
        <v/>
      </c>
      <c r="Y57" s="68" t="str">
        <f>IF(Trics!L78="","",IF(AND(Trics!L78="P",X56=1,W56=4),"B",IF(AND(Trics!L78="B",X56=1,W56=4),"P",IF(AND(Trics!L78="P",X56="2, 3",W56=4),"P",IF(AND(Trics!L78="B",X56="2, 3",W56=4),"B",IF(AND(Trics!L78="P",X56=1,W56=6),"P",IF(AND(Trics!L78="B",X56=1,W56=6),"B",IF(AND(Trics!L78="P",X56="2, 3",W56=6),"B",IF(AND(Trics!L78="B",X56="2, 3",W56=6),"P","รอ")))))))))</f>
        <v/>
      </c>
      <c r="Z57" s="76" t="str">
        <f>IF(Trics!L79="","",IF(Y57="รอ","-",IF(Trics!L79=Y57,1,0)))</f>
        <v/>
      </c>
    </row>
    <row r="58" spans="1:26" ht="12" customHeight="1">
      <c r="A58" s="77" t="str">
        <f>IF(Trics!L80="","",Trics!L80)</f>
        <v/>
      </c>
      <c r="B58" s="61" t="s">
        <v>77</v>
      </c>
      <c r="C58" s="50" t="str">
        <f>IFERROR(RANK(Trics!C79,Trics!$C79:'Trics'!$H79,0)+0.1,"")</f>
        <v/>
      </c>
      <c r="D58" s="50" t="str">
        <f>IFERROR(RANK(Trics!D79,Trics!$C79:'Trics'!$H79,0)+0.3,"")</f>
        <v/>
      </c>
      <c r="E58" s="50" t="str">
        <f>IFERROR(RANK(Trics!E79,Trics!$C79:'Trics'!$H79,0)+0.5,"")</f>
        <v/>
      </c>
      <c r="F58" s="50" t="str">
        <f>IFERROR(RANK(Trics!F79,Trics!$C79:'Trics'!$H79,0)+0.2,"")</f>
        <v/>
      </c>
      <c r="G58" s="50" t="str">
        <f>IFERROR(RANK(Trics!G79,Trics!$C79:'Trics'!$H79,0)+0.4,"")</f>
        <v/>
      </c>
      <c r="H58" s="50" t="str">
        <f>IFERROR(RANK(Trics!H79,Trics!$C79:'Trics'!$H79,0)+0.6,"")</f>
        <v/>
      </c>
      <c r="I58" s="54" t="str">
        <f>IFERROR(IF(AND(Trics!C79="O",Trics!D79="O",Trics!E79="O",Trics!F79="O",Trics!G79="O",Trics!H79="O"),"P",LOOKUP(2,1/(C58:H58=MIN(C58:H58)),$C$2:$H$2)),"")</f>
        <v/>
      </c>
      <c r="J58" s="54" t="str">
        <f>IFERROR(IF(Trics!C79="","",IF(AND(Trics!C79="O",Trics!D79="O",Trics!E79="O"),"P",IF(AND(Trics!F79="O",Trics!G79="O",Trics!H79="O"),"B",LOOKUP(2,1/(K58:P58=MIN(K58:P58)),$C$2:$H$2)))),"")</f>
        <v/>
      </c>
      <c r="K58" s="1" t="str">
        <f>IFERROR(RANK(Trics!C79,Trics!$C79:'Trics'!$H79,1)+0.1,"")</f>
        <v/>
      </c>
      <c r="L58" s="1" t="str">
        <f>IFERROR(RANK(Trics!D79,Trics!$C79:'Trics'!$H79,1)+0.3,"")</f>
        <v/>
      </c>
      <c r="M58" s="1" t="str">
        <f>IFERROR(RANK(Trics!E79,Trics!$C79:'Trics'!$H79,1)+0.5,"")</f>
        <v/>
      </c>
      <c r="N58" s="1" t="str">
        <f>IFERROR(RANK(Trics!F79,Trics!$C79:'Trics'!$H79,1)+0.2,"")</f>
        <v/>
      </c>
      <c r="O58" s="1" t="str">
        <f>IFERROR(RANK(Trics!G79,Trics!$C79:'Trics'!$H79,1)+0.4,"")</f>
        <v/>
      </c>
      <c r="P58" s="1" t="str">
        <f>IFERROR(RANK(Trics!H79,Trics!$C79:'Trics'!$H79,1)+0.6,"")</f>
        <v/>
      </c>
      <c r="Q58" s="56" t="str">
        <f>IF(Trics!$C81="","",IF(Trics!$L81="T",Q57,IF(Trics!CA73=Trics!L81,"/","X")))</f>
        <v/>
      </c>
      <c r="R58" s="56" t="str">
        <f>IF(Trics!$C81="","",IF(Trics!$L81="T",R57,IF(Trics!$CD73=Trics!$L81,"/","X")))</f>
        <v/>
      </c>
      <c r="S58" s="56" t="str">
        <f>IF(Trics!$C81="","",IF(Trics!$L81="T",S57,IF(Trics!$CG73=Trics!$L81,"/","X")))</f>
        <v/>
      </c>
      <c r="U58" s="71" t="str">
        <f>IF(Trics!L80="","",IF(OR(Trics!E80="",Trics!E80="-"),2,3))</f>
        <v/>
      </c>
      <c r="V58" s="71" t="str">
        <f>IF(Trics!L80="","",IF(OR(Trics!H80="",Trics!H80="-"),2,3))</f>
        <v/>
      </c>
      <c r="W58" s="69" t="str">
        <f>IF(Trics!L80="","",IF(AND(U58=2,V58=2),4,IF(AND(U58=3,V58=3),6,IF(AND(U58=2,V58=3),5,IF(AND(U58=3,V58=2),5,"-")))))</f>
        <v/>
      </c>
      <c r="X58" s="69" t="str">
        <f>IF(Trics!L80="","",IF(OR(Trics!I80-Trics!J80=1,Trics!J80-Trics!I80=1),1,IF(OR(Trics!I80-Trics!J80=2,Trics!I80-Trics!J80=3,Trics!J80-Trics!I80=2,Trics!J80-Trics!I80=3),"2, 3","-")))</f>
        <v/>
      </c>
      <c r="Y58" s="68" t="str">
        <f>IF(Trics!L79="","",IF(AND(Trics!L79="P",X57=1,W57=4),"B",IF(AND(Trics!L79="B",X57=1,W57=4),"P",IF(AND(Trics!L79="P",X57="2, 3",W57=4),"P",IF(AND(Trics!L79="B",X57="2, 3",W57=4),"B",IF(AND(Trics!L79="P",X57=1,W57=6),"P",IF(AND(Trics!L79="B",X57=1,W57=6),"B",IF(AND(Trics!L79="P",X57="2, 3",W57=6),"B",IF(AND(Trics!L79="B",X57="2, 3",W57=6),"P","รอ")))))))))</f>
        <v/>
      </c>
      <c r="Z58" s="76" t="str">
        <f>IF(Trics!L80="","",IF(Y58="รอ","-",IF(Trics!L80=Y58,1,0)))</f>
        <v/>
      </c>
    </row>
    <row r="59" spans="1:26" ht="12" customHeight="1">
      <c r="A59" s="77" t="str">
        <f>IF(Trics!L81="","",Trics!L81)</f>
        <v/>
      </c>
      <c r="B59" s="61" t="s">
        <v>78</v>
      </c>
      <c r="C59" s="50" t="str">
        <f>IFERROR(RANK(Trics!C80,Trics!$C80:'Trics'!$H80,0)+0.1,"")</f>
        <v/>
      </c>
      <c r="D59" s="50" t="str">
        <f>IFERROR(RANK(Trics!D80,Trics!$C80:'Trics'!$H80,0)+0.3,"")</f>
        <v/>
      </c>
      <c r="E59" s="50" t="str">
        <f>IFERROR(RANK(Trics!E80,Trics!$C80:'Trics'!$H80,0)+0.5,"")</f>
        <v/>
      </c>
      <c r="F59" s="50" t="str">
        <f>IFERROR(RANK(Trics!F80,Trics!$C80:'Trics'!$H80,0)+0.2,"")</f>
        <v/>
      </c>
      <c r="G59" s="50" t="str">
        <f>IFERROR(RANK(Trics!G80,Trics!$C80:'Trics'!$H80,0)+0.4,"")</f>
        <v/>
      </c>
      <c r="H59" s="50" t="str">
        <f>IFERROR(RANK(Trics!H80,Trics!$C80:'Trics'!$H80,0)+0.6,"")</f>
        <v/>
      </c>
      <c r="I59" s="54" t="str">
        <f>IFERROR(IF(AND(Trics!C80="O",Trics!D80="O",Trics!E80="O",Trics!F80="O",Trics!G80="O",Trics!H80="O"),"P",LOOKUP(2,1/(C59:H59=MIN(C59:H59)),$C$2:$H$2)),"")</f>
        <v/>
      </c>
      <c r="J59" s="54" t="str">
        <f>IFERROR(IF(Trics!C80="","",IF(AND(Trics!C80="O",Trics!D80="O",Trics!E80="O"),"P",IF(AND(Trics!F80="O",Trics!G80="O",Trics!H80="O"),"B",LOOKUP(2,1/(K59:P59=MIN(K59:P59)),$C$2:$H$2)))),"")</f>
        <v/>
      </c>
      <c r="K59" s="1" t="str">
        <f>IFERROR(RANK(Trics!C80,Trics!$C80:'Trics'!$H80,1)+0.1,"")</f>
        <v/>
      </c>
      <c r="L59" s="1" t="str">
        <f>IFERROR(RANK(Trics!D80,Trics!$C80:'Trics'!$H80,1)+0.3,"")</f>
        <v/>
      </c>
      <c r="M59" s="1" t="str">
        <f>IFERROR(RANK(Trics!E80,Trics!$C80:'Trics'!$H80,1)+0.5,"")</f>
        <v/>
      </c>
      <c r="N59" s="1" t="str">
        <f>IFERROR(RANK(Trics!F80,Trics!$C80:'Trics'!$H80,1)+0.2,"")</f>
        <v/>
      </c>
      <c r="O59" s="1" t="str">
        <f>IFERROR(RANK(Trics!G80,Trics!$C80:'Trics'!$H80,1)+0.4,"")</f>
        <v/>
      </c>
      <c r="P59" s="1" t="str">
        <f>IFERROR(RANK(Trics!H80,Trics!$C80:'Trics'!$H80,1)+0.6,"")</f>
        <v/>
      </c>
      <c r="Q59" s="56" t="str">
        <f>IF(Trics!$C82="","",IF(Trics!$L82="T",Q58,IF(Trics!CA74=Trics!L82,"/","X")))</f>
        <v/>
      </c>
      <c r="R59" s="56" t="str">
        <f>IF(Trics!$C82="","",IF(Trics!$L82="T",R58,IF(Trics!$CD74=Trics!$L82,"/","X")))</f>
        <v/>
      </c>
      <c r="S59" s="56" t="str">
        <f>IF(Trics!$C82="","",IF(Trics!$L82="T",S58,IF(Trics!$CG74=Trics!$L82,"/","X")))</f>
        <v/>
      </c>
      <c r="U59" s="71" t="str">
        <f>IF(Trics!L81="","",IF(OR(Trics!E81="",Trics!E81="-"),2,3))</f>
        <v/>
      </c>
      <c r="V59" s="71" t="str">
        <f>IF(Trics!L81="","",IF(OR(Trics!H81="",Trics!H81="-"),2,3))</f>
        <v/>
      </c>
      <c r="W59" s="69" t="str">
        <f>IF(Trics!L81="","",IF(AND(U59=2,V59=2),4,IF(AND(U59=3,V59=3),6,IF(AND(U59=2,V59=3),5,IF(AND(U59=3,V59=2),5,"-")))))</f>
        <v/>
      </c>
      <c r="X59" s="69" t="str">
        <f>IF(Trics!L81="","",IF(OR(Trics!I81-Trics!J81=1,Trics!J81-Trics!I81=1),1,IF(OR(Trics!I81-Trics!J81=2,Trics!I81-Trics!J81=3,Trics!J81-Trics!I81=2,Trics!J81-Trics!I81=3),"2, 3","-")))</f>
        <v/>
      </c>
      <c r="Y59" s="68" t="str">
        <f>IF(Trics!L80="","",IF(AND(Trics!L80="P",X58=1,W58=4),"B",IF(AND(Trics!L80="B",X58=1,W58=4),"P",IF(AND(Trics!L80="P",X58="2, 3",W58=4),"P",IF(AND(Trics!L80="B",X58="2, 3",W58=4),"B",IF(AND(Trics!L80="P",X58=1,W58=6),"P",IF(AND(Trics!L80="B",X58=1,W58=6),"B",IF(AND(Trics!L80="P",X58="2, 3",W58=6),"B",IF(AND(Trics!L80="B",X58="2, 3",W58=6),"P","รอ")))))))))</f>
        <v/>
      </c>
      <c r="Z59" s="76" t="str">
        <f>IF(Trics!L81="","",IF(Y59="รอ","-",IF(Trics!L81=Y59,1,0)))</f>
        <v/>
      </c>
    </row>
    <row r="60" spans="1:26" ht="12" customHeight="1">
      <c r="A60" s="77" t="str">
        <f>IF(Trics!L82="","",Trics!L82)</f>
        <v/>
      </c>
      <c r="B60" s="61" t="s">
        <v>79</v>
      </c>
      <c r="C60" s="50" t="str">
        <f>IFERROR(RANK(Trics!C81,Trics!$C81:'Trics'!$H81,0)+0.1,"")</f>
        <v/>
      </c>
      <c r="D60" s="50" t="str">
        <f>IFERROR(RANK(Trics!D81,Trics!$C81:'Trics'!$H81,0)+0.3,"")</f>
        <v/>
      </c>
      <c r="E60" s="50" t="str">
        <f>IFERROR(RANK(Trics!E81,Trics!$C81:'Trics'!$H81,0)+0.5,"")</f>
        <v/>
      </c>
      <c r="F60" s="50" t="str">
        <f>IFERROR(RANK(Trics!F81,Trics!$C81:'Trics'!$H81,0)+0.2,"")</f>
        <v/>
      </c>
      <c r="G60" s="50" t="str">
        <f>IFERROR(RANK(Trics!G81,Trics!$C81:'Trics'!$H81,0)+0.4,"")</f>
        <v/>
      </c>
      <c r="H60" s="50" t="str">
        <f>IFERROR(RANK(Trics!H81,Trics!$C81:'Trics'!$H81,0)+0.6,"")</f>
        <v/>
      </c>
      <c r="I60" s="54" t="str">
        <f>IFERROR(IF(AND(Trics!C81="O",Trics!D81="O",Trics!E81="O",Trics!F81="O",Trics!G81="O",Trics!H81="O"),"P",LOOKUP(2,1/(C60:H60=MIN(C60:H60)),$C$2:$H$2)),"")</f>
        <v/>
      </c>
      <c r="J60" s="54" t="str">
        <f>IFERROR(IF(Trics!C81="","",IF(AND(Trics!C81="O",Trics!D81="O",Trics!E81="O"),"P",IF(AND(Trics!F81="O",Trics!G81="O",Trics!H81="O"),"B",LOOKUP(2,1/(K60:P60=MIN(K60:P60)),$C$2:$H$2)))),"")</f>
        <v/>
      </c>
      <c r="K60" s="1" t="str">
        <f>IFERROR(RANK(Trics!C81,Trics!$C81:'Trics'!$H81,1)+0.1,"")</f>
        <v/>
      </c>
      <c r="L60" s="1" t="str">
        <f>IFERROR(RANK(Trics!D81,Trics!$C81:'Trics'!$H81,1)+0.3,"")</f>
        <v/>
      </c>
      <c r="M60" s="1" t="str">
        <f>IFERROR(RANK(Trics!E81,Trics!$C81:'Trics'!$H81,1)+0.5,"")</f>
        <v/>
      </c>
      <c r="N60" s="1" t="str">
        <f>IFERROR(RANK(Trics!F81,Trics!$C81:'Trics'!$H81,1)+0.2,"")</f>
        <v/>
      </c>
      <c r="O60" s="1" t="str">
        <f>IFERROR(RANK(Trics!G81,Trics!$C81:'Trics'!$H81,1)+0.4,"")</f>
        <v/>
      </c>
      <c r="P60" s="1" t="str">
        <f>IFERROR(RANK(Trics!H81,Trics!$C81:'Trics'!$H81,1)+0.6,"")</f>
        <v/>
      </c>
      <c r="Q60" s="56" t="str">
        <f>IF(Trics!$C83="","",IF(Trics!$L83="T",Q59,IF(Trics!CA75=Trics!L83,"/","X")))</f>
        <v/>
      </c>
      <c r="R60" s="56" t="str">
        <f>IF(Trics!$C83="","",IF(Trics!$L83="T",R59,IF(Trics!$CD75=Trics!$L83,"/","X")))</f>
        <v/>
      </c>
      <c r="S60" s="56" t="str">
        <f>IF(Trics!$C83="","",IF(Trics!$L83="T",S59,IF(Trics!$CG75=Trics!$L83,"/","X")))</f>
        <v/>
      </c>
      <c r="U60" s="71" t="str">
        <f>IF(Trics!L82="","",IF(OR(Trics!E82="",Trics!E82="-"),2,3))</f>
        <v/>
      </c>
      <c r="V60" s="71" t="str">
        <f>IF(Trics!L82="","",IF(OR(Trics!H82="",Trics!H82="-"),2,3))</f>
        <v/>
      </c>
      <c r="W60" s="69" t="str">
        <f>IF(Trics!L82="","",IF(AND(U60=2,V60=2),4,IF(AND(U60=3,V60=3),6,IF(AND(U60=2,V60=3),5,IF(AND(U60=3,V60=2),5,"-")))))</f>
        <v/>
      </c>
      <c r="X60" s="69" t="str">
        <f>IF(Trics!L82="","",IF(OR(Trics!I82-Trics!J82=1,Trics!J82-Trics!I82=1),1,IF(OR(Trics!I82-Trics!J82=2,Trics!I82-Trics!J82=3,Trics!J82-Trics!I82=2,Trics!J82-Trics!I82=3),"2, 3","-")))</f>
        <v/>
      </c>
      <c r="Y60" s="68" t="str">
        <f>IF(Trics!L81="","",IF(AND(Trics!L81="P",X59=1,W59=4),"B",IF(AND(Trics!L81="B",X59=1,W59=4),"P",IF(AND(Trics!L81="P",X59="2, 3",W59=4),"P",IF(AND(Trics!L81="B",X59="2, 3",W59=4),"B",IF(AND(Trics!L81="P",X59=1,W59=6),"P",IF(AND(Trics!L81="B",X59=1,W59=6),"B",IF(AND(Trics!L81="P",X59="2, 3",W59=6),"B",IF(AND(Trics!L81="B",X59="2, 3",W59=6),"P","รอ")))))))))</f>
        <v/>
      </c>
      <c r="Z60" s="76" t="str">
        <f>IF(Trics!L82="","",IF(Y60="รอ","-",IF(Trics!L82=Y60,1,0)))</f>
        <v/>
      </c>
    </row>
    <row r="61" spans="1:26" ht="12" customHeight="1">
      <c r="A61" s="77" t="str">
        <f>IF(Trics!L83="","",Trics!L83)</f>
        <v/>
      </c>
      <c r="B61" s="61" t="s">
        <v>80</v>
      </c>
      <c r="C61" s="50" t="str">
        <f>IFERROR(RANK(Trics!C82,Trics!$C82:'Trics'!$H82,0)+0.1,"")</f>
        <v/>
      </c>
      <c r="D61" s="50" t="str">
        <f>IFERROR(RANK(Trics!D82,Trics!$C82:'Trics'!$H82,0)+0.3,"")</f>
        <v/>
      </c>
      <c r="E61" s="50" t="str">
        <f>IFERROR(RANK(Trics!E82,Trics!$C82:'Trics'!$H82,0)+0.5,"")</f>
        <v/>
      </c>
      <c r="F61" s="50" t="str">
        <f>IFERROR(RANK(Trics!F82,Trics!$C82:'Trics'!$H82,0)+0.2,"")</f>
        <v/>
      </c>
      <c r="G61" s="50" t="str">
        <f>IFERROR(RANK(Trics!G82,Trics!$C82:'Trics'!$H82,0)+0.4,"")</f>
        <v/>
      </c>
      <c r="H61" s="50" t="str">
        <f>IFERROR(RANK(Trics!H82,Trics!$C82:'Trics'!$H82,0)+0.6,"")</f>
        <v/>
      </c>
      <c r="I61" s="54" t="str">
        <f>IFERROR(IF(AND(Trics!C82="O",Trics!D82="O",Trics!E82="O",Trics!F82="O",Trics!G82="O",Trics!H82="O"),"P",LOOKUP(2,1/(C61:H61=MIN(C61:H61)),$C$2:$H$2)),"")</f>
        <v/>
      </c>
      <c r="J61" s="54" t="str">
        <f>IFERROR(IF(Trics!C82="","",IF(AND(Trics!C82="O",Trics!D82="O",Trics!E82="O"),"P",IF(AND(Trics!F82="O",Trics!G82="O",Trics!H82="O"),"B",LOOKUP(2,1/(K61:P61=MIN(K61:P61)),$C$2:$H$2)))),"")</f>
        <v/>
      </c>
      <c r="K61" s="1" t="str">
        <f>IFERROR(RANK(Trics!C82,Trics!$C82:'Trics'!$H82,1)+0.1,"")</f>
        <v/>
      </c>
      <c r="L61" s="1" t="str">
        <f>IFERROR(RANK(Trics!D82,Trics!$C82:'Trics'!$H82,1)+0.3,"")</f>
        <v/>
      </c>
      <c r="M61" s="1" t="str">
        <f>IFERROR(RANK(Trics!E82,Trics!$C82:'Trics'!$H82,1)+0.5,"")</f>
        <v/>
      </c>
      <c r="N61" s="1" t="str">
        <f>IFERROR(RANK(Trics!F82,Trics!$C82:'Trics'!$H82,1)+0.2,"")</f>
        <v/>
      </c>
      <c r="O61" s="1" t="str">
        <f>IFERROR(RANK(Trics!G82,Trics!$C82:'Trics'!$H82,1)+0.4,"")</f>
        <v/>
      </c>
      <c r="P61" s="1" t="str">
        <f>IFERROR(RANK(Trics!H82,Trics!$C82:'Trics'!$H82,1)+0.6,"")</f>
        <v/>
      </c>
      <c r="Q61" s="56" t="str">
        <f>IF(Trics!$C84="","",IF(Trics!$L84="T",Q60,IF(Trics!CA76=Trics!L84,"/","X")))</f>
        <v/>
      </c>
      <c r="R61" s="56" t="str">
        <f>IF(Trics!$C84="","",IF(Trics!$L84="T",R60,IF(Trics!$CD76=Trics!$L84,"/","X")))</f>
        <v/>
      </c>
      <c r="S61" s="56" t="str">
        <f>IF(Trics!$C84="","",IF(Trics!$L84="T",S60,IF(Trics!$CG76=Trics!$L84,"/","X")))</f>
        <v/>
      </c>
      <c r="U61" s="71" t="str">
        <f>IF(Trics!L83="","",IF(OR(Trics!E83="",Trics!E83="-"),2,3))</f>
        <v/>
      </c>
      <c r="V61" s="71" t="str">
        <f>IF(Trics!L83="","",IF(OR(Trics!H83="",Trics!H83="-"),2,3))</f>
        <v/>
      </c>
      <c r="W61" s="69" t="str">
        <f>IF(Trics!L83="","",IF(AND(U61=2,V61=2),4,IF(AND(U61=3,V61=3),6,IF(AND(U61=2,V61=3),5,IF(AND(U61=3,V61=2),5,"-")))))</f>
        <v/>
      </c>
      <c r="X61" s="69" t="str">
        <f>IF(Trics!L83="","",IF(OR(Trics!I83-Trics!J83=1,Trics!J83-Trics!I83=1),1,IF(OR(Trics!I83-Trics!J83=2,Trics!I83-Trics!J83=3,Trics!J83-Trics!I83=2,Trics!J83-Trics!I83=3),"2, 3","-")))</f>
        <v/>
      </c>
      <c r="Y61" s="68" t="str">
        <f>IF(Trics!L82="","",IF(AND(Trics!L82="P",X60=1,W60=4),"B",IF(AND(Trics!L82="B",X60=1,W60=4),"P",IF(AND(Trics!L82="P",X60="2, 3",W60=4),"P",IF(AND(Trics!L82="B",X60="2, 3",W60=4),"B",IF(AND(Trics!L82="P",X60=1,W60=6),"P",IF(AND(Trics!L82="B",X60=1,W60=6),"B",IF(AND(Trics!L82="P",X60="2, 3",W60=6),"B",IF(AND(Trics!L82="B",X60="2, 3",W60=6),"P","รอ")))))))))</f>
        <v/>
      </c>
      <c r="Z61" s="76" t="str">
        <f>IF(Trics!L83="","",IF(Y61="รอ","-",IF(Trics!L83=Y61,1,0)))</f>
        <v/>
      </c>
    </row>
    <row r="62" spans="1:26" ht="12" customHeight="1">
      <c r="A62" s="77" t="str">
        <f>IF(Trics!L84="","",Trics!L84)</f>
        <v/>
      </c>
      <c r="B62" s="61" t="s">
        <v>81</v>
      </c>
      <c r="C62" s="62" t="str">
        <f>IFERROR(RANK(Trics!C83,Trics!$C83:'Trics'!$H83,0)+0.1,"")</f>
        <v/>
      </c>
      <c r="D62" s="62" t="str">
        <f>IFERROR(RANK(Trics!D83,Trics!$C83:'Trics'!$H83,0)+0.3,"")</f>
        <v/>
      </c>
      <c r="E62" s="62" t="str">
        <f>IFERROR(RANK(Trics!E83,Trics!$C83:'Trics'!$H83,0)+0.5,"")</f>
        <v/>
      </c>
      <c r="F62" s="62" t="str">
        <f>IFERROR(RANK(Trics!F83,Trics!$C83:'Trics'!$H83,0)+0.2,"")</f>
        <v/>
      </c>
      <c r="G62" s="62" t="str">
        <f>IFERROR(RANK(Trics!G83,Trics!$C83:'Trics'!$H83,0)+0.4,"")</f>
        <v/>
      </c>
      <c r="H62" s="62" t="str">
        <f>IFERROR(RANK(Trics!H83,Trics!$C83:'Trics'!$H83,0)+0.6,"")</f>
        <v/>
      </c>
      <c r="I62" s="54" t="str">
        <f>IFERROR(IF(AND(Trics!C83="O",Trics!D83="O",Trics!E83="O",Trics!F83="O",Trics!G83="O",Trics!H83="O"),"P",LOOKUP(2,1/(C62:H62=MIN(C62:H62)),$C$2:$H$2)),"")</f>
        <v/>
      </c>
      <c r="J62" s="54" t="str">
        <f>IFERROR(IF(Trics!C83="","",IF(AND(Trics!C83="O",Trics!D83="O",Trics!E83="O"),"P",IF(AND(Trics!F83="O",Trics!G83="O",Trics!H83="O"),"B",LOOKUP(2,1/(K62:P62=MIN(K62:P62)),$C$2:$H$2)))),"")</f>
        <v/>
      </c>
      <c r="K62" s="1" t="str">
        <f>IFERROR(RANK(Trics!C83,Trics!$C83:'Trics'!$H83,1)+0.1,"")</f>
        <v/>
      </c>
      <c r="L62" s="1" t="str">
        <f>IFERROR(RANK(Trics!D83,Trics!$C83:'Trics'!$H83,1)+0.3,"")</f>
        <v/>
      </c>
      <c r="M62" s="1" t="str">
        <f>IFERROR(RANK(Trics!E83,Trics!$C83:'Trics'!$H83,1)+0.5,"")</f>
        <v/>
      </c>
      <c r="N62" s="1" t="str">
        <f>IFERROR(RANK(Trics!F83,Trics!$C83:'Trics'!$H83,1)+0.2,"")</f>
        <v/>
      </c>
      <c r="O62" s="1" t="str">
        <f>IFERROR(RANK(Trics!G83,Trics!$C83:'Trics'!$H83,1)+0.4,"")</f>
        <v/>
      </c>
      <c r="P62" s="1" t="str">
        <f>IFERROR(RANK(Trics!H83,Trics!$C83:'Trics'!$H83,1)+0.6,"")</f>
        <v/>
      </c>
      <c r="Q62" s="56" t="str">
        <f>IF(Trics!$C85="","",IF(Trics!$L85="T",Q61,IF(Trics!N85=Trics!L85,"/","X")))</f>
        <v/>
      </c>
      <c r="R62" s="56" t="str">
        <f>IF(Trics!$C85="","",IF(Trics!$L85="T",R61,IF(Trics!$Q85=Trics!$L85,"/","X")))</f>
        <v/>
      </c>
      <c r="S62" s="56" t="str">
        <f>IF(Trics!$C85="","",IF(Trics!$L85="T",S61,IF(Trics!$T85=Trics!$L85,"/","X")))</f>
        <v/>
      </c>
      <c r="U62" s="71" t="str">
        <f>IF(Trics!L84="","",IF(OR(Trics!E84="",Trics!E84="-"),2,3))</f>
        <v/>
      </c>
      <c r="V62" s="71" t="str">
        <f>IF(Trics!L84="","",IF(OR(Trics!H84="",Trics!H84="-"),2,3))</f>
        <v/>
      </c>
      <c r="W62" s="69" t="str">
        <f>IF(Trics!L84="","",IF(AND(U62=2,V62=2),4,IF(AND(U62=3,V62=3),6,IF(AND(U62=2,V62=3),5,IF(AND(U62=3,V62=2),5,"-")))))</f>
        <v/>
      </c>
      <c r="X62" s="69" t="str">
        <f>IF(Trics!L84="","",IF(OR(Trics!I84-Trics!J84=1,Trics!J84-Trics!I84=1),1,IF(OR(Trics!I84-Trics!J84=2,Trics!I84-Trics!J84=3,Trics!J84-Trics!I84=2,Trics!J84-Trics!I84=3),"2, 3","-")))</f>
        <v/>
      </c>
      <c r="Y62" s="68" t="str">
        <f>IF(Trics!L83="","",IF(AND(Trics!L83="P",X61=1,W61=4),"B",IF(AND(Trics!L83="B",X61=1,W61=4),"P",IF(AND(Trics!L83="P",X61="2, 3",W61=4),"P",IF(AND(Trics!L83="B",X61="2, 3",W61=4),"B",IF(AND(Trics!L83="P",X61=1,W61=6),"P",IF(AND(Trics!L83="B",X61=1,W61=6),"B",IF(AND(Trics!L83="P",X61="2, 3",W61=6),"B",IF(AND(Trics!L83="B",X61="2, 3",W61=6),"P","รอ")))))))))</f>
        <v/>
      </c>
      <c r="Z62" s="76" t="str">
        <f>IF(Trics!L84="","",IF(Y62="รอ","-",IF(Trics!L84=Y62,1,0)))</f>
        <v/>
      </c>
    </row>
    <row r="63" spans="1:26" ht="12" customHeight="1">
      <c r="A63" s="77" t="str">
        <f>IF(Trics!L85="","",Trics!L85)</f>
        <v/>
      </c>
      <c r="B63" s="61" t="s">
        <v>82</v>
      </c>
      <c r="C63" s="62" t="str">
        <f>IFERROR(RANK(Trics!C84,Trics!$C84:'Trics'!$H84,0)+0.1,"")</f>
        <v/>
      </c>
      <c r="D63" s="62" t="str">
        <f>IFERROR(RANK(Trics!D84,Trics!$C84:'Trics'!$H84,0)+0.3,"")</f>
        <v/>
      </c>
      <c r="E63" s="62" t="str">
        <f>IFERROR(RANK(Trics!E84,Trics!$C84:'Trics'!$H84,0)+0.5,"")</f>
        <v/>
      </c>
      <c r="F63" s="62" t="str">
        <f>IFERROR(RANK(Trics!F84,Trics!$C84:'Trics'!$H84,0)+0.2,"")</f>
        <v/>
      </c>
      <c r="G63" s="62" t="str">
        <f>IFERROR(RANK(Trics!G84,Trics!$C84:'Trics'!$H84,0)+0.4,"")</f>
        <v/>
      </c>
      <c r="H63" s="62" t="str">
        <f>IFERROR(RANK(Trics!H84,Trics!$C84:'Trics'!$H84,0)+0.6,"")</f>
        <v/>
      </c>
      <c r="I63" s="54" t="str">
        <f>IFERROR(IF(AND(Trics!C84="O",Trics!D84="O",Trics!E84="O",Trics!F84="O",Trics!G84="O",Trics!H84="O"),"P",LOOKUP(2,1/(C63:H63=MIN(C63:H63)),$C$2:$H$2)),"")</f>
        <v/>
      </c>
      <c r="J63" s="54" t="str">
        <f>IFERROR(IF(Trics!C84="","",IF(AND(Trics!C84="O",Trics!D84="O",Trics!E84="O"),"P",IF(AND(Trics!F84="O",Trics!G84="O",Trics!H84="O"),"B",LOOKUP(2,1/(K63:P63=MIN(K63:P63)),$C$2:$H$2)))),"")</f>
        <v/>
      </c>
      <c r="K63" s="1" t="str">
        <f>IFERROR(RANK(Trics!C84,Trics!$C84:'Trics'!$H84,1)+0.1,"")</f>
        <v/>
      </c>
      <c r="L63" s="1" t="str">
        <f>IFERROR(RANK(Trics!D84,Trics!$C84:'Trics'!$H84,1)+0.3,"")</f>
        <v/>
      </c>
      <c r="M63" s="1" t="str">
        <f>IFERROR(RANK(Trics!E84,Trics!$C84:'Trics'!$H84,1)+0.5,"")</f>
        <v/>
      </c>
      <c r="N63" s="1" t="str">
        <f>IFERROR(RANK(Trics!F84,Trics!$C84:'Trics'!$H84,1)+0.2,"")</f>
        <v/>
      </c>
      <c r="O63" s="1" t="str">
        <f>IFERROR(RANK(Trics!G84,Trics!$C84:'Trics'!$H84,1)+0.4,"")</f>
        <v/>
      </c>
      <c r="P63" s="1" t="str">
        <f>IFERROR(RANK(Trics!H84,Trics!$C84:'Trics'!$H84,1)+0.6,"")</f>
        <v/>
      </c>
      <c r="Q63" s="56" t="e">
        <f>IF(Trics!#REF!="","",IF(Trics!#REF!="T",Q62,IF(Trics!#REF!=Trics!#REF!,"/","X")))</f>
        <v>#REF!</v>
      </c>
      <c r="R63" s="56" t="e">
        <f>IF(Trics!#REF!="","",IF(Trics!#REF!="T",R62,IF(Trics!#REF!=Trics!#REF!,"/","X")))</f>
        <v>#REF!</v>
      </c>
      <c r="S63" s="56" t="e">
        <f>IF(Trics!#REF!="","",IF(Trics!#REF!="T",S62,IF(Trics!#REF!=Trics!#REF!,"/","X")))</f>
        <v>#REF!</v>
      </c>
      <c r="U63" s="71" t="str">
        <f>IF(Trics!L85="","",IF(OR(Trics!E85="",Trics!E85="-"),2,3))</f>
        <v/>
      </c>
      <c r="V63" s="71" t="str">
        <f>IF(Trics!L85="","",IF(OR(Trics!H85="",Trics!H85="-"),2,3))</f>
        <v/>
      </c>
      <c r="W63" s="69" t="str">
        <f>IF(Trics!L85="","",IF(AND(U63=2,V63=2),4,IF(AND(U63=3,V63=3),6,IF(AND(U63=2,V63=3),5,IF(AND(U63=3,V63=2),5,"-")))))</f>
        <v/>
      </c>
      <c r="X63" s="69" t="str">
        <f>IF(Trics!L85="","",IF(OR(Trics!I85-Trics!J85=1,Trics!J85-Trics!I85=1),1,IF(OR(Trics!I85-Trics!J85=2,Trics!I85-Trics!J85=3,Trics!J85-Trics!I85=2,Trics!J85-Trics!I85=3),"2, 3","-")))</f>
        <v/>
      </c>
      <c r="Y63" s="79" t="str">
        <f>IF(Trics!L84="","",IF(AND(Trics!L84="P",X62=1,W62=4),"B",IF(AND(Trics!L84="B",X62=1,W62=4),"P",IF(AND(Trics!L84="P",X62="2, 3",W62=4),"P",IF(AND(Trics!L84="B",X62="2, 3",W62=4),"B",IF(AND(Trics!L84="P",X62=1,W62=6),"P",IF(AND(Trics!L84="B",X62=1,W62=6),"B",IF(AND(Trics!L84="P",X62="2, 3",W62=6),"B",IF(AND(Trics!L84="B",X62="2, 3",W62=6),"P","รอ")))))))))</f>
        <v/>
      </c>
      <c r="Z63" s="76" t="str">
        <f>IF(Trics!L85="","",IF(Y63="รอ","-",IF(Trics!L85=Y63,1,0)))</f>
        <v/>
      </c>
    </row>
    <row r="64" spans="1:26" ht="12.75" customHeight="1"/>
    <row r="65" spans="2:12" ht="12.75" customHeight="1"/>
    <row r="66" spans="2:12" ht="12.75" customHeight="1"/>
    <row r="67" spans="2:12" ht="12.75" customHeight="1"/>
    <row r="68" spans="2:12" ht="12.75" customHeight="1"/>
    <row r="69" spans="2:12" ht="12.75" customHeight="1"/>
    <row r="70" spans="2:12" ht="12.75" customHeight="1"/>
    <row r="71" spans="2:12" ht="12.75" customHeight="1"/>
    <row r="72" spans="2:12" ht="12.75" customHeight="1"/>
    <row r="73" spans="2:12" ht="12.75" customHeight="1"/>
    <row r="74" spans="2:12" ht="12.75" customHeight="1" thickBot="1"/>
    <row r="75" spans="2:12" ht="12.75" customHeight="1" thickBot="1">
      <c r="B75" s="109" t="s">
        <v>8</v>
      </c>
      <c r="C75" s="110"/>
      <c r="D75" s="110"/>
      <c r="E75" s="110"/>
      <c r="F75" s="110"/>
      <c r="G75" s="110"/>
      <c r="H75" s="111"/>
      <c r="I75" s="112"/>
      <c r="J75" s="41" t="s">
        <v>5</v>
      </c>
      <c r="K75" s="21" t="s">
        <v>6</v>
      </c>
      <c r="L75" s="21" t="s">
        <v>7</v>
      </c>
    </row>
    <row r="76" spans="2:12" ht="12.75" customHeight="1">
      <c r="B76" s="4" t="str">
        <f t="shared" ref="B76:B91" si="1">D76&amp;E76&amp;F76&amp;G76</f>
        <v>CCCC</v>
      </c>
      <c r="C76" s="5" t="str">
        <f t="shared" ref="C76:C91" si="2">D76&amp;E76&amp;F76</f>
        <v>CCC</v>
      </c>
      <c r="D76" s="35" t="s">
        <v>3</v>
      </c>
      <c r="E76" s="7" t="s">
        <v>3</v>
      </c>
      <c r="F76" s="7" t="s">
        <v>3</v>
      </c>
      <c r="G76" s="8" t="s">
        <v>3</v>
      </c>
      <c r="H76" s="24" t="s">
        <v>1</v>
      </c>
      <c r="I76" s="42" t="s">
        <v>9</v>
      </c>
      <c r="J76" s="24" t="s">
        <v>14</v>
      </c>
      <c r="K76" s="25" t="s">
        <v>13</v>
      </c>
      <c r="L76" s="26" t="s">
        <v>13</v>
      </c>
    </row>
    <row r="77" spans="2:12" ht="12.75" customHeight="1">
      <c r="B77" s="9" t="str">
        <f t="shared" si="1"/>
        <v>CCJJ</v>
      </c>
      <c r="C77" s="10" t="str">
        <f t="shared" si="2"/>
        <v>CCJ</v>
      </c>
      <c r="D77" s="36" t="s">
        <v>3</v>
      </c>
      <c r="E77" s="12" t="s">
        <v>3</v>
      </c>
      <c r="F77" s="13" t="s">
        <v>4</v>
      </c>
      <c r="G77" s="14" t="s">
        <v>4</v>
      </c>
      <c r="H77" s="27" t="s">
        <v>1</v>
      </c>
      <c r="I77" s="43" t="s">
        <v>10</v>
      </c>
      <c r="J77" s="27" t="s">
        <v>14</v>
      </c>
      <c r="K77" s="22" t="s">
        <v>14</v>
      </c>
      <c r="L77" s="28" t="s">
        <v>14</v>
      </c>
    </row>
    <row r="78" spans="2:12" ht="12.75" customHeight="1">
      <c r="B78" s="9" t="str">
        <f t="shared" si="1"/>
        <v>CJCJ</v>
      </c>
      <c r="C78" s="10" t="str">
        <f t="shared" si="2"/>
        <v>CJC</v>
      </c>
      <c r="D78" s="36" t="s">
        <v>3</v>
      </c>
      <c r="E78" s="13" t="s">
        <v>4</v>
      </c>
      <c r="F78" s="12" t="s">
        <v>3</v>
      </c>
      <c r="G78" s="14" t="s">
        <v>4</v>
      </c>
      <c r="H78" s="27" t="s">
        <v>1</v>
      </c>
      <c r="I78" s="43" t="s">
        <v>9</v>
      </c>
      <c r="J78" s="27" t="s">
        <v>14</v>
      </c>
      <c r="K78" s="22" t="s">
        <v>13</v>
      </c>
      <c r="L78" s="28" t="s">
        <v>14</v>
      </c>
    </row>
    <row r="79" spans="2:12" ht="12.75" customHeight="1">
      <c r="B79" s="9" t="str">
        <f t="shared" si="1"/>
        <v>CJJC</v>
      </c>
      <c r="C79" s="10" t="str">
        <f t="shared" si="2"/>
        <v>CJJ</v>
      </c>
      <c r="D79" s="36" t="s">
        <v>3</v>
      </c>
      <c r="E79" s="13" t="s">
        <v>4</v>
      </c>
      <c r="F79" s="13" t="s">
        <v>4</v>
      </c>
      <c r="G79" s="15" t="s">
        <v>3</v>
      </c>
      <c r="H79" s="27" t="s">
        <v>1</v>
      </c>
      <c r="I79" s="43" t="s">
        <v>10</v>
      </c>
      <c r="J79" s="27" t="s">
        <v>12</v>
      </c>
      <c r="K79" s="22" t="s">
        <v>14</v>
      </c>
      <c r="L79" s="28" t="s">
        <v>14</v>
      </c>
    </row>
    <row r="80" spans="2:12" ht="12.75" customHeight="1">
      <c r="B80" s="9" t="str">
        <f t="shared" si="1"/>
        <v>JJJJ</v>
      </c>
      <c r="C80" s="10" t="str">
        <f t="shared" si="2"/>
        <v>JJJ</v>
      </c>
      <c r="D80" s="37" t="s">
        <v>4</v>
      </c>
      <c r="E80" s="13" t="s">
        <v>4</v>
      </c>
      <c r="F80" s="13" t="s">
        <v>4</v>
      </c>
      <c r="G80" s="14" t="s">
        <v>4</v>
      </c>
      <c r="H80" s="27" t="s">
        <v>1</v>
      </c>
      <c r="I80" s="43" t="s">
        <v>9</v>
      </c>
      <c r="J80" s="27" t="s">
        <v>14</v>
      </c>
      <c r="K80" s="22" t="s">
        <v>14</v>
      </c>
      <c r="L80" s="28" t="s">
        <v>12</v>
      </c>
    </row>
    <row r="81" spans="2:12" ht="12.75" customHeight="1">
      <c r="B81" s="9" t="str">
        <f t="shared" si="1"/>
        <v>JJCC</v>
      </c>
      <c r="C81" s="10" t="str">
        <f t="shared" si="2"/>
        <v>JJC</v>
      </c>
      <c r="D81" s="37" t="s">
        <v>4</v>
      </c>
      <c r="E81" s="13" t="s">
        <v>4</v>
      </c>
      <c r="F81" s="12" t="s">
        <v>3</v>
      </c>
      <c r="G81" s="15" t="s">
        <v>3</v>
      </c>
      <c r="H81" s="27" t="s">
        <v>1</v>
      </c>
      <c r="I81" s="43" t="s">
        <v>10</v>
      </c>
      <c r="J81" s="27" t="s">
        <v>12</v>
      </c>
      <c r="K81" s="22" t="s">
        <v>14</v>
      </c>
      <c r="L81" s="28" t="s">
        <v>14</v>
      </c>
    </row>
    <row r="82" spans="2:12" ht="12.75" customHeight="1">
      <c r="B82" s="9" t="str">
        <f t="shared" si="1"/>
        <v>JCJC</v>
      </c>
      <c r="C82" s="10" t="str">
        <f t="shared" si="2"/>
        <v>JCJ</v>
      </c>
      <c r="D82" s="37" t="s">
        <v>4</v>
      </c>
      <c r="E82" s="12" t="s">
        <v>3</v>
      </c>
      <c r="F82" s="16" t="s">
        <v>4</v>
      </c>
      <c r="G82" s="19" t="s">
        <v>3</v>
      </c>
      <c r="H82" s="27" t="s">
        <v>1</v>
      </c>
      <c r="I82" s="43" t="s">
        <v>9</v>
      </c>
      <c r="J82" s="27" t="s">
        <v>13</v>
      </c>
      <c r="K82" s="22" t="s">
        <v>12</v>
      </c>
      <c r="L82" s="28" t="s">
        <v>14</v>
      </c>
    </row>
    <row r="83" spans="2:12" ht="12.75" customHeight="1" thickBot="1">
      <c r="B83" s="17" t="str">
        <f t="shared" si="1"/>
        <v>JCCJ</v>
      </c>
      <c r="C83" s="18" t="str">
        <f t="shared" si="2"/>
        <v>JCC</v>
      </c>
      <c r="D83" s="38" t="s">
        <v>4</v>
      </c>
      <c r="E83" s="39" t="s">
        <v>3</v>
      </c>
      <c r="F83" s="39" t="s">
        <v>3</v>
      </c>
      <c r="G83" s="40" t="s">
        <v>4</v>
      </c>
      <c r="H83" s="29" t="s">
        <v>1</v>
      </c>
      <c r="I83" s="44" t="s">
        <v>10</v>
      </c>
      <c r="J83" s="29" t="s">
        <v>13</v>
      </c>
      <c r="K83" s="30" t="s">
        <v>14</v>
      </c>
      <c r="L83" s="31" t="s">
        <v>14</v>
      </c>
    </row>
    <row r="84" spans="2:12" ht="12.75" customHeight="1" thickBot="1">
      <c r="B84" s="4" t="str">
        <f t="shared" si="1"/>
        <v>CCCJ</v>
      </c>
      <c r="C84" s="5" t="str">
        <f t="shared" si="2"/>
        <v>CCC</v>
      </c>
      <c r="D84" s="32" t="s">
        <v>3</v>
      </c>
      <c r="E84" s="32" t="s">
        <v>3</v>
      </c>
      <c r="F84" s="32" t="s">
        <v>3</v>
      </c>
      <c r="G84" s="33" t="s">
        <v>4</v>
      </c>
      <c r="H84" s="34" t="s">
        <v>11</v>
      </c>
      <c r="I84" s="45" t="s">
        <v>9</v>
      </c>
      <c r="J84" s="24" t="s">
        <v>14</v>
      </c>
      <c r="K84" s="25" t="s">
        <v>13</v>
      </c>
      <c r="L84" s="26" t="s">
        <v>13</v>
      </c>
    </row>
    <row r="85" spans="2:12" ht="12.75" customHeight="1" thickBot="1">
      <c r="B85" s="9" t="str">
        <f t="shared" si="1"/>
        <v>CCJC</v>
      </c>
      <c r="C85" s="10" t="str">
        <f t="shared" si="2"/>
        <v>CCJ</v>
      </c>
      <c r="D85" s="11" t="s">
        <v>3</v>
      </c>
      <c r="E85" s="11" t="s">
        <v>3</v>
      </c>
      <c r="F85" s="16" t="s">
        <v>4</v>
      </c>
      <c r="G85" s="23" t="s">
        <v>3</v>
      </c>
      <c r="H85" s="27" t="s">
        <v>11</v>
      </c>
      <c r="I85" s="43" t="s">
        <v>10</v>
      </c>
      <c r="J85" s="27" t="s">
        <v>14</v>
      </c>
      <c r="K85" s="22" t="s">
        <v>14</v>
      </c>
      <c r="L85" s="28" t="s">
        <v>14</v>
      </c>
    </row>
    <row r="86" spans="2:12" ht="12.75" customHeight="1">
      <c r="B86" s="9" t="str">
        <f t="shared" si="1"/>
        <v>CJCC</v>
      </c>
      <c r="C86" s="10" t="str">
        <f t="shared" si="2"/>
        <v>CJC</v>
      </c>
      <c r="D86" s="11" t="s">
        <v>3</v>
      </c>
      <c r="E86" s="16" t="s">
        <v>4</v>
      </c>
      <c r="F86" s="6" t="s">
        <v>3</v>
      </c>
      <c r="G86" s="23" t="s">
        <v>3</v>
      </c>
      <c r="H86" s="27" t="s">
        <v>11</v>
      </c>
      <c r="I86" s="43" t="s">
        <v>9</v>
      </c>
      <c r="J86" s="27" t="s">
        <v>14</v>
      </c>
      <c r="K86" s="22" t="s">
        <v>13</v>
      </c>
      <c r="L86" s="28" t="s">
        <v>14</v>
      </c>
    </row>
    <row r="87" spans="2:12" ht="12.75" customHeight="1" thickBot="1">
      <c r="B87" s="9" t="str">
        <f t="shared" si="1"/>
        <v>CJJJ</v>
      </c>
      <c r="C87" s="10" t="str">
        <f t="shared" si="2"/>
        <v>CJJ</v>
      </c>
      <c r="D87" s="11" t="s">
        <v>3</v>
      </c>
      <c r="E87" s="16" t="s">
        <v>4</v>
      </c>
      <c r="F87" s="16" t="s">
        <v>4</v>
      </c>
      <c r="G87" s="20" t="s">
        <v>4</v>
      </c>
      <c r="H87" s="27" t="s">
        <v>11</v>
      </c>
      <c r="I87" s="43" t="s">
        <v>10</v>
      </c>
      <c r="J87" s="27" t="s">
        <v>12</v>
      </c>
      <c r="K87" s="22" t="s">
        <v>14</v>
      </c>
      <c r="L87" s="28" t="s">
        <v>14</v>
      </c>
    </row>
    <row r="88" spans="2:12" ht="12.75" customHeight="1" thickBot="1">
      <c r="B88" s="9" t="str">
        <f t="shared" si="1"/>
        <v>JJJC</v>
      </c>
      <c r="C88" s="10" t="str">
        <f t="shared" si="2"/>
        <v>JJJ</v>
      </c>
      <c r="D88" s="16" t="s">
        <v>4</v>
      </c>
      <c r="E88" s="16" t="s">
        <v>4</v>
      </c>
      <c r="F88" s="16" t="s">
        <v>4</v>
      </c>
      <c r="G88" s="23" t="s">
        <v>3</v>
      </c>
      <c r="H88" s="27" t="s">
        <v>11</v>
      </c>
      <c r="I88" s="43" t="s">
        <v>9</v>
      </c>
      <c r="J88" s="27" t="s">
        <v>14</v>
      </c>
      <c r="K88" s="22" t="s">
        <v>14</v>
      </c>
      <c r="L88" s="28" t="s">
        <v>12</v>
      </c>
    </row>
    <row r="89" spans="2:12" ht="12.75" customHeight="1" thickBot="1">
      <c r="B89" s="9" t="str">
        <f t="shared" si="1"/>
        <v>JJCJ</v>
      </c>
      <c r="C89" s="10" t="str">
        <f t="shared" si="2"/>
        <v>JJC</v>
      </c>
      <c r="D89" s="16" t="s">
        <v>4</v>
      </c>
      <c r="E89" s="16" t="s">
        <v>4</v>
      </c>
      <c r="F89" s="6" t="s">
        <v>3</v>
      </c>
      <c r="G89" s="20" t="s">
        <v>4</v>
      </c>
      <c r="H89" s="27" t="s">
        <v>11</v>
      </c>
      <c r="I89" s="43" t="s">
        <v>10</v>
      </c>
      <c r="J89" s="27" t="s">
        <v>12</v>
      </c>
      <c r="K89" s="22" t="s">
        <v>14</v>
      </c>
      <c r="L89" s="28" t="s">
        <v>14</v>
      </c>
    </row>
    <row r="90" spans="2:12" ht="12.75" customHeight="1" thickBot="1">
      <c r="B90" s="9" t="str">
        <f t="shared" si="1"/>
        <v>JCJJ</v>
      </c>
      <c r="C90" s="10" t="str">
        <f t="shared" si="2"/>
        <v>JCJ</v>
      </c>
      <c r="D90" s="16" t="s">
        <v>4</v>
      </c>
      <c r="E90" s="6" t="s">
        <v>3</v>
      </c>
      <c r="F90" s="16" t="s">
        <v>4</v>
      </c>
      <c r="G90" s="20" t="s">
        <v>4</v>
      </c>
      <c r="H90" s="27" t="s">
        <v>11</v>
      </c>
      <c r="I90" s="43" t="s">
        <v>9</v>
      </c>
      <c r="J90" s="27" t="s">
        <v>13</v>
      </c>
      <c r="K90" s="22" t="s">
        <v>12</v>
      </c>
      <c r="L90" s="28" t="s">
        <v>14</v>
      </c>
    </row>
    <row r="91" spans="2:12" ht="15" thickBot="1">
      <c r="B91" s="17" t="str">
        <f t="shared" si="1"/>
        <v>JCCC</v>
      </c>
      <c r="C91" s="18" t="str">
        <f t="shared" si="2"/>
        <v>JCC</v>
      </c>
      <c r="D91" s="16" t="s">
        <v>4</v>
      </c>
      <c r="E91" s="6" t="s">
        <v>3</v>
      </c>
      <c r="F91" s="6" t="s">
        <v>3</v>
      </c>
      <c r="G91" s="23" t="s">
        <v>3</v>
      </c>
      <c r="H91" s="29" t="s">
        <v>11</v>
      </c>
      <c r="I91" s="44" t="s">
        <v>10</v>
      </c>
      <c r="J91" s="29" t="s">
        <v>13</v>
      </c>
      <c r="K91" s="30" t="s">
        <v>14</v>
      </c>
      <c r="L91" s="31" t="s">
        <v>14</v>
      </c>
    </row>
  </sheetData>
  <mergeCells count="5">
    <mergeCell ref="B75:I75"/>
    <mergeCell ref="I2:I3"/>
    <mergeCell ref="J2:J3"/>
    <mergeCell ref="U1:Y1"/>
    <mergeCell ref="A1:A2"/>
  </mergeCells>
  <phoneticPr fontId="2" type="noConversion"/>
  <conditionalFormatting sqref="I4:I63">
    <cfRule type="containsText" dxfId="48" priority="88" operator="containsText" text="B">
      <formula>NOT(ISERROR(SEARCH("B",I4)))</formula>
    </cfRule>
    <cfRule type="containsText" dxfId="47" priority="89" operator="containsText" text="P">
      <formula>NOT(ISERROR(SEARCH("P",I4)))</formula>
    </cfRule>
  </conditionalFormatting>
  <conditionalFormatting sqref="J4:J63">
    <cfRule type="containsText" dxfId="46" priority="84" operator="containsText" text="B">
      <formula>NOT(ISERROR(SEARCH("B",J4)))</formula>
    </cfRule>
    <cfRule type="containsText" dxfId="45" priority="85" operator="containsText" text="P">
      <formula>NOT(ISERROR(SEARCH("P",J4)))</formula>
    </cfRule>
  </conditionalFormatting>
  <conditionalFormatting sqref="Q3:Q61 R4:S61 Q62:S63">
    <cfRule type="containsText" dxfId="44" priority="76" operator="containsText" text="X">
      <formula>NOT(ISERROR(SEARCH("X",Q3)))</formula>
    </cfRule>
    <cfRule type="containsText" dxfId="43" priority="77" operator="containsText" text="/">
      <formula>NOT(ISERROR(SEARCH("/",Q3)))</formula>
    </cfRule>
    <cfRule type="containsText" dxfId="42" priority="81" operator="containsText" text="X">
      <formula>NOT(ISERROR(SEARCH("X",Q3)))</formula>
    </cfRule>
    <cfRule type="containsText" dxfId="41" priority="82" operator="containsText" text="/">
      <formula>NOT(ISERROR(SEARCH("/",Q3)))</formula>
    </cfRule>
    <cfRule type="containsText" dxfId="40" priority="83" operator="containsText" text="/">
      <formula>NOT(ISERROR(SEARCH("/",Q3)))</formula>
    </cfRule>
  </conditionalFormatting>
  <conditionalFormatting sqref="Q3:Q61 R4:S61 Q62:S63">
    <cfRule type="containsText" dxfId="39" priority="78" operator="containsText" text="X">
      <formula>NOT(ISERROR(SEARCH("X",Q3)))</formula>
    </cfRule>
    <cfRule type="containsText" dxfId="38" priority="79" operator="containsText" text="/">
      <formula>NOT(ISERROR(SEARCH("/",Q3)))</formula>
    </cfRule>
  </conditionalFormatting>
  <conditionalFormatting sqref="R3">
    <cfRule type="containsText" dxfId="37" priority="68" operator="containsText" text="X">
      <formula>NOT(ISERROR(SEARCH("X",R3)))</formula>
    </cfRule>
    <cfRule type="containsText" dxfId="36" priority="69" operator="containsText" text="/">
      <formula>NOT(ISERROR(SEARCH("/",R3)))</formula>
    </cfRule>
    <cfRule type="containsText" dxfId="35" priority="73" operator="containsText" text="X">
      <formula>NOT(ISERROR(SEARCH("X",R3)))</formula>
    </cfRule>
    <cfRule type="containsText" dxfId="34" priority="74" operator="containsText" text="/">
      <formula>NOT(ISERROR(SEARCH("/",R3)))</formula>
    </cfRule>
    <cfRule type="containsText" dxfId="33" priority="75" operator="containsText" text="/">
      <formula>NOT(ISERROR(SEARCH("/",R3)))</formula>
    </cfRule>
  </conditionalFormatting>
  <conditionalFormatting sqref="R3">
    <cfRule type="containsText" dxfId="32" priority="70" operator="containsText" text="X">
      <formula>NOT(ISERROR(SEARCH("X",R3)))</formula>
    </cfRule>
    <cfRule type="containsText" dxfId="31" priority="71" operator="containsText" text="/">
      <formula>NOT(ISERROR(SEARCH("/",R3)))</formula>
    </cfRule>
  </conditionalFormatting>
  <conditionalFormatting sqref="S3">
    <cfRule type="containsText" dxfId="30" priority="60" operator="containsText" text="X">
      <formula>NOT(ISERROR(SEARCH("X",S3)))</formula>
    </cfRule>
    <cfRule type="containsText" dxfId="29" priority="61" operator="containsText" text="/">
      <formula>NOT(ISERROR(SEARCH("/",S3)))</formula>
    </cfRule>
    <cfRule type="containsText" dxfId="28" priority="65" operator="containsText" text="X">
      <formula>NOT(ISERROR(SEARCH("X",S3)))</formula>
    </cfRule>
    <cfRule type="containsText" dxfId="27" priority="66" operator="containsText" text="/">
      <formula>NOT(ISERROR(SEARCH("/",S3)))</formula>
    </cfRule>
    <cfRule type="containsText" dxfId="26" priority="67" operator="containsText" text="/">
      <formula>NOT(ISERROR(SEARCH("/",S3)))</formula>
    </cfRule>
  </conditionalFormatting>
  <conditionalFormatting sqref="S3">
    <cfRule type="containsText" dxfId="25" priority="62" operator="containsText" text="X">
      <formula>NOT(ISERROR(SEARCH("X",S3)))</formula>
    </cfRule>
    <cfRule type="containsText" dxfId="24" priority="63" operator="containsText" text="/">
      <formula>NOT(ISERROR(SEARCH("/",S3)))</formula>
    </cfRule>
  </conditionalFormatting>
  <conditionalFormatting sqref="Y4:Y63">
    <cfRule type="containsText" dxfId="23" priority="55" operator="containsText" text="B">
      <formula>NOT(ISERROR(SEARCH("B",Y4)))</formula>
    </cfRule>
    <cfRule type="containsText" dxfId="22" priority="56" operator="containsText" text="P">
      <formula>NOT(ISERROR(SEARCH("P",Y4)))</formula>
    </cfRule>
  </conditionalFormatting>
  <conditionalFormatting sqref="Y4:Y63">
    <cfRule type="containsText" dxfId="21" priority="54" operator="containsText" text="T">
      <formula>NOT(ISERROR(SEARCH("T",Y4)))</formula>
    </cfRule>
  </conditionalFormatting>
  <conditionalFormatting sqref="Z4:Z63">
    <cfRule type="containsText" dxfId="20" priority="46" operator="containsText" text="B">
      <formula>NOT(ISERROR(SEARCH("B",Z4)))</formula>
    </cfRule>
    <cfRule type="containsText" dxfId="19" priority="47" operator="containsText" text="P">
      <formula>NOT(ISERROR(SEARCH("P",Z4)))</formula>
    </cfRule>
  </conditionalFormatting>
  <conditionalFormatting sqref="Z4:Z63">
    <cfRule type="containsText" dxfId="18" priority="44" operator="containsText" text="O">
      <formula>NOT(ISERROR(SEARCH("O",Z4)))</formula>
    </cfRule>
    <cfRule type="containsText" dxfId="17" priority="45" operator="containsText" text="S">
      <formula>NOT(ISERROR(SEARCH("S",Z4)))</formula>
    </cfRule>
  </conditionalFormatting>
  <conditionalFormatting sqref="A3:A63">
    <cfRule type="containsText" dxfId="16" priority="23" operator="containsText" text="T">
      <formula>NOT(ISERROR(SEARCH("T",A3)))</formula>
    </cfRule>
  </conditionalFormatting>
  <conditionalFormatting sqref="A3:A63">
    <cfRule type="containsText" dxfId="15" priority="24" operator="containsText" text="B">
      <formula>NOT(ISERROR(SEARCH("B",A3)))</formula>
    </cfRule>
    <cfRule type="containsText" dxfId="14" priority="25" operator="containsText" text="P">
      <formula>NOT(ISERROR(SEARCH("P",A3)))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" operator="containsText" id="{BEB3FEC7-0778-4392-B535-B381A144C769}">
            <xm:f>NOT(ISERROR(SEARCH("-",Q3)))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Q3:Q61 R4:S61 Q62:S63</xm:sqref>
        </x14:conditionalFormatting>
        <x14:conditionalFormatting xmlns:xm="http://schemas.microsoft.com/office/excel/2006/main">
          <x14:cfRule type="containsText" priority="72" operator="containsText" id="{42128CB6-52F9-4CFA-AE5B-5D73468573CE}">
            <xm:f>NOT(ISERROR(SEARCH("-",R3)))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R3</xm:sqref>
        </x14:conditionalFormatting>
        <x14:conditionalFormatting xmlns:xm="http://schemas.microsoft.com/office/excel/2006/main">
          <x14:cfRule type="containsText" priority="64" operator="containsText" id="{FC621F6C-C0A8-4ACA-93D7-8E7CAC391D67}">
            <xm:f>NOT(ISERROR(SEARCH("-",S3)))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S3</xm:sqref>
        </x14:conditionalFormatting>
        <x14:conditionalFormatting xmlns:xm="http://schemas.microsoft.com/office/excel/2006/main">
          <x14:cfRule type="iconSet" priority="57" id="{80BF7568-BE29-41E0-A8B4-CBFCFDDEDE6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Z4:Z63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03188-5B59-491E-AFCB-B416072F78C0}">
  <sheetPr codeName="Sheet5"/>
  <dimension ref="A1:BC102"/>
  <sheetViews>
    <sheetView tabSelected="1" zoomScale="50" zoomScaleNormal="50" workbookViewId="0">
      <selection activeCell="AP17" sqref="AP17"/>
    </sheetView>
  </sheetViews>
  <sheetFormatPr defaultRowHeight="14.25"/>
  <cols>
    <col min="1" max="1" width="1.625" customWidth="1"/>
    <col min="2" max="38" width="5.625" customWidth="1"/>
    <col min="39" max="39" width="5.5" customWidth="1"/>
    <col min="40" max="40" width="11.75" customWidth="1"/>
    <col min="41" max="77" width="4.25" customWidth="1"/>
    <col min="78" max="79" width="4" customWidth="1"/>
  </cols>
  <sheetData>
    <row r="1" spans="1:55" ht="20.25" customHeight="1" thickBot="1">
      <c r="A1" s="48">
        <v>2</v>
      </c>
      <c r="B1" s="48">
        <v>2</v>
      </c>
      <c r="C1" s="48">
        <v>2</v>
      </c>
      <c r="D1" s="48">
        <v>2</v>
      </c>
      <c r="E1" s="48">
        <v>2</v>
      </c>
      <c r="F1" s="48">
        <v>2</v>
      </c>
      <c r="G1" s="48">
        <v>2</v>
      </c>
      <c r="H1" s="48">
        <v>2</v>
      </c>
      <c r="I1" s="48">
        <v>2</v>
      </c>
      <c r="J1" s="48">
        <v>2</v>
      </c>
      <c r="K1" s="48">
        <v>2</v>
      </c>
      <c r="L1" s="48">
        <v>2</v>
      </c>
      <c r="M1" s="48">
        <v>2</v>
      </c>
      <c r="N1" s="48">
        <v>2</v>
      </c>
      <c r="O1" s="48">
        <v>2</v>
      </c>
      <c r="P1" s="48">
        <v>2</v>
      </c>
      <c r="Q1" s="48">
        <v>2</v>
      </c>
      <c r="R1" s="48">
        <v>2</v>
      </c>
      <c r="S1" s="48">
        <v>2</v>
      </c>
      <c r="T1" s="48">
        <v>2</v>
      </c>
      <c r="U1" s="48">
        <v>2</v>
      </c>
      <c r="V1" s="48">
        <v>2</v>
      </c>
      <c r="W1" s="48">
        <v>2</v>
      </c>
      <c r="X1" s="48">
        <v>2</v>
      </c>
      <c r="Y1" s="48">
        <v>2</v>
      </c>
      <c r="Z1" s="48">
        <v>2</v>
      </c>
      <c r="AA1" s="48">
        <v>2</v>
      </c>
      <c r="AB1" s="48">
        <v>2</v>
      </c>
      <c r="AC1" s="48">
        <v>2</v>
      </c>
      <c r="AD1" s="48">
        <v>2</v>
      </c>
      <c r="AE1" s="48">
        <v>2</v>
      </c>
      <c r="AF1" s="48">
        <v>2</v>
      </c>
      <c r="AG1" s="48">
        <v>2</v>
      </c>
      <c r="AH1" s="48">
        <v>2</v>
      </c>
      <c r="AI1" s="48">
        <v>2</v>
      </c>
      <c r="AJ1" s="48">
        <v>2</v>
      </c>
      <c r="AK1" s="48">
        <v>2</v>
      </c>
      <c r="AL1" s="48">
        <v>2</v>
      </c>
    </row>
    <row r="2" spans="1:55" ht="20.25" customHeight="1" thickTop="1">
      <c r="A2" s="48">
        <v>2</v>
      </c>
      <c r="B2" s="118">
        <v>3</v>
      </c>
      <c r="C2" s="119"/>
      <c r="D2" s="118" t="s">
        <v>101</v>
      </c>
      <c r="E2" s="119"/>
      <c r="F2" s="118">
        <v>2</v>
      </c>
      <c r="G2" s="119"/>
      <c r="H2" s="48">
        <v>2</v>
      </c>
      <c r="I2" s="158">
        <v>2</v>
      </c>
      <c r="J2" s="158"/>
      <c r="K2" s="158">
        <v>3</v>
      </c>
      <c r="L2" s="158"/>
      <c r="M2" s="158">
        <v>9</v>
      </c>
      <c r="N2" s="158"/>
      <c r="O2" s="48">
        <v>2</v>
      </c>
      <c r="P2" s="48">
        <v>2</v>
      </c>
      <c r="Q2" s="48">
        <v>2</v>
      </c>
      <c r="R2" s="48">
        <v>2</v>
      </c>
      <c r="S2" s="48">
        <v>2</v>
      </c>
      <c r="T2" s="48">
        <v>2</v>
      </c>
      <c r="U2" s="48">
        <v>2</v>
      </c>
      <c r="V2" s="48">
        <v>2</v>
      </c>
      <c r="W2" s="48">
        <v>2</v>
      </c>
      <c r="X2" s="48">
        <v>2</v>
      </c>
      <c r="Y2" s="48">
        <v>2</v>
      </c>
      <c r="Z2" s="48">
        <v>2</v>
      </c>
      <c r="AA2" s="103"/>
      <c r="AB2" s="48">
        <v>2</v>
      </c>
      <c r="AC2" s="48">
        <v>2</v>
      </c>
      <c r="AD2" s="48">
        <v>2</v>
      </c>
      <c r="AE2" s="48">
        <v>2</v>
      </c>
      <c r="AF2" s="48">
        <v>2</v>
      </c>
      <c r="AG2" s="48">
        <v>2</v>
      </c>
      <c r="AH2" s="48">
        <v>2</v>
      </c>
      <c r="AI2" s="48">
        <v>2</v>
      </c>
      <c r="AJ2" s="48">
        <v>2</v>
      </c>
      <c r="AK2" s="48">
        <v>2</v>
      </c>
      <c r="AL2" s="48">
        <v>2</v>
      </c>
    </row>
    <row r="3" spans="1:55" ht="20.25" customHeight="1">
      <c r="A3" s="48">
        <v>2</v>
      </c>
      <c r="B3" s="120"/>
      <c r="C3" s="121"/>
      <c r="D3" s="120"/>
      <c r="E3" s="121"/>
      <c r="F3" s="120"/>
      <c r="G3" s="121"/>
      <c r="H3" s="48">
        <v>2</v>
      </c>
      <c r="I3" s="159"/>
      <c r="J3" s="159"/>
      <c r="K3" s="159"/>
      <c r="L3" s="159"/>
      <c r="M3" s="159"/>
      <c r="N3" s="159"/>
      <c r="O3" s="48">
        <v>2</v>
      </c>
      <c r="P3" s="48">
        <v>2</v>
      </c>
      <c r="Q3" s="48">
        <v>2</v>
      </c>
      <c r="R3" s="48">
        <v>2</v>
      </c>
      <c r="S3" s="48">
        <v>2</v>
      </c>
      <c r="T3" s="48">
        <v>2</v>
      </c>
      <c r="U3" s="48">
        <v>2</v>
      </c>
      <c r="V3" s="48">
        <v>2</v>
      </c>
      <c r="W3" s="48">
        <v>2</v>
      </c>
      <c r="X3" s="48">
        <v>2</v>
      </c>
      <c r="Y3" s="48">
        <v>2</v>
      </c>
      <c r="Z3" s="48">
        <v>2</v>
      </c>
      <c r="AA3" s="102"/>
      <c r="AB3" s="48">
        <v>2</v>
      </c>
      <c r="AC3" s="48">
        <v>2</v>
      </c>
      <c r="AD3" s="48">
        <v>2</v>
      </c>
      <c r="AE3" s="48">
        <v>2</v>
      </c>
      <c r="AF3" s="48">
        <v>2</v>
      </c>
      <c r="AG3" s="48">
        <v>2</v>
      </c>
      <c r="AH3" s="48">
        <v>2</v>
      </c>
      <c r="AI3" s="48">
        <v>2</v>
      </c>
      <c r="AJ3" s="48">
        <v>2</v>
      </c>
      <c r="AK3" s="48">
        <v>2</v>
      </c>
      <c r="AL3" s="48">
        <v>2</v>
      </c>
    </row>
    <row r="4" spans="1:55" ht="20.25" customHeight="1">
      <c r="A4" s="47"/>
      <c r="B4" s="120"/>
      <c r="C4" s="121"/>
      <c r="D4" s="120"/>
      <c r="E4" s="121"/>
      <c r="F4" s="120"/>
      <c r="G4" s="121"/>
      <c r="H4" s="48">
        <v>2</v>
      </c>
      <c r="I4" s="159"/>
      <c r="J4" s="159"/>
      <c r="K4" s="159"/>
      <c r="L4" s="159"/>
      <c r="M4" s="159"/>
      <c r="N4" s="159"/>
      <c r="O4" s="48">
        <v>2</v>
      </c>
      <c r="P4" s="48">
        <v>2</v>
      </c>
      <c r="Q4" s="48">
        <v>2</v>
      </c>
      <c r="R4" s="48">
        <v>2</v>
      </c>
      <c r="S4" s="3"/>
      <c r="T4" s="3"/>
      <c r="U4" s="3"/>
      <c r="V4" s="3"/>
      <c r="W4" s="3"/>
      <c r="X4" s="47"/>
      <c r="Y4" s="47"/>
      <c r="Z4" s="47"/>
      <c r="AA4" s="102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BC4" s="72"/>
    </row>
    <row r="5" spans="1:55" ht="20.25" customHeight="1">
      <c r="A5" s="47"/>
      <c r="B5" s="120"/>
      <c r="C5" s="121"/>
      <c r="D5" s="120"/>
      <c r="E5" s="121"/>
      <c r="F5" s="120"/>
      <c r="G5" s="121"/>
      <c r="H5" s="48">
        <v>2</v>
      </c>
      <c r="I5" s="159"/>
      <c r="J5" s="159"/>
      <c r="K5" s="159"/>
      <c r="L5" s="159"/>
      <c r="M5" s="159"/>
      <c r="N5" s="159"/>
      <c r="O5" s="48">
        <v>2</v>
      </c>
      <c r="P5" s="48">
        <v>2</v>
      </c>
      <c r="Q5" s="48">
        <v>2</v>
      </c>
      <c r="R5" s="48">
        <v>2</v>
      </c>
      <c r="S5" s="48">
        <v>2</v>
      </c>
      <c r="T5" s="48">
        <v>2</v>
      </c>
      <c r="U5" s="48">
        <v>2</v>
      </c>
      <c r="V5" s="48">
        <v>2</v>
      </c>
      <c r="W5" s="48">
        <v>2</v>
      </c>
      <c r="X5" s="48">
        <v>2</v>
      </c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</row>
    <row r="6" spans="1:55" ht="20.25" customHeight="1" thickBot="1">
      <c r="A6" s="47"/>
      <c r="B6" s="122"/>
      <c r="C6" s="123"/>
      <c r="D6" s="122"/>
      <c r="E6" s="123"/>
      <c r="F6" s="122"/>
      <c r="G6" s="123"/>
      <c r="H6" s="48">
        <v>2</v>
      </c>
      <c r="I6" s="160"/>
      <c r="J6" s="160"/>
      <c r="K6" s="160"/>
      <c r="L6" s="160"/>
      <c r="M6" s="160"/>
      <c r="N6" s="160"/>
      <c r="O6" s="48">
        <v>2</v>
      </c>
      <c r="P6" s="48">
        <v>2</v>
      </c>
      <c r="Q6" s="48">
        <v>2</v>
      </c>
      <c r="R6" s="48">
        <v>2</v>
      </c>
      <c r="S6" s="48">
        <v>2</v>
      </c>
      <c r="T6" s="48">
        <v>2</v>
      </c>
      <c r="U6" s="48">
        <v>2</v>
      </c>
      <c r="V6" s="48">
        <v>2</v>
      </c>
      <c r="W6" s="48">
        <v>2</v>
      </c>
      <c r="X6" s="48">
        <v>2</v>
      </c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</row>
    <row r="7" spans="1:55" ht="20.25" customHeight="1" thickTop="1">
      <c r="A7" s="47"/>
      <c r="B7" s="3"/>
      <c r="C7" s="3"/>
      <c r="D7" s="48"/>
      <c r="E7" s="48">
        <v>2</v>
      </c>
      <c r="F7" s="48">
        <v>2</v>
      </c>
      <c r="G7" s="48">
        <v>2</v>
      </c>
      <c r="H7" s="48">
        <v>2</v>
      </c>
      <c r="I7" s="48">
        <v>2</v>
      </c>
      <c r="J7" s="48">
        <v>2</v>
      </c>
      <c r="K7" s="48">
        <v>2</v>
      </c>
      <c r="L7" s="48">
        <v>2</v>
      </c>
      <c r="M7" s="48">
        <v>2</v>
      </c>
      <c r="N7" s="48">
        <v>2</v>
      </c>
      <c r="O7" s="48">
        <v>2</v>
      </c>
      <c r="P7" s="48">
        <v>2</v>
      </c>
      <c r="Q7" s="48">
        <v>2</v>
      </c>
      <c r="R7" s="48">
        <v>2</v>
      </c>
      <c r="S7" s="48">
        <v>2</v>
      </c>
      <c r="T7" s="48">
        <v>2</v>
      </c>
      <c r="U7" s="48">
        <v>2</v>
      </c>
      <c r="V7" s="48">
        <v>2</v>
      </c>
      <c r="W7" s="48">
        <v>2</v>
      </c>
      <c r="X7" s="48">
        <v>2</v>
      </c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</row>
    <row r="8" spans="1:55" ht="20.25" customHeight="1">
      <c r="A8" s="47"/>
      <c r="B8" s="3"/>
      <c r="C8" s="3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</row>
    <row r="9" spans="1:55" ht="20.25" customHeight="1">
      <c r="A9" s="47"/>
      <c r="B9" s="3"/>
      <c r="C9" s="3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</row>
    <row r="10" spans="1:55" ht="20.25" customHeight="1">
      <c r="A10" s="47"/>
      <c r="B10" s="3"/>
      <c r="C10" s="3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</row>
    <row r="11" spans="1:55" ht="20.25" customHeight="1">
      <c r="A11" s="47"/>
      <c r="B11" s="47"/>
      <c r="C11" s="48">
        <v>1</v>
      </c>
      <c r="D11" s="48">
        <v>2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46"/>
      <c r="W11" s="3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</row>
    <row r="12" spans="1:55" ht="20.25" customHeight="1">
      <c r="A12" s="47"/>
      <c r="B12" s="47"/>
      <c r="C12" s="48">
        <v>1</v>
      </c>
      <c r="D12" s="48">
        <v>2</v>
      </c>
      <c r="E12" s="48">
        <v>3</v>
      </c>
      <c r="F12" s="48">
        <v>0</v>
      </c>
      <c r="G12" s="48">
        <v>1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46"/>
      <c r="S12" s="46"/>
      <c r="T12" s="46"/>
      <c r="U12" s="46"/>
      <c r="V12" s="46"/>
      <c r="W12" s="3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</row>
    <row r="13" spans="1:55" ht="20.25" customHeight="1">
      <c r="A13" s="47"/>
      <c r="B13" s="47"/>
      <c r="C13" s="48">
        <v>1</v>
      </c>
      <c r="D13" s="48">
        <v>2</v>
      </c>
      <c r="E13" s="48">
        <v>3</v>
      </c>
      <c r="F13" s="48">
        <v>0</v>
      </c>
      <c r="G13" s="48">
        <v>1</v>
      </c>
      <c r="H13" s="48">
        <v>4</v>
      </c>
      <c r="I13" s="3"/>
      <c r="J13" s="3"/>
      <c r="K13" s="3"/>
      <c r="L13" s="3"/>
      <c r="M13" s="3"/>
      <c r="N13" s="3"/>
      <c r="O13" s="3"/>
      <c r="P13" s="3"/>
      <c r="Q13" s="3"/>
      <c r="R13" s="46"/>
      <c r="S13" s="46"/>
      <c r="T13" s="46"/>
      <c r="U13" s="46"/>
      <c r="V13" s="46"/>
      <c r="W13" s="3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</row>
    <row r="14" spans="1:55" ht="20.25" customHeight="1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</row>
    <row r="15" spans="1:55" ht="20.25" customHeight="1">
      <c r="A15" s="47"/>
      <c r="B15" s="1" t="str">
        <f>IF(ROADS!C4="","",ROADS!C4)</f>
        <v/>
      </c>
      <c r="C15" s="1" t="str">
        <f>IF(ROADS!D4="","",ROADS!D4)</f>
        <v/>
      </c>
      <c r="D15" s="1" t="str">
        <f>IF(ROADS!E4="","",ROADS!E4)</f>
        <v/>
      </c>
      <c r="E15" s="1" t="str">
        <f>IF(ROADS!F4="","",ROADS!F4)</f>
        <v/>
      </c>
      <c r="F15" s="1" t="str">
        <f>IF(ROADS!G4="","",ROADS!G4)</f>
        <v/>
      </c>
      <c r="G15" s="1" t="str">
        <f>IF(ROADS!H4="","",ROADS!H4)</f>
        <v/>
      </c>
      <c r="H15" s="1" t="str">
        <f>IF(ROADS!I4="","",ROADS!I4)</f>
        <v/>
      </c>
      <c r="I15" s="1" t="str">
        <f>IF(ROADS!J4="","",ROADS!J4)</f>
        <v/>
      </c>
      <c r="J15" s="1" t="str">
        <f>IF(ROADS!K4="","",ROADS!K4)</f>
        <v/>
      </c>
      <c r="K15" s="1" t="str">
        <f>IF(ROADS!L4="","",ROADS!L4)</f>
        <v/>
      </c>
      <c r="L15" s="1" t="str">
        <f>IF(ROADS!M4="","",ROADS!M4)</f>
        <v/>
      </c>
      <c r="M15" s="1" t="str">
        <f>IF(ROADS!N4="","",ROADS!N4)</f>
        <v/>
      </c>
      <c r="N15" s="1" t="str">
        <f>IF(ROADS!O4="","",ROADS!O4)</f>
        <v/>
      </c>
      <c r="O15" s="1" t="str">
        <f>IF(ROADS!P4="","",ROADS!P4)</f>
        <v/>
      </c>
      <c r="P15" s="1" t="str">
        <f>IF(ROADS!Q4="","",ROADS!Q4)</f>
        <v/>
      </c>
      <c r="Q15" s="1" t="str">
        <f>IF(ROADS!R4="","",ROADS!R4)</f>
        <v/>
      </c>
      <c r="R15" s="1" t="str">
        <f>IF(ROADS!S4="","",ROADS!S4)</f>
        <v/>
      </c>
      <c r="S15" s="1" t="str">
        <f>IF(ROADS!T4="","",ROADS!T4)</f>
        <v/>
      </c>
      <c r="T15" s="1" t="str">
        <f>IF(ROADS!U4="","",ROADS!U4)</f>
        <v/>
      </c>
      <c r="U15" s="1" t="str">
        <f>IF(ROADS!V4="","",ROADS!V4)</f>
        <v/>
      </c>
      <c r="V15" s="1" t="str">
        <f>IF(ROADS!W4="","",ROADS!W4)</f>
        <v/>
      </c>
      <c r="W15" s="1" t="str">
        <f>IF(ROADS!X4="","",ROADS!X4)</f>
        <v/>
      </c>
      <c r="X15" s="1" t="str">
        <f>IF(ROADS!Y4="","",ROADS!Y4)</f>
        <v/>
      </c>
      <c r="Y15" s="1" t="str">
        <f>IF(ROADS!Z4="","",ROADS!Z4)</f>
        <v/>
      </c>
      <c r="Z15" s="1" t="str">
        <f>IF(ROADS!AA4="","",ROADS!AA4)</f>
        <v/>
      </c>
      <c r="AA15" s="1" t="str">
        <f>IF(ROADS!AB4="","",ROADS!AB4)</f>
        <v/>
      </c>
      <c r="AB15" s="1" t="str">
        <f>IF(ROADS!AC4="","",ROADS!AC4)</f>
        <v/>
      </c>
      <c r="AC15" s="1" t="str">
        <f>IF(ROADS!AD4="","",ROADS!AD4)</f>
        <v/>
      </c>
      <c r="AD15" s="1" t="str">
        <f>IF(ROADS!AE4="","",ROADS!AE4)</f>
        <v/>
      </c>
      <c r="AE15" s="1" t="str">
        <f>IF(ROADS!AF4="","",ROADS!AF4)</f>
        <v/>
      </c>
      <c r="AF15" s="1" t="str">
        <f>IF(ROADS!AG4="","",ROADS!AG4)</f>
        <v/>
      </c>
      <c r="AG15" s="1" t="str">
        <f>IF(ROADS!AH4="","",ROADS!AH4)</f>
        <v/>
      </c>
      <c r="AH15" s="1" t="str">
        <f>IF(ROADS!AI4="","",ROADS!AI4)</f>
        <v/>
      </c>
      <c r="AI15" s="1" t="str">
        <f>IF(ROADS!AJ4="","",ROADS!AJ4)</f>
        <v/>
      </c>
      <c r="AJ15" s="1" t="str">
        <f>IF(ROADS!AK4="","",ROADS!AK4)</f>
        <v/>
      </c>
      <c r="AK15" s="1" t="str">
        <f>IF(ROADS!AL4="","",ROADS!AL4)</f>
        <v/>
      </c>
      <c r="AL15" s="47"/>
    </row>
    <row r="16" spans="1:55" ht="20.25" customHeight="1">
      <c r="A16" s="47"/>
      <c r="B16" s="1" t="str">
        <f>IF(ROADS!C5="","",ROADS!C5)</f>
        <v/>
      </c>
      <c r="C16" s="1" t="str">
        <f>IF(ROADS!D5="","",ROADS!D5)</f>
        <v/>
      </c>
      <c r="D16" s="1" t="str">
        <f>IF(ROADS!E5="","",ROADS!E5)</f>
        <v/>
      </c>
      <c r="E16" s="1" t="str">
        <f>IF(ROADS!F5="","",ROADS!F5)</f>
        <v/>
      </c>
      <c r="F16" s="1" t="str">
        <f>IF(ROADS!G5="","",ROADS!G5)</f>
        <v/>
      </c>
      <c r="G16" s="1" t="str">
        <f>IF(ROADS!H5="","",ROADS!H5)</f>
        <v/>
      </c>
      <c r="H16" s="1" t="str">
        <f>IF(ROADS!I5="","",ROADS!I5)</f>
        <v/>
      </c>
      <c r="I16" s="1" t="str">
        <f>IF(ROADS!J5="","",ROADS!J5)</f>
        <v/>
      </c>
      <c r="J16" s="1" t="str">
        <f>IF(ROADS!K5="","",ROADS!K5)</f>
        <v/>
      </c>
      <c r="K16" s="1" t="str">
        <f>IF(ROADS!L5="","",ROADS!L5)</f>
        <v/>
      </c>
      <c r="L16" s="1" t="str">
        <f>IF(ROADS!M5="","",ROADS!M5)</f>
        <v/>
      </c>
      <c r="M16" s="1" t="str">
        <f>IF(ROADS!N5="","",ROADS!N5)</f>
        <v/>
      </c>
      <c r="N16" s="1" t="str">
        <f>IF(ROADS!O5="","",ROADS!O5)</f>
        <v/>
      </c>
      <c r="O16" s="1" t="str">
        <f>IF(ROADS!P5="","",ROADS!P5)</f>
        <v/>
      </c>
      <c r="P16" s="1" t="str">
        <f>IF(ROADS!Q5="","",ROADS!Q5)</f>
        <v/>
      </c>
      <c r="Q16" s="1" t="str">
        <f>IF(ROADS!R5="","",ROADS!R5)</f>
        <v/>
      </c>
      <c r="R16" s="1" t="str">
        <f>IF(ROADS!S5="","",ROADS!S5)</f>
        <v/>
      </c>
      <c r="S16" s="1" t="str">
        <f>IF(ROADS!T5="","",ROADS!T5)</f>
        <v/>
      </c>
      <c r="T16" s="1" t="str">
        <f>IF(ROADS!U5="","",ROADS!U5)</f>
        <v/>
      </c>
      <c r="U16" s="1" t="str">
        <f>IF(ROADS!V5="","",ROADS!V5)</f>
        <v/>
      </c>
      <c r="V16" s="1" t="str">
        <f>IF(ROADS!W5="","",ROADS!W5)</f>
        <v/>
      </c>
      <c r="W16" s="1" t="str">
        <f>IF(ROADS!X5="","",ROADS!X5)</f>
        <v/>
      </c>
      <c r="X16" s="1" t="str">
        <f>IF(ROADS!Y5="","",ROADS!Y5)</f>
        <v/>
      </c>
      <c r="Y16" s="1" t="str">
        <f>IF(ROADS!Z5="","",ROADS!Z5)</f>
        <v/>
      </c>
      <c r="Z16" s="1" t="str">
        <f>IF(ROADS!AA5="","",ROADS!AA5)</f>
        <v/>
      </c>
      <c r="AA16" s="1" t="str">
        <f>IF(ROADS!AB5="","",ROADS!AB5)</f>
        <v/>
      </c>
      <c r="AB16" s="1" t="str">
        <f>IF(ROADS!AC5="","",ROADS!AC5)</f>
        <v/>
      </c>
      <c r="AC16" s="1" t="str">
        <f>IF(ROADS!AD5="","",ROADS!AD5)</f>
        <v/>
      </c>
      <c r="AD16" s="1" t="str">
        <f>IF(ROADS!AE5="","",ROADS!AE5)</f>
        <v/>
      </c>
      <c r="AE16" s="1" t="str">
        <f>IF(ROADS!AF5="","",ROADS!AF5)</f>
        <v/>
      </c>
      <c r="AF16" s="1" t="str">
        <f>IF(ROADS!AG5="","",ROADS!AG5)</f>
        <v/>
      </c>
      <c r="AG16" s="1" t="str">
        <f>IF(ROADS!AH5="","",ROADS!AH5)</f>
        <v/>
      </c>
      <c r="AH16" s="1" t="str">
        <f>IF(ROADS!AI5="","",ROADS!AI5)</f>
        <v/>
      </c>
      <c r="AI16" s="1" t="str">
        <f>IF(ROADS!AJ5="","",ROADS!AJ5)</f>
        <v/>
      </c>
      <c r="AJ16" s="1" t="str">
        <f>IF(ROADS!AK5="","",ROADS!AK5)</f>
        <v/>
      </c>
      <c r="AK16" s="1" t="str">
        <f>IF(ROADS!AL5="","",ROADS!AL5)</f>
        <v/>
      </c>
      <c r="AL16" s="47"/>
    </row>
    <row r="17" spans="1:38" ht="20.25" customHeight="1">
      <c r="A17" s="47"/>
      <c r="B17" s="1" t="str">
        <f>IF(ROADS!C6="","",ROADS!C6)</f>
        <v/>
      </c>
      <c r="C17" s="1" t="str">
        <f>IF(ROADS!D6="","",ROADS!D6)</f>
        <v/>
      </c>
      <c r="D17" s="1" t="str">
        <f>IF(ROADS!E6="","",ROADS!E6)</f>
        <v/>
      </c>
      <c r="E17" s="1" t="str">
        <f>IF(ROADS!F6="","",ROADS!F6)</f>
        <v/>
      </c>
      <c r="F17" s="1" t="str">
        <f>IF(ROADS!G6="","",ROADS!G6)</f>
        <v/>
      </c>
      <c r="G17" s="1" t="str">
        <f>IF(ROADS!H6="","",ROADS!H6)</f>
        <v/>
      </c>
      <c r="H17" s="1" t="str">
        <f>IF(ROADS!I6="","",ROADS!I6)</f>
        <v/>
      </c>
      <c r="I17" s="1" t="str">
        <f>IF(ROADS!J6="","",ROADS!J6)</f>
        <v/>
      </c>
      <c r="J17" s="1" t="str">
        <f>IF(ROADS!K6="","",ROADS!K6)</f>
        <v/>
      </c>
      <c r="K17" s="1" t="str">
        <f>IF(ROADS!L6="","",ROADS!L6)</f>
        <v/>
      </c>
      <c r="L17" s="1" t="str">
        <f>IF(ROADS!M6="","",ROADS!M6)</f>
        <v/>
      </c>
      <c r="M17" s="1" t="str">
        <f>IF(ROADS!N6="","",ROADS!N6)</f>
        <v/>
      </c>
      <c r="N17" s="1" t="str">
        <f>IF(ROADS!O6="","",ROADS!O6)</f>
        <v/>
      </c>
      <c r="O17" s="1" t="str">
        <f>IF(ROADS!P6="","",ROADS!P6)</f>
        <v/>
      </c>
      <c r="P17" s="1" t="str">
        <f>IF(ROADS!Q6="","",ROADS!Q6)</f>
        <v/>
      </c>
      <c r="Q17" s="1" t="str">
        <f>IF(ROADS!R6="","",ROADS!R6)</f>
        <v/>
      </c>
      <c r="R17" s="1" t="str">
        <f>IF(ROADS!S6="","",ROADS!S6)</f>
        <v/>
      </c>
      <c r="S17" s="1" t="str">
        <f>IF(ROADS!T6="","",ROADS!T6)</f>
        <v/>
      </c>
      <c r="T17" s="1" t="str">
        <f>IF(ROADS!U6="","",ROADS!U6)</f>
        <v/>
      </c>
      <c r="U17" s="1" t="str">
        <f>IF(ROADS!V6="","",ROADS!V6)</f>
        <v/>
      </c>
      <c r="V17" s="1" t="str">
        <f>IF(ROADS!W6="","",ROADS!W6)</f>
        <v/>
      </c>
      <c r="W17" s="1" t="str">
        <f>IF(ROADS!X6="","",ROADS!X6)</f>
        <v/>
      </c>
      <c r="X17" s="1" t="str">
        <f>IF(ROADS!Y6="","",ROADS!Y6)</f>
        <v/>
      </c>
      <c r="Y17" s="1" t="str">
        <f>IF(ROADS!Z6="","",ROADS!Z6)</f>
        <v/>
      </c>
      <c r="Z17" s="1" t="str">
        <f>IF(ROADS!AA6="","",ROADS!AA6)</f>
        <v/>
      </c>
      <c r="AA17" s="1" t="str">
        <f>IF(ROADS!AB6="","",ROADS!AB6)</f>
        <v/>
      </c>
      <c r="AB17" s="1" t="str">
        <f>IF(ROADS!AC6="","",ROADS!AC6)</f>
        <v/>
      </c>
      <c r="AC17" s="1" t="str">
        <f>IF(ROADS!AD6="","",ROADS!AD6)</f>
        <v/>
      </c>
      <c r="AD17" s="1" t="str">
        <f>IF(ROADS!AE6="","",ROADS!AE6)</f>
        <v/>
      </c>
      <c r="AE17" s="1" t="str">
        <f>IF(ROADS!AF6="","",ROADS!AF6)</f>
        <v/>
      </c>
      <c r="AF17" s="1" t="str">
        <f>IF(ROADS!AG6="","",ROADS!AG6)</f>
        <v/>
      </c>
      <c r="AG17" s="1" t="str">
        <f>IF(ROADS!AH6="","",ROADS!AH6)</f>
        <v/>
      </c>
      <c r="AH17" s="1" t="str">
        <f>IF(ROADS!AI6="","",ROADS!AI6)</f>
        <v/>
      </c>
      <c r="AI17" s="1" t="str">
        <f>IF(ROADS!AJ6="","",ROADS!AJ6)</f>
        <v/>
      </c>
      <c r="AJ17" s="1" t="str">
        <f>IF(ROADS!AK6="","",ROADS!AK6)</f>
        <v/>
      </c>
      <c r="AK17" s="1" t="str">
        <f>IF(ROADS!AL6="","",ROADS!AL6)</f>
        <v/>
      </c>
      <c r="AL17" s="47"/>
    </row>
    <row r="18" spans="1:38" ht="20.25" customHeight="1">
      <c r="A18" s="47"/>
      <c r="B18" s="1" t="str">
        <f>IF(ROADS!C7="","",ROADS!C7)</f>
        <v/>
      </c>
      <c r="C18" s="1" t="str">
        <f>IF(ROADS!D7="","",ROADS!D7)</f>
        <v/>
      </c>
      <c r="D18" s="1" t="str">
        <f>IF(ROADS!E7="","",ROADS!E7)</f>
        <v/>
      </c>
      <c r="E18" s="1" t="str">
        <f>IF(ROADS!F7="","",ROADS!F7)</f>
        <v/>
      </c>
      <c r="F18" s="1" t="str">
        <f>IF(ROADS!G7="","",ROADS!G7)</f>
        <v/>
      </c>
      <c r="G18" s="1" t="str">
        <f>IF(ROADS!H7="","",ROADS!H7)</f>
        <v/>
      </c>
      <c r="H18" s="1" t="str">
        <f>IF(ROADS!I7="","",ROADS!I7)</f>
        <v/>
      </c>
      <c r="I18" s="1" t="str">
        <f>IF(ROADS!J7="","",ROADS!J7)</f>
        <v/>
      </c>
      <c r="J18" s="1" t="str">
        <f>IF(ROADS!K7="","",ROADS!K7)</f>
        <v/>
      </c>
      <c r="K18" s="1" t="str">
        <f>IF(ROADS!L7="","",ROADS!L7)</f>
        <v/>
      </c>
      <c r="L18" s="1" t="str">
        <f>IF(ROADS!M7="","",ROADS!M7)</f>
        <v/>
      </c>
      <c r="M18" s="1" t="str">
        <f>IF(ROADS!N7="","",ROADS!N7)</f>
        <v/>
      </c>
      <c r="N18" s="1" t="str">
        <f>IF(ROADS!O7="","",ROADS!O7)</f>
        <v/>
      </c>
      <c r="O18" s="1" t="str">
        <f>IF(ROADS!P7="","",ROADS!P7)</f>
        <v/>
      </c>
      <c r="P18" s="1" t="str">
        <f>IF(ROADS!Q7="","",ROADS!Q7)</f>
        <v/>
      </c>
      <c r="Q18" s="1" t="str">
        <f>IF(ROADS!R7="","",ROADS!R7)</f>
        <v/>
      </c>
      <c r="R18" s="1" t="str">
        <f>IF(ROADS!S7="","",ROADS!S7)</f>
        <v/>
      </c>
      <c r="S18" s="1" t="str">
        <f>IF(ROADS!T7="","",ROADS!T7)</f>
        <v/>
      </c>
      <c r="T18" s="1" t="str">
        <f>IF(ROADS!U7="","",ROADS!U7)</f>
        <v/>
      </c>
      <c r="U18" s="1" t="str">
        <f>IF(ROADS!V7="","",ROADS!V7)</f>
        <v/>
      </c>
      <c r="V18" s="1" t="str">
        <f>IF(ROADS!W7="","",ROADS!W7)</f>
        <v/>
      </c>
      <c r="W18" s="1" t="str">
        <f>IF(ROADS!X7="","",ROADS!X7)</f>
        <v/>
      </c>
      <c r="X18" s="1" t="str">
        <f>IF(ROADS!Y7="","",ROADS!Y7)</f>
        <v/>
      </c>
      <c r="Y18" s="1" t="str">
        <f>IF(ROADS!Z7="","",ROADS!Z7)</f>
        <v/>
      </c>
      <c r="Z18" s="1" t="str">
        <f>IF(ROADS!AA7="","",ROADS!AA7)</f>
        <v/>
      </c>
      <c r="AA18" s="1" t="str">
        <f>IF(ROADS!AB7="","",ROADS!AB7)</f>
        <v/>
      </c>
      <c r="AB18" s="1" t="str">
        <f>IF(ROADS!AC7="","",ROADS!AC7)</f>
        <v/>
      </c>
      <c r="AC18" s="1" t="str">
        <f>IF(ROADS!AD7="","",ROADS!AD7)</f>
        <v/>
      </c>
      <c r="AD18" s="1" t="str">
        <f>IF(ROADS!AE7="","",ROADS!AE7)</f>
        <v/>
      </c>
      <c r="AE18" s="1" t="str">
        <f>IF(ROADS!AF7="","",ROADS!AF7)</f>
        <v/>
      </c>
      <c r="AF18" s="1" t="str">
        <f>IF(ROADS!AG7="","",ROADS!AG7)</f>
        <v/>
      </c>
      <c r="AG18" s="1" t="str">
        <f>IF(ROADS!AH7="","",ROADS!AH7)</f>
        <v/>
      </c>
      <c r="AH18" s="1" t="str">
        <f>IF(ROADS!AI7="","",ROADS!AI7)</f>
        <v/>
      </c>
      <c r="AI18" s="1" t="str">
        <f>IF(ROADS!AJ7="","",ROADS!AJ7)</f>
        <v/>
      </c>
      <c r="AJ18" s="1" t="str">
        <f>IF(ROADS!AK7="","",ROADS!AK7)</f>
        <v/>
      </c>
      <c r="AK18" s="1" t="str">
        <f>IF(ROADS!AL7="","",ROADS!AL7)</f>
        <v/>
      </c>
      <c r="AL18" s="47"/>
    </row>
    <row r="19" spans="1:38" ht="20.25" customHeight="1">
      <c r="A19" s="47"/>
      <c r="B19" s="1" t="str">
        <f>IF(ROADS!C8="","",ROADS!C8)</f>
        <v/>
      </c>
      <c r="C19" s="1" t="str">
        <f>IF(ROADS!D8="","",ROADS!D8)</f>
        <v/>
      </c>
      <c r="D19" s="1" t="str">
        <f>IF(ROADS!E8="","",ROADS!E8)</f>
        <v/>
      </c>
      <c r="E19" s="1" t="str">
        <f>IF(ROADS!F8="","",ROADS!F8)</f>
        <v/>
      </c>
      <c r="F19" s="1" t="str">
        <f>IF(ROADS!G8="","",ROADS!G8)</f>
        <v/>
      </c>
      <c r="G19" s="1" t="str">
        <f>IF(ROADS!H8="","",ROADS!H8)</f>
        <v/>
      </c>
      <c r="H19" s="1" t="str">
        <f>IF(ROADS!I8="","",ROADS!I8)</f>
        <v/>
      </c>
      <c r="I19" s="1" t="str">
        <f>IF(ROADS!J8="","",ROADS!J8)</f>
        <v/>
      </c>
      <c r="J19" s="1" t="str">
        <f>IF(ROADS!K8="","",ROADS!K8)</f>
        <v/>
      </c>
      <c r="K19" s="1" t="str">
        <f>IF(ROADS!L8="","",ROADS!L8)</f>
        <v/>
      </c>
      <c r="L19" s="1" t="str">
        <f>IF(ROADS!M8="","",ROADS!M8)</f>
        <v/>
      </c>
      <c r="M19" s="1" t="str">
        <f>IF(ROADS!N8="","",ROADS!N8)</f>
        <v/>
      </c>
      <c r="N19" s="1" t="str">
        <f>IF(ROADS!O8="","",ROADS!O8)</f>
        <v/>
      </c>
      <c r="O19" s="1" t="str">
        <f>IF(ROADS!P8="","",ROADS!P8)</f>
        <v/>
      </c>
      <c r="P19" s="1" t="str">
        <f>IF(ROADS!Q8="","",ROADS!Q8)</f>
        <v/>
      </c>
      <c r="Q19" s="1" t="str">
        <f>IF(ROADS!R8="","",ROADS!R8)</f>
        <v/>
      </c>
      <c r="R19" s="1" t="str">
        <f>IF(ROADS!S8="","",ROADS!S8)</f>
        <v/>
      </c>
      <c r="S19" s="1" t="str">
        <f>IF(ROADS!T8="","",ROADS!T8)</f>
        <v/>
      </c>
      <c r="T19" s="1" t="str">
        <f>IF(ROADS!U8="","",ROADS!U8)</f>
        <v/>
      </c>
      <c r="U19" s="1" t="str">
        <f>IF(ROADS!V8="","",ROADS!V8)</f>
        <v/>
      </c>
      <c r="V19" s="1" t="str">
        <f>IF(ROADS!W8="","",ROADS!W8)</f>
        <v/>
      </c>
      <c r="W19" s="1" t="str">
        <f>IF(ROADS!X8="","",ROADS!X8)</f>
        <v/>
      </c>
      <c r="X19" s="1" t="str">
        <f>IF(ROADS!Y8="","",ROADS!Y8)</f>
        <v/>
      </c>
      <c r="Y19" s="1" t="str">
        <f>IF(ROADS!Z8="","",ROADS!Z8)</f>
        <v/>
      </c>
      <c r="Z19" s="1" t="str">
        <f>IF(ROADS!AA8="","",ROADS!AA8)</f>
        <v/>
      </c>
      <c r="AA19" s="1" t="str">
        <f>IF(ROADS!AB8="","",ROADS!AB8)</f>
        <v/>
      </c>
      <c r="AB19" s="1" t="str">
        <f>IF(ROADS!AC8="","",ROADS!AC8)</f>
        <v/>
      </c>
      <c r="AC19" s="1" t="str">
        <f>IF(ROADS!AD8="","",ROADS!AD8)</f>
        <v/>
      </c>
      <c r="AD19" s="1" t="str">
        <f>IF(ROADS!AE8="","",ROADS!AE8)</f>
        <v/>
      </c>
      <c r="AE19" s="1" t="str">
        <f>IF(ROADS!AF8="","",ROADS!AF8)</f>
        <v/>
      </c>
      <c r="AF19" s="1" t="str">
        <f>IF(ROADS!AG8="","",ROADS!AG8)</f>
        <v/>
      </c>
      <c r="AG19" s="1" t="str">
        <f>IF(ROADS!AH8="","",ROADS!AH8)</f>
        <v/>
      </c>
      <c r="AH19" s="1" t="str">
        <f>IF(ROADS!AI8="","",ROADS!AI8)</f>
        <v/>
      </c>
      <c r="AI19" s="1" t="str">
        <f>IF(ROADS!AJ8="","",ROADS!AJ8)</f>
        <v/>
      </c>
      <c r="AJ19" s="1" t="str">
        <f>IF(ROADS!AK8="","",ROADS!AK8)</f>
        <v/>
      </c>
      <c r="AK19" s="1" t="str">
        <f>IF(ROADS!AL8="","",ROADS!AL8)</f>
        <v/>
      </c>
      <c r="AL19" s="47"/>
    </row>
    <row r="20" spans="1:38" ht="20.25" customHeight="1">
      <c r="A20" s="47"/>
      <c r="B20" s="1" t="str">
        <f>IF(ROADS!C9="","",ROADS!C9)</f>
        <v/>
      </c>
      <c r="C20" s="1" t="str">
        <f>IF(ROADS!D9="","",ROADS!D9)</f>
        <v/>
      </c>
      <c r="D20" s="1" t="str">
        <f>IF(ROADS!E9="","",ROADS!E9)</f>
        <v/>
      </c>
      <c r="E20" s="1" t="str">
        <f>IF(ROADS!F9="","",ROADS!F9)</f>
        <v/>
      </c>
      <c r="F20" s="1" t="str">
        <f>IF(ROADS!G9="","",ROADS!G9)</f>
        <v/>
      </c>
      <c r="G20" s="1" t="str">
        <f>IF(ROADS!H9="","",ROADS!H9)</f>
        <v/>
      </c>
      <c r="H20" s="1" t="str">
        <f>IF(ROADS!I9="","",ROADS!I9)</f>
        <v/>
      </c>
      <c r="I20" s="1" t="str">
        <f>IF(ROADS!J9="","",ROADS!J9)</f>
        <v/>
      </c>
      <c r="J20" s="1" t="str">
        <f>IF(ROADS!K9="","",ROADS!K9)</f>
        <v/>
      </c>
      <c r="K20" s="1" t="str">
        <f>IF(ROADS!L9="","",ROADS!L9)</f>
        <v/>
      </c>
      <c r="L20" s="1" t="str">
        <f>IF(ROADS!M9="","",ROADS!M9)</f>
        <v/>
      </c>
      <c r="M20" s="1" t="str">
        <f>IF(ROADS!N9="","",ROADS!N9)</f>
        <v/>
      </c>
      <c r="N20" s="1" t="str">
        <f>IF(ROADS!O9="","",ROADS!O9)</f>
        <v/>
      </c>
      <c r="O20" s="1" t="str">
        <f>IF(ROADS!P9="","",ROADS!P9)</f>
        <v/>
      </c>
      <c r="P20" s="1" t="str">
        <f>IF(ROADS!Q9="","",ROADS!Q9)</f>
        <v/>
      </c>
      <c r="Q20" s="1" t="str">
        <f>IF(ROADS!R9="","",ROADS!R9)</f>
        <v/>
      </c>
      <c r="R20" s="1" t="str">
        <f>IF(ROADS!S9="","",ROADS!S9)</f>
        <v/>
      </c>
      <c r="S20" s="1" t="str">
        <f>IF(ROADS!T9="","",ROADS!T9)</f>
        <v/>
      </c>
      <c r="T20" s="1" t="str">
        <f>IF(ROADS!U9="","",ROADS!U9)</f>
        <v/>
      </c>
      <c r="U20" s="1" t="str">
        <f>IF(ROADS!V9="","",ROADS!V9)</f>
        <v/>
      </c>
      <c r="V20" s="1" t="str">
        <f>IF(ROADS!W9="","",ROADS!W9)</f>
        <v/>
      </c>
      <c r="W20" s="1" t="str">
        <f>IF(ROADS!X9="","",ROADS!X9)</f>
        <v/>
      </c>
      <c r="X20" s="1" t="str">
        <f>IF(ROADS!Y9="","",ROADS!Y9)</f>
        <v/>
      </c>
      <c r="Y20" s="1" t="str">
        <f>IF(ROADS!Z9="","",ROADS!Z9)</f>
        <v/>
      </c>
      <c r="Z20" s="1" t="str">
        <f>IF(ROADS!AA9="","",ROADS!AA9)</f>
        <v/>
      </c>
      <c r="AA20" s="1" t="str">
        <f>IF(ROADS!AB9="","",ROADS!AB9)</f>
        <v/>
      </c>
      <c r="AB20" s="1" t="str">
        <f>IF(ROADS!AC9="","",ROADS!AC9)</f>
        <v/>
      </c>
      <c r="AC20" s="1" t="str">
        <f>IF(ROADS!AD9="","",ROADS!AD9)</f>
        <v/>
      </c>
      <c r="AD20" s="1" t="str">
        <f>IF(ROADS!AE9="","",ROADS!AE9)</f>
        <v/>
      </c>
      <c r="AE20" s="1" t="str">
        <f>IF(ROADS!AF9="","",ROADS!AF9)</f>
        <v/>
      </c>
      <c r="AF20" s="1" t="str">
        <f>IF(ROADS!AG9="","",ROADS!AG9)</f>
        <v/>
      </c>
      <c r="AG20" s="1" t="str">
        <f>IF(ROADS!AH9="","",ROADS!AH9)</f>
        <v/>
      </c>
      <c r="AH20" s="1" t="str">
        <f>IF(ROADS!AI9="","",ROADS!AI9)</f>
        <v/>
      </c>
      <c r="AI20" s="1" t="str">
        <f>IF(ROADS!AJ9="","",ROADS!AJ9)</f>
        <v/>
      </c>
      <c r="AJ20" s="1" t="str">
        <f>IF(ROADS!AK9="","",ROADS!AK9)</f>
        <v/>
      </c>
      <c r="AK20" s="1" t="str">
        <f>IF(ROADS!AL9="","",ROADS!AL9)</f>
        <v/>
      </c>
      <c r="AL20" s="47"/>
    </row>
    <row r="21" spans="1:38" ht="20.25" customHeight="1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ht="20.25" customHeight="1">
      <c r="A22" s="47"/>
      <c r="B22" s="65"/>
      <c r="C22" s="127" t="s">
        <v>91</v>
      </c>
      <c r="D22" s="128"/>
      <c r="E22" s="135">
        <f>COUNTIFS(L25:L84,"P")</f>
        <v>0</v>
      </c>
      <c r="F22" s="131" t="s">
        <v>92</v>
      </c>
      <c r="G22" s="132"/>
      <c r="H22" s="137">
        <f>COUNTIFS(L25:L84,"B")</f>
        <v>0</v>
      </c>
      <c r="I22" s="146" t="s">
        <v>88</v>
      </c>
      <c r="J22" s="147"/>
      <c r="K22" s="148"/>
      <c r="L22" s="144" t="str">
        <f>IFERROR(LOOKUP(2,1/(L25:L84&lt;&gt;""),L25:L84),"")</f>
        <v/>
      </c>
      <c r="M22" s="3"/>
      <c r="N22" s="152" t="s">
        <v>94</v>
      </c>
      <c r="O22" s="153"/>
      <c r="P22" s="153"/>
      <c r="Q22" s="153"/>
      <c r="R22" s="153"/>
      <c r="S22" s="153"/>
      <c r="T22" s="153"/>
      <c r="U22" s="154"/>
      <c r="V22" s="46"/>
      <c r="W22" s="3"/>
      <c r="X22" s="47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ht="20.25" customHeight="1">
      <c r="A23" s="47"/>
      <c r="B23" s="65"/>
      <c r="C23" s="129"/>
      <c r="D23" s="130"/>
      <c r="E23" s="136"/>
      <c r="F23" s="133"/>
      <c r="G23" s="134"/>
      <c r="H23" s="138"/>
      <c r="I23" s="149"/>
      <c r="J23" s="150"/>
      <c r="K23" s="151"/>
      <c r="L23" s="145"/>
      <c r="M23" s="3"/>
      <c r="N23" s="155"/>
      <c r="O23" s="156"/>
      <c r="P23" s="156"/>
      <c r="Q23" s="156"/>
      <c r="R23" s="156"/>
      <c r="S23" s="156"/>
      <c r="T23" s="156"/>
      <c r="U23" s="157"/>
      <c r="V23" s="46"/>
      <c r="W23" s="3"/>
      <c r="X23" s="47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ht="20.25" customHeight="1">
      <c r="A24" s="47"/>
      <c r="B24" s="67" t="s">
        <v>15</v>
      </c>
      <c r="C24" s="66" t="s">
        <v>95</v>
      </c>
      <c r="D24" s="57" t="s">
        <v>96</v>
      </c>
      <c r="E24" s="57" t="s">
        <v>97</v>
      </c>
      <c r="F24" s="58" t="s">
        <v>98</v>
      </c>
      <c r="G24" s="58" t="s">
        <v>99</v>
      </c>
      <c r="H24" s="58" t="s">
        <v>100</v>
      </c>
      <c r="I24" s="59" t="s">
        <v>16</v>
      </c>
      <c r="J24" s="59" t="s">
        <v>17</v>
      </c>
      <c r="K24" s="59" t="s">
        <v>21</v>
      </c>
      <c r="L24" s="60" t="s">
        <v>22</v>
      </c>
      <c r="M24" s="3"/>
      <c r="N24" s="3"/>
      <c r="O24" s="3"/>
      <c r="P24" s="3"/>
      <c r="Q24" s="3"/>
      <c r="R24" s="46"/>
      <c r="S24" s="46"/>
      <c r="T24" s="46"/>
      <c r="U24" s="46"/>
      <c r="V24" s="46"/>
      <c r="W24" s="3"/>
      <c r="X24" s="47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ht="20.25" customHeight="1">
      <c r="A25" s="47"/>
      <c r="B25" s="104">
        <v>1</v>
      </c>
      <c r="C25" s="105"/>
      <c r="D25" s="105"/>
      <c r="E25" s="105"/>
      <c r="F25" s="106"/>
      <c r="G25" s="106"/>
      <c r="H25" s="106"/>
      <c r="I25" s="107" t="str">
        <f>IF($C25="","",RIGHT(SUM(C25:E25))+COUNTIF(C25:E25,"A"))</f>
        <v/>
      </c>
      <c r="J25" s="107" t="str">
        <f>IF($C25="","",RIGHT(SUM(F25:H25))+COUNTIF(F25:H25,"A"))</f>
        <v/>
      </c>
      <c r="K25" s="107" t="str">
        <f>IF($C25="","",SUM(C25:H25)+COUNTIF(C25:H25,"A"))</f>
        <v/>
      </c>
      <c r="L25" s="108" t="str">
        <f>IF(C25="","",IF(I25=J25,"T",IF(I25&gt;J25,"B","R")))</f>
        <v/>
      </c>
      <c r="M25" s="3"/>
      <c r="N25" s="126" t="str">
        <f>IFERROR(LOOKUP(2,1/(L&lt;&gt;""),L),"")</f>
        <v/>
      </c>
      <c r="O25" s="126"/>
      <c r="P25" s="126"/>
      <c r="Q25" s="126"/>
      <c r="R25" s="126"/>
      <c r="S25" s="126"/>
      <c r="T25" s="126"/>
      <c r="U25" s="126"/>
      <c r="V25" s="126"/>
      <c r="W25" s="3"/>
      <c r="X25" s="139" t="s">
        <v>87</v>
      </c>
      <c r="Y25" s="140" t="s">
        <v>91</v>
      </c>
      <c r="Z25" s="140"/>
      <c r="AA25" s="141" t="str">
        <f>IFERROR(IF(L25="","",(COUNTIF(L,"B"))),"")</f>
        <v/>
      </c>
      <c r="AB25" s="124" t="str">
        <f>IFERROR(IF(L25="","",(AA25/X27)),"")</f>
        <v/>
      </c>
      <c r="AC25" s="125"/>
      <c r="AD25" s="3"/>
      <c r="AE25" s="3"/>
      <c r="AF25" s="3"/>
      <c r="AG25" s="3"/>
      <c r="AH25" s="3"/>
      <c r="AI25" s="3"/>
      <c r="AJ25" s="3"/>
      <c r="AK25" s="3"/>
      <c r="AL25" s="3"/>
    </row>
    <row r="26" spans="1:38" ht="20.25" customHeight="1">
      <c r="A26" s="47"/>
      <c r="B26" s="104">
        <v>2</v>
      </c>
      <c r="C26" s="105"/>
      <c r="D26" s="105"/>
      <c r="E26" s="105"/>
      <c r="F26" s="106"/>
      <c r="G26" s="106"/>
      <c r="H26" s="106"/>
      <c r="I26" s="107" t="str">
        <f t="shared" ref="I26:I84" si="0">IF($C26="","",RIGHT(SUM(C26:E26))+COUNTIF(C26:E26,"A"))</f>
        <v/>
      </c>
      <c r="J26" s="107" t="str">
        <f t="shared" ref="J26:J84" si="1">IF($C26="","",RIGHT(SUM(F26:H26))+COUNTIF(F26:H26,"A"))</f>
        <v/>
      </c>
      <c r="K26" s="107" t="str">
        <f t="shared" ref="K26:K84" si="2">IF($C26="","",SUM(C26:H26)+COUNTIF(C26:H26,"A"))</f>
        <v/>
      </c>
      <c r="L26" s="108" t="str">
        <f t="shared" ref="L26:L84" si="3">IF(C26="","",IF(I26=J26,"T",IF(I26&gt;J26,"B","R")))</f>
        <v/>
      </c>
      <c r="M26" s="3"/>
      <c r="N26" s="126"/>
      <c r="O26" s="126"/>
      <c r="P26" s="126"/>
      <c r="Q26" s="126"/>
      <c r="R26" s="126"/>
      <c r="S26" s="126"/>
      <c r="T26" s="126"/>
      <c r="U26" s="126"/>
      <c r="V26" s="126"/>
      <c r="W26" s="3"/>
      <c r="X26" s="139"/>
      <c r="Y26" s="140"/>
      <c r="Z26" s="140"/>
      <c r="AA26" s="141"/>
      <c r="AB26" s="124"/>
      <c r="AC26" s="125"/>
      <c r="AD26" s="3"/>
      <c r="AE26" s="3"/>
      <c r="AF26" s="3"/>
      <c r="AG26" s="3"/>
      <c r="AH26" s="3"/>
      <c r="AI26" s="3"/>
      <c r="AJ26" s="3"/>
      <c r="AK26" s="3"/>
      <c r="AL26" s="3"/>
    </row>
    <row r="27" spans="1:38" ht="20.25" customHeight="1">
      <c r="A27" s="47"/>
      <c r="B27" s="104">
        <v>3</v>
      </c>
      <c r="C27" s="105"/>
      <c r="D27" s="105"/>
      <c r="E27" s="105"/>
      <c r="F27" s="106"/>
      <c r="G27" s="106"/>
      <c r="H27" s="106"/>
      <c r="I27" s="107" t="str">
        <f t="shared" si="0"/>
        <v/>
      </c>
      <c r="J27" s="107" t="str">
        <f t="shared" si="1"/>
        <v/>
      </c>
      <c r="K27" s="107" t="str">
        <f t="shared" si="2"/>
        <v/>
      </c>
      <c r="L27" s="108" t="str">
        <f t="shared" si="3"/>
        <v/>
      </c>
      <c r="M27" s="3"/>
      <c r="N27" s="126"/>
      <c r="O27" s="126"/>
      <c r="P27" s="126"/>
      <c r="Q27" s="126"/>
      <c r="R27" s="126"/>
      <c r="S27" s="126"/>
      <c r="T27" s="126"/>
      <c r="U27" s="126"/>
      <c r="V27" s="126"/>
      <c r="W27" s="3"/>
      <c r="X27" s="142" t="str">
        <f>IFERROR(IF(L25="","",(COUNTIF(L,"B")+COUNTIF(L,"R"))),"")</f>
        <v/>
      </c>
      <c r="Y27" s="143" t="s">
        <v>92</v>
      </c>
      <c r="Z27" s="143"/>
      <c r="AA27" s="141" t="str">
        <f>IFERROR(IF(L25="","",(COUNTIF(L,"R"))),"")</f>
        <v/>
      </c>
      <c r="AB27" s="124" t="str">
        <f>IFERROR(IF(L25="","",(AA27/X27)),"")</f>
        <v/>
      </c>
      <c r="AC27" s="125"/>
      <c r="AD27" s="3"/>
      <c r="AE27" s="3"/>
      <c r="AF27" s="3"/>
      <c r="AG27" s="3"/>
      <c r="AH27" s="3"/>
      <c r="AI27" s="3"/>
      <c r="AJ27" s="3"/>
      <c r="AK27" s="3"/>
      <c r="AL27" s="3"/>
    </row>
    <row r="28" spans="1:38" ht="20.25" customHeight="1">
      <c r="A28" s="47"/>
      <c r="B28" s="104">
        <v>4</v>
      </c>
      <c r="C28" s="105"/>
      <c r="D28" s="105"/>
      <c r="E28" s="105"/>
      <c r="F28" s="106"/>
      <c r="G28" s="106"/>
      <c r="H28" s="106"/>
      <c r="I28" s="107" t="str">
        <f t="shared" si="0"/>
        <v/>
      </c>
      <c r="J28" s="107" t="str">
        <f t="shared" si="1"/>
        <v/>
      </c>
      <c r="K28" s="107" t="str">
        <f t="shared" si="2"/>
        <v/>
      </c>
      <c r="L28" s="108" t="str">
        <f t="shared" si="3"/>
        <v/>
      </c>
      <c r="M28" s="3"/>
      <c r="N28" s="126"/>
      <c r="O28" s="126"/>
      <c r="P28" s="126"/>
      <c r="Q28" s="126"/>
      <c r="R28" s="126"/>
      <c r="S28" s="126"/>
      <c r="T28" s="126"/>
      <c r="U28" s="126"/>
      <c r="V28" s="126"/>
      <c r="W28" s="3"/>
      <c r="X28" s="142"/>
      <c r="Y28" s="143"/>
      <c r="Z28" s="143"/>
      <c r="AA28" s="141"/>
      <c r="AB28" s="124"/>
      <c r="AC28" s="125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20.25" customHeight="1">
      <c r="A29" s="47"/>
      <c r="B29" s="104">
        <v>5</v>
      </c>
      <c r="C29" s="105"/>
      <c r="D29" s="105"/>
      <c r="E29" s="105"/>
      <c r="F29" s="106"/>
      <c r="G29" s="106"/>
      <c r="H29" s="106"/>
      <c r="I29" s="107" t="str">
        <f t="shared" si="0"/>
        <v/>
      </c>
      <c r="J29" s="107" t="str">
        <f t="shared" si="1"/>
        <v/>
      </c>
      <c r="K29" s="107" t="str">
        <f t="shared" si="2"/>
        <v/>
      </c>
      <c r="L29" s="108" t="str">
        <f t="shared" si="3"/>
        <v/>
      </c>
      <c r="M29" s="3"/>
      <c r="N29" s="126"/>
      <c r="O29" s="126"/>
      <c r="P29" s="126"/>
      <c r="Q29" s="126"/>
      <c r="R29" s="126"/>
      <c r="S29" s="126"/>
      <c r="T29" s="126"/>
      <c r="U29" s="126"/>
      <c r="V29" s="126"/>
      <c r="W29" s="3"/>
      <c r="X29" s="47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ht="20.25" customHeight="1">
      <c r="A30" s="47"/>
      <c r="B30" s="104">
        <v>6</v>
      </c>
      <c r="C30" s="105"/>
      <c r="D30" s="105"/>
      <c r="E30" s="105"/>
      <c r="F30" s="106"/>
      <c r="G30" s="106"/>
      <c r="H30" s="106"/>
      <c r="I30" s="107" t="str">
        <f t="shared" si="0"/>
        <v/>
      </c>
      <c r="J30" s="107" t="str">
        <f t="shared" si="1"/>
        <v/>
      </c>
      <c r="K30" s="107" t="str">
        <f t="shared" si="2"/>
        <v/>
      </c>
      <c r="L30" s="108" t="str">
        <f t="shared" si="3"/>
        <v/>
      </c>
      <c r="M30" s="3"/>
      <c r="N30" s="126"/>
      <c r="O30" s="126"/>
      <c r="P30" s="126"/>
      <c r="Q30" s="126"/>
      <c r="R30" s="126"/>
      <c r="S30" s="126"/>
      <c r="T30" s="126"/>
      <c r="U30" s="126"/>
      <c r="V30" s="126"/>
      <c r="W30" s="47"/>
      <c r="X30" s="47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ht="20.25" customHeight="1">
      <c r="A31" s="47"/>
      <c r="B31" s="104">
        <v>7</v>
      </c>
      <c r="C31" s="105"/>
      <c r="D31" s="105"/>
      <c r="E31" s="105"/>
      <c r="F31" s="106"/>
      <c r="G31" s="106"/>
      <c r="H31" s="106"/>
      <c r="I31" s="107" t="str">
        <f t="shared" si="0"/>
        <v/>
      </c>
      <c r="J31" s="107" t="str">
        <f t="shared" si="1"/>
        <v/>
      </c>
      <c r="K31" s="107" t="str">
        <f t="shared" si="2"/>
        <v/>
      </c>
      <c r="L31" s="108" t="str">
        <f t="shared" si="3"/>
        <v/>
      </c>
      <c r="M31" s="3"/>
      <c r="N31" s="126"/>
      <c r="O31" s="126"/>
      <c r="P31" s="126"/>
      <c r="Q31" s="126"/>
      <c r="R31" s="126"/>
      <c r="S31" s="126"/>
      <c r="T31" s="126"/>
      <c r="U31" s="126"/>
      <c r="V31" s="126"/>
      <c r="W31" s="47"/>
      <c r="X31" s="47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ht="20.25" customHeight="1">
      <c r="A32" s="47"/>
      <c r="B32" s="104">
        <v>8</v>
      </c>
      <c r="C32" s="105"/>
      <c r="D32" s="105"/>
      <c r="E32" s="105"/>
      <c r="F32" s="106"/>
      <c r="G32" s="106"/>
      <c r="H32" s="106"/>
      <c r="I32" s="107" t="str">
        <f t="shared" si="0"/>
        <v/>
      </c>
      <c r="J32" s="107" t="str">
        <f t="shared" si="1"/>
        <v/>
      </c>
      <c r="K32" s="107" t="str">
        <f t="shared" si="2"/>
        <v/>
      </c>
      <c r="L32" s="108" t="str">
        <f t="shared" si="3"/>
        <v/>
      </c>
      <c r="M32" s="3"/>
      <c r="N32" s="126"/>
      <c r="O32" s="126"/>
      <c r="P32" s="126"/>
      <c r="Q32" s="126"/>
      <c r="R32" s="126"/>
      <c r="S32" s="126"/>
      <c r="T32" s="126"/>
      <c r="U32" s="126"/>
      <c r="V32" s="126"/>
      <c r="W32" s="47"/>
      <c r="X32" s="47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ht="20.25" customHeight="1">
      <c r="A33" s="47"/>
      <c r="B33" s="104">
        <v>9</v>
      </c>
      <c r="C33" s="105"/>
      <c r="D33" s="105"/>
      <c r="E33" s="105"/>
      <c r="F33" s="106"/>
      <c r="G33" s="106"/>
      <c r="H33" s="106"/>
      <c r="I33" s="107" t="str">
        <f t="shared" si="0"/>
        <v/>
      </c>
      <c r="J33" s="107" t="str">
        <f t="shared" si="1"/>
        <v/>
      </c>
      <c r="K33" s="107" t="str">
        <f t="shared" si="2"/>
        <v/>
      </c>
      <c r="L33" s="108" t="str">
        <f t="shared" si="3"/>
        <v/>
      </c>
      <c r="M33" s="3"/>
      <c r="N33" s="126"/>
      <c r="O33" s="126"/>
      <c r="P33" s="126"/>
      <c r="Q33" s="126"/>
      <c r="R33" s="126"/>
      <c r="S33" s="126"/>
      <c r="T33" s="126"/>
      <c r="U33" s="126"/>
      <c r="V33" s="126"/>
      <c r="W33" s="47"/>
      <c r="X33" s="47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ht="20.25" customHeight="1">
      <c r="A34" s="47"/>
      <c r="B34" s="104">
        <v>10</v>
      </c>
      <c r="C34" s="105"/>
      <c r="D34" s="105"/>
      <c r="E34" s="105"/>
      <c r="F34" s="106"/>
      <c r="G34" s="106"/>
      <c r="H34" s="106"/>
      <c r="I34" s="107" t="str">
        <f t="shared" si="0"/>
        <v/>
      </c>
      <c r="J34" s="107" t="str">
        <f t="shared" si="1"/>
        <v/>
      </c>
      <c r="K34" s="107" t="str">
        <f t="shared" si="2"/>
        <v/>
      </c>
      <c r="L34" s="108" t="str">
        <f t="shared" si="3"/>
        <v/>
      </c>
      <c r="M34" s="3"/>
      <c r="N34" s="126"/>
      <c r="O34" s="126"/>
      <c r="P34" s="126"/>
      <c r="Q34" s="126"/>
      <c r="R34" s="126"/>
      <c r="S34" s="126"/>
      <c r="T34" s="126"/>
      <c r="U34" s="126"/>
      <c r="V34" s="126"/>
      <c r="W34" s="47"/>
      <c r="X34" s="47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ht="20.25" customHeight="1">
      <c r="A35" s="47"/>
      <c r="B35" s="104">
        <v>11</v>
      </c>
      <c r="C35" s="105"/>
      <c r="D35" s="105"/>
      <c r="E35" s="105"/>
      <c r="F35" s="106"/>
      <c r="G35" s="106"/>
      <c r="H35" s="106"/>
      <c r="I35" s="107" t="str">
        <f t="shared" si="0"/>
        <v/>
      </c>
      <c r="J35" s="107" t="str">
        <f t="shared" si="1"/>
        <v/>
      </c>
      <c r="K35" s="107" t="str">
        <f t="shared" si="2"/>
        <v/>
      </c>
      <c r="L35" s="108" t="str">
        <f t="shared" si="3"/>
        <v/>
      </c>
      <c r="M35" s="3"/>
      <c r="N35" s="126"/>
      <c r="O35" s="126"/>
      <c r="P35" s="126"/>
      <c r="Q35" s="126"/>
      <c r="R35" s="126"/>
      <c r="S35" s="126"/>
      <c r="T35" s="126"/>
      <c r="U35" s="126"/>
      <c r="V35" s="126"/>
      <c r="W35" s="47"/>
      <c r="X35" s="47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ht="20.25" customHeight="1">
      <c r="A36" s="47"/>
      <c r="B36" s="104">
        <v>12</v>
      </c>
      <c r="C36" s="105"/>
      <c r="D36" s="105"/>
      <c r="E36" s="105"/>
      <c r="F36" s="106"/>
      <c r="G36" s="106"/>
      <c r="H36" s="106"/>
      <c r="I36" s="107" t="str">
        <f t="shared" si="0"/>
        <v/>
      </c>
      <c r="J36" s="107" t="str">
        <f t="shared" si="1"/>
        <v/>
      </c>
      <c r="K36" s="107" t="str">
        <f t="shared" si="2"/>
        <v/>
      </c>
      <c r="L36" s="108" t="str">
        <f t="shared" si="3"/>
        <v/>
      </c>
      <c r="M36" s="3"/>
      <c r="N36" s="126"/>
      <c r="O36" s="126"/>
      <c r="P36" s="126"/>
      <c r="Q36" s="126"/>
      <c r="R36" s="126"/>
      <c r="S36" s="126"/>
      <c r="T36" s="126"/>
      <c r="U36" s="126"/>
      <c r="V36" s="126"/>
      <c r="W36" s="47"/>
      <c r="X36" s="47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ht="20.25" customHeight="1">
      <c r="A37" s="47"/>
      <c r="B37" s="104">
        <v>13</v>
      </c>
      <c r="C37" s="105"/>
      <c r="D37" s="105"/>
      <c r="E37" s="105"/>
      <c r="F37" s="106"/>
      <c r="G37" s="106"/>
      <c r="H37" s="106"/>
      <c r="I37" s="107" t="str">
        <f t="shared" si="0"/>
        <v/>
      </c>
      <c r="J37" s="107" t="str">
        <f t="shared" si="1"/>
        <v/>
      </c>
      <c r="K37" s="107" t="str">
        <f t="shared" si="2"/>
        <v/>
      </c>
      <c r="L37" s="108" t="str">
        <f t="shared" si="3"/>
        <v/>
      </c>
      <c r="M37" s="3"/>
      <c r="N37" s="126"/>
      <c r="O37" s="126"/>
      <c r="P37" s="126"/>
      <c r="Q37" s="126"/>
      <c r="R37" s="126"/>
      <c r="S37" s="126"/>
      <c r="T37" s="126"/>
      <c r="U37" s="126"/>
      <c r="V37" s="126"/>
      <c r="W37" s="47"/>
      <c r="X37" s="47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ht="20.25" customHeight="1">
      <c r="A38" s="47"/>
      <c r="B38" s="104">
        <v>14</v>
      </c>
      <c r="C38" s="105"/>
      <c r="D38" s="105"/>
      <c r="E38" s="105"/>
      <c r="F38" s="106"/>
      <c r="G38" s="106"/>
      <c r="H38" s="106"/>
      <c r="I38" s="107" t="str">
        <f t="shared" si="0"/>
        <v/>
      </c>
      <c r="J38" s="107" t="str">
        <f t="shared" si="1"/>
        <v/>
      </c>
      <c r="K38" s="107" t="str">
        <f t="shared" si="2"/>
        <v/>
      </c>
      <c r="L38" s="108" t="str">
        <f t="shared" si="3"/>
        <v/>
      </c>
      <c r="M38" s="3"/>
      <c r="N38" s="126"/>
      <c r="O38" s="126"/>
      <c r="P38" s="126"/>
      <c r="Q38" s="126"/>
      <c r="R38" s="126"/>
      <c r="S38" s="126"/>
      <c r="T38" s="126"/>
      <c r="U38" s="126"/>
      <c r="V38" s="126"/>
      <c r="W38" s="47"/>
      <c r="X38" s="47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ht="20.25" customHeight="1">
      <c r="A39" s="47"/>
      <c r="B39" s="104">
        <v>15</v>
      </c>
      <c r="C39" s="105"/>
      <c r="D39" s="105"/>
      <c r="E39" s="105"/>
      <c r="F39" s="106"/>
      <c r="G39" s="106"/>
      <c r="H39" s="106"/>
      <c r="I39" s="107" t="str">
        <f t="shared" si="0"/>
        <v/>
      </c>
      <c r="J39" s="107" t="str">
        <f t="shared" si="1"/>
        <v/>
      </c>
      <c r="K39" s="107" t="str">
        <f t="shared" si="2"/>
        <v/>
      </c>
      <c r="L39" s="108" t="str">
        <f t="shared" si="3"/>
        <v/>
      </c>
      <c r="M39" s="3"/>
      <c r="N39" s="126"/>
      <c r="O39" s="126"/>
      <c r="P39" s="126"/>
      <c r="Q39" s="126"/>
      <c r="R39" s="126"/>
      <c r="S39" s="126"/>
      <c r="T39" s="126"/>
      <c r="U39" s="126"/>
      <c r="V39" s="126"/>
      <c r="W39" s="47"/>
      <c r="X39" s="47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ht="20.25" customHeight="1">
      <c r="A40" s="47"/>
      <c r="B40" s="104">
        <v>16</v>
      </c>
      <c r="C40" s="105"/>
      <c r="D40" s="105"/>
      <c r="E40" s="105"/>
      <c r="F40" s="106"/>
      <c r="G40" s="106"/>
      <c r="H40" s="106"/>
      <c r="I40" s="107" t="str">
        <f t="shared" si="0"/>
        <v/>
      </c>
      <c r="J40" s="107" t="str">
        <f t="shared" si="1"/>
        <v/>
      </c>
      <c r="K40" s="107" t="str">
        <f t="shared" si="2"/>
        <v/>
      </c>
      <c r="L40" s="108" t="str">
        <f t="shared" si="3"/>
        <v/>
      </c>
      <c r="M40" s="3"/>
      <c r="N40" s="126"/>
      <c r="O40" s="126"/>
      <c r="P40" s="126"/>
      <c r="Q40" s="126"/>
      <c r="R40" s="126"/>
      <c r="S40" s="126"/>
      <c r="T40" s="126"/>
      <c r="U40" s="126"/>
      <c r="V40" s="126"/>
      <c r="W40" s="47"/>
      <c r="X40" s="47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ht="20.25" customHeight="1">
      <c r="A41" s="47"/>
      <c r="B41" s="104">
        <v>17</v>
      </c>
      <c r="C41" s="105"/>
      <c r="D41" s="105"/>
      <c r="E41" s="105"/>
      <c r="F41" s="106"/>
      <c r="G41" s="106"/>
      <c r="H41" s="106"/>
      <c r="I41" s="107" t="str">
        <f t="shared" si="0"/>
        <v/>
      </c>
      <c r="J41" s="107" t="str">
        <f t="shared" si="1"/>
        <v/>
      </c>
      <c r="K41" s="107" t="str">
        <f t="shared" si="2"/>
        <v/>
      </c>
      <c r="L41" s="108" t="str">
        <f t="shared" si="3"/>
        <v/>
      </c>
      <c r="M41" s="3"/>
      <c r="N41" s="126"/>
      <c r="O41" s="126"/>
      <c r="P41" s="126"/>
      <c r="Q41" s="126"/>
      <c r="R41" s="126"/>
      <c r="S41" s="126"/>
      <c r="T41" s="126"/>
      <c r="U41" s="126"/>
      <c r="V41" s="126"/>
      <c r="W41" s="47"/>
      <c r="X41" s="47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ht="20.25" customHeight="1">
      <c r="A42" s="47"/>
      <c r="B42" s="104">
        <v>18</v>
      </c>
      <c r="C42" s="105"/>
      <c r="D42" s="105"/>
      <c r="E42" s="105"/>
      <c r="F42" s="106"/>
      <c r="G42" s="106"/>
      <c r="H42" s="106"/>
      <c r="I42" s="107" t="str">
        <f t="shared" si="0"/>
        <v/>
      </c>
      <c r="J42" s="107" t="str">
        <f t="shared" si="1"/>
        <v/>
      </c>
      <c r="K42" s="107" t="str">
        <f t="shared" si="2"/>
        <v/>
      </c>
      <c r="L42" s="108" t="str">
        <f t="shared" si="3"/>
        <v/>
      </c>
      <c r="M42" s="3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ht="20.25" customHeight="1">
      <c r="A43" s="47"/>
      <c r="B43" s="104">
        <v>19</v>
      </c>
      <c r="C43" s="105"/>
      <c r="D43" s="105"/>
      <c r="E43" s="105"/>
      <c r="F43" s="106"/>
      <c r="G43" s="106"/>
      <c r="H43" s="106"/>
      <c r="I43" s="107" t="str">
        <f t="shared" si="0"/>
        <v/>
      </c>
      <c r="J43" s="107" t="str">
        <f t="shared" si="1"/>
        <v/>
      </c>
      <c r="K43" s="107" t="str">
        <f t="shared" si="2"/>
        <v/>
      </c>
      <c r="L43" s="108" t="str">
        <f t="shared" si="3"/>
        <v/>
      </c>
      <c r="M43" s="3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ht="20.25" customHeight="1">
      <c r="A44" s="47"/>
      <c r="B44" s="104">
        <v>20</v>
      </c>
      <c r="C44" s="105"/>
      <c r="D44" s="105"/>
      <c r="E44" s="105"/>
      <c r="F44" s="106"/>
      <c r="G44" s="106"/>
      <c r="H44" s="106"/>
      <c r="I44" s="107" t="str">
        <f t="shared" si="0"/>
        <v/>
      </c>
      <c r="J44" s="107" t="str">
        <f t="shared" si="1"/>
        <v/>
      </c>
      <c r="K44" s="107" t="str">
        <f t="shared" si="2"/>
        <v/>
      </c>
      <c r="L44" s="108" t="str">
        <f t="shared" si="3"/>
        <v/>
      </c>
      <c r="M44" s="3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ht="20.25" customHeight="1">
      <c r="A45" s="47"/>
      <c r="B45" s="104">
        <v>21</v>
      </c>
      <c r="C45" s="105"/>
      <c r="D45" s="105"/>
      <c r="E45" s="105"/>
      <c r="F45" s="106"/>
      <c r="G45" s="106"/>
      <c r="H45" s="106"/>
      <c r="I45" s="107" t="str">
        <f t="shared" si="0"/>
        <v/>
      </c>
      <c r="J45" s="107" t="str">
        <f t="shared" si="1"/>
        <v/>
      </c>
      <c r="K45" s="107" t="str">
        <f t="shared" si="2"/>
        <v/>
      </c>
      <c r="L45" s="108" t="str">
        <f t="shared" si="3"/>
        <v/>
      </c>
      <c r="M45" s="3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ht="20.25" customHeight="1">
      <c r="A46" s="47"/>
      <c r="B46" s="104">
        <v>22</v>
      </c>
      <c r="C46" s="105"/>
      <c r="D46" s="105"/>
      <c r="E46" s="105"/>
      <c r="F46" s="106"/>
      <c r="G46" s="106"/>
      <c r="H46" s="106"/>
      <c r="I46" s="107" t="str">
        <f t="shared" si="0"/>
        <v/>
      </c>
      <c r="J46" s="107" t="str">
        <f t="shared" si="1"/>
        <v/>
      </c>
      <c r="K46" s="107" t="str">
        <f t="shared" si="2"/>
        <v/>
      </c>
      <c r="L46" s="108" t="str">
        <f t="shared" si="3"/>
        <v/>
      </c>
      <c r="M46" s="3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</row>
    <row r="47" spans="1:38" ht="20.25" customHeight="1">
      <c r="A47" s="47"/>
      <c r="B47" s="104">
        <v>23</v>
      </c>
      <c r="C47" s="105"/>
      <c r="D47" s="105"/>
      <c r="E47" s="105"/>
      <c r="F47" s="106"/>
      <c r="G47" s="106"/>
      <c r="H47" s="106"/>
      <c r="I47" s="107" t="str">
        <f t="shared" si="0"/>
        <v/>
      </c>
      <c r="J47" s="107" t="str">
        <f t="shared" si="1"/>
        <v/>
      </c>
      <c r="K47" s="107" t="str">
        <f t="shared" si="2"/>
        <v/>
      </c>
      <c r="L47" s="108" t="str">
        <f t="shared" si="3"/>
        <v/>
      </c>
      <c r="M47" s="3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</row>
    <row r="48" spans="1:38" ht="20.25" customHeight="1">
      <c r="A48" s="47"/>
      <c r="B48" s="104">
        <v>24</v>
      </c>
      <c r="C48" s="105"/>
      <c r="D48" s="105"/>
      <c r="E48" s="105"/>
      <c r="F48" s="106"/>
      <c r="G48" s="106"/>
      <c r="H48" s="106"/>
      <c r="I48" s="107" t="str">
        <f t="shared" si="0"/>
        <v/>
      </c>
      <c r="J48" s="107" t="str">
        <f t="shared" si="1"/>
        <v/>
      </c>
      <c r="K48" s="107" t="str">
        <f t="shared" si="2"/>
        <v/>
      </c>
      <c r="L48" s="108" t="str">
        <f t="shared" si="3"/>
        <v/>
      </c>
      <c r="M48" s="3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</row>
    <row r="49" spans="1:38" ht="20.25" customHeight="1">
      <c r="A49" s="47"/>
      <c r="B49" s="104">
        <v>25</v>
      </c>
      <c r="C49" s="105"/>
      <c r="D49" s="105"/>
      <c r="E49" s="105"/>
      <c r="F49" s="106"/>
      <c r="G49" s="106"/>
      <c r="H49" s="106"/>
      <c r="I49" s="107" t="str">
        <f t="shared" si="0"/>
        <v/>
      </c>
      <c r="J49" s="107" t="str">
        <f t="shared" si="1"/>
        <v/>
      </c>
      <c r="K49" s="107" t="str">
        <f t="shared" si="2"/>
        <v/>
      </c>
      <c r="L49" s="108" t="str">
        <f t="shared" si="3"/>
        <v/>
      </c>
      <c r="M49" s="3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</row>
    <row r="50" spans="1:38" ht="20.25" customHeight="1">
      <c r="A50" s="47"/>
      <c r="B50" s="104">
        <v>26</v>
      </c>
      <c r="C50" s="105"/>
      <c r="D50" s="105"/>
      <c r="E50" s="105"/>
      <c r="F50" s="106"/>
      <c r="G50" s="106"/>
      <c r="H50" s="106"/>
      <c r="I50" s="107" t="str">
        <f t="shared" si="0"/>
        <v/>
      </c>
      <c r="J50" s="107" t="str">
        <f t="shared" si="1"/>
        <v/>
      </c>
      <c r="K50" s="107" t="str">
        <f t="shared" si="2"/>
        <v/>
      </c>
      <c r="L50" s="108" t="str">
        <f t="shared" si="3"/>
        <v/>
      </c>
      <c r="M50" s="3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</row>
    <row r="51" spans="1:38" ht="20.25" customHeight="1">
      <c r="A51" s="47"/>
      <c r="B51" s="104">
        <v>27</v>
      </c>
      <c r="C51" s="105"/>
      <c r="D51" s="105"/>
      <c r="E51" s="105"/>
      <c r="F51" s="106"/>
      <c r="G51" s="106"/>
      <c r="H51" s="106"/>
      <c r="I51" s="107" t="str">
        <f t="shared" si="0"/>
        <v/>
      </c>
      <c r="J51" s="107" t="str">
        <f t="shared" si="1"/>
        <v/>
      </c>
      <c r="K51" s="107" t="str">
        <f t="shared" si="2"/>
        <v/>
      </c>
      <c r="L51" s="108" t="str">
        <f t="shared" si="3"/>
        <v/>
      </c>
      <c r="M51" s="3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</row>
    <row r="52" spans="1:38" ht="20.25" customHeight="1">
      <c r="A52" s="47"/>
      <c r="B52" s="104">
        <v>28</v>
      </c>
      <c r="C52" s="105"/>
      <c r="D52" s="105"/>
      <c r="E52" s="105"/>
      <c r="F52" s="106"/>
      <c r="G52" s="106"/>
      <c r="H52" s="106"/>
      <c r="I52" s="107" t="str">
        <f t="shared" si="0"/>
        <v/>
      </c>
      <c r="J52" s="107" t="str">
        <f t="shared" si="1"/>
        <v/>
      </c>
      <c r="K52" s="107" t="str">
        <f t="shared" si="2"/>
        <v/>
      </c>
      <c r="L52" s="108" t="str">
        <f t="shared" si="3"/>
        <v/>
      </c>
      <c r="M52" s="3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</row>
    <row r="53" spans="1:38" ht="20.25" customHeight="1">
      <c r="A53" s="47"/>
      <c r="B53" s="104">
        <v>29</v>
      </c>
      <c r="C53" s="105"/>
      <c r="D53" s="105"/>
      <c r="E53" s="105"/>
      <c r="F53" s="106"/>
      <c r="G53" s="106"/>
      <c r="H53" s="106"/>
      <c r="I53" s="107" t="str">
        <f t="shared" si="0"/>
        <v/>
      </c>
      <c r="J53" s="107" t="str">
        <f t="shared" si="1"/>
        <v/>
      </c>
      <c r="K53" s="107" t="str">
        <f t="shared" si="2"/>
        <v/>
      </c>
      <c r="L53" s="108" t="str">
        <f t="shared" si="3"/>
        <v/>
      </c>
      <c r="M53" s="3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</row>
    <row r="54" spans="1:38" ht="20.25" customHeight="1">
      <c r="A54" s="47"/>
      <c r="B54" s="104">
        <v>30</v>
      </c>
      <c r="C54" s="105"/>
      <c r="D54" s="105"/>
      <c r="E54" s="105"/>
      <c r="F54" s="106"/>
      <c r="G54" s="106"/>
      <c r="H54" s="106"/>
      <c r="I54" s="107" t="str">
        <f t="shared" si="0"/>
        <v/>
      </c>
      <c r="J54" s="107" t="str">
        <f t="shared" si="1"/>
        <v/>
      </c>
      <c r="K54" s="107" t="str">
        <f t="shared" si="2"/>
        <v/>
      </c>
      <c r="L54" s="108" t="str">
        <f t="shared" si="3"/>
        <v/>
      </c>
      <c r="M54" s="3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</row>
    <row r="55" spans="1:38" ht="20.25" customHeight="1">
      <c r="A55" s="47"/>
      <c r="B55" s="104">
        <v>31</v>
      </c>
      <c r="C55" s="105"/>
      <c r="D55" s="105"/>
      <c r="E55" s="105"/>
      <c r="F55" s="106"/>
      <c r="G55" s="106"/>
      <c r="H55" s="106"/>
      <c r="I55" s="107" t="str">
        <f t="shared" si="0"/>
        <v/>
      </c>
      <c r="J55" s="107" t="str">
        <f t="shared" si="1"/>
        <v/>
      </c>
      <c r="K55" s="107" t="str">
        <f t="shared" si="2"/>
        <v/>
      </c>
      <c r="L55" s="108" t="str">
        <f t="shared" si="3"/>
        <v/>
      </c>
      <c r="M55" s="3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</row>
    <row r="56" spans="1:38" ht="20.25" customHeight="1">
      <c r="A56" s="47"/>
      <c r="B56" s="104">
        <v>32</v>
      </c>
      <c r="C56" s="105"/>
      <c r="D56" s="105"/>
      <c r="E56" s="105"/>
      <c r="F56" s="106"/>
      <c r="G56" s="106"/>
      <c r="H56" s="106"/>
      <c r="I56" s="107" t="str">
        <f t="shared" si="0"/>
        <v/>
      </c>
      <c r="J56" s="107" t="str">
        <f t="shared" si="1"/>
        <v/>
      </c>
      <c r="K56" s="107" t="str">
        <f t="shared" si="2"/>
        <v/>
      </c>
      <c r="L56" s="108" t="str">
        <f t="shared" si="3"/>
        <v/>
      </c>
      <c r="M56" s="3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</row>
    <row r="57" spans="1:38" ht="20.25" customHeight="1">
      <c r="A57" s="47"/>
      <c r="B57" s="104">
        <v>33</v>
      </c>
      <c r="C57" s="105"/>
      <c r="D57" s="105"/>
      <c r="E57" s="105"/>
      <c r="F57" s="106"/>
      <c r="G57" s="106"/>
      <c r="H57" s="106"/>
      <c r="I57" s="107" t="str">
        <f t="shared" si="0"/>
        <v/>
      </c>
      <c r="J57" s="107" t="str">
        <f t="shared" si="1"/>
        <v/>
      </c>
      <c r="K57" s="107" t="str">
        <f t="shared" si="2"/>
        <v/>
      </c>
      <c r="L57" s="108" t="str">
        <f t="shared" si="3"/>
        <v/>
      </c>
      <c r="M57" s="3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</row>
    <row r="58" spans="1:38" ht="20.25" customHeight="1">
      <c r="A58" s="47"/>
      <c r="B58" s="104">
        <v>34</v>
      </c>
      <c r="C58" s="105"/>
      <c r="D58" s="105"/>
      <c r="E58" s="105"/>
      <c r="F58" s="106"/>
      <c r="G58" s="106"/>
      <c r="H58" s="106"/>
      <c r="I58" s="107" t="str">
        <f t="shared" si="0"/>
        <v/>
      </c>
      <c r="J58" s="107" t="str">
        <f t="shared" si="1"/>
        <v/>
      </c>
      <c r="K58" s="107" t="str">
        <f t="shared" si="2"/>
        <v/>
      </c>
      <c r="L58" s="108" t="str">
        <f t="shared" si="3"/>
        <v/>
      </c>
      <c r="M58" s="3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</row>
    <row r="59" spans="1:38" ht="20.25" customHeight="1">
      <c r="A59" s="47"/>
      <c r="B59" s="104">
        <v>35</v>
      </c>
      <c r="C59" s="105"/>
      <c r="D59" s="105"/>
      <c r="E59" s="105"/>
      <c r="F59" s="106"/>
      <c r="G59" s="106"/>
      <c r="H59" s="106"/>
      <c r="I59" s="107" t="str">
        <f t="shared" si="0"/>
        <v/>
      </c>
      <c r="J59" s="107" t="str">
        <f t="shared" si="1"/>
        <v/>
      </c>
      <c r="K59" s="107" t="str">
        <f t="shared" si="2"/>
        <v/>
      </c>
      <c r="L59" s="108" t="str">
        <f t="shared" si="3"/>
        <v/>
      </c>
      <c r="M59" s="3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</row>
    <row r="60" spans="1:38" ht="20.25" customHeight="1">
      <c r="A60" s="47"/>
      <c r="B60" s="104">
        <v>36</v>
      </c>
      <c r="C60" s="105"/>
      <c r="D60" s="105"/>
      <c r="E60" s="105"/>
      <c r="F60" s="106"/>
      <c r="G60" s="106"/>
      <c r="H60" s="106"/>
      <c r="I60" s="107" t="str">
        <f t="shared" si="0"/>
        <v/>
      </c>
      <c r="J60" s="107" t="str">
        <f t="shared" si="1"/>
        <v/>
      </c>
      <c r="K60" s="107" t="str">
        <f t="shared" si="2"/>
        <v/>
      </c>
      <c r="L60" s="108" t="str">
        <f t="shared" si="3"/>
        <v/>
      </c>
      <c r="M60" s="3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</row>
    <row r="61" spans="1:38" ht="20.25" customHeight="1">
      <c r="A61" s="47"/>
      <c r="B61" s="104">
        <v>37</v>
      </c>
      <c r="C61" s="105"/>
      <c r="D61" s="105"/>
      <c r="E61" s="105"/>
      <c r="F61" s="106"/>
      <c r="G61" s="106"/>
      <c r="H61" s="106"/>
      <c r="I61" s="107" t="str">
        <f t="shared" si="0"/>
        <v/>
      </c>
      <c r="J61" s="107" t="str">
        <f t="shared" si="1"/>
        <v/>
      </c>
      <c r="K61" s="107" t="str">
        <f t="shared" si="2"/>
        <v/>
      </c>
      <c r="L61" s="108" t="str">
        <f t="shared" si="3"/>
        <v/>
      </c>
      <c r="M61" s="3"/>
      <c r="N61" s="78"/>
      <c r="O61" s="78"/>
      <c r="P61" s="78"/>
      <c r="Q61" s="3"/>
      <c r="R61" s="75"/>
      <c r="S61" s="75"/>
      <c r="T61" s="46"/>
      <c r="U61" s="46"/>
      <c r="V61" s="46"/>
      <c r="W61" s="3"/>
      <c r="X61" s="47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</row>
    <row r="62" spans="1:38" ht="20.25" customHeight="1">
      <c r="A62" s="47"/>
      <c r="B62" s="104">
        <v>38</v>
      </c>
      <c r="C62" s="105"/>
      <c r="D62" s="105"/>
      <c r="E62" s="105"/>
      <c r="F62" s="106"/>
      <c r="G62" s="106"/>
      <c r="H62" s="106"/>
      <c r="I62" s="107" t="str">
        <f t="shared" si="0"/>
        <v/>
      </c>
      <c r="J62" s="107" t="str">
        <f t="shared" si="1"/>
        <v/>
      </c>
      <c r="K62" s="107" t="str">
        <f t="shared" si="2"/>
        <v/>
      </c>
      <c r="L62" s="108" t="str">
        <f t="shared" si="3"/>
        <v/>
      </c>
      <c r="M62" s="3"/>
      <c r="N62" s="78"/>
      <c r="O62" s="78"/>
      <c r="P62" s="78"/>
      <c r="Q62" s="3"/>
      <c r="R62" s="75"/>
      <c r="S62" s="75"/>
      <c r="T62" s="46"/>
      <c r="U62" s="46"/>
      <c r="V62" s="46"/>
      <c r="W62" s="46"/>
      <c r="X62" s="47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</row>
    <row r="63" spans="1:38" ht="20.25" customHeight="1">
      <c r="A63" s="47"/>
      <c r="B63" s="104">
        <v>39</v>
      </c>
      <c r="C63" s="105"/>
      <c r="D63" s="105"/>
      <c r="E63" s="105"/>
      <c r="F63" s="106"/>
      <c r="G63" s="106"/>
      <c r="H63" s="106"/>
      <c r="I63" s="107" t="str">
        <f t="shared" si="0"/>
        <v/>
      </c>
      <c r="J63" s="107" t="str">
        <f t="shared" si="1"/>
        <v/>
      </c>
      <c r="K63" s="107" t="str">
        <f t="shared" si="2"/>
        <v/>
      </c>
      <c r="L63" s="108" t="str">
        <f t="shared" si="3"/>
        <v/>
      </c>
      <c r="M63" s="3"/>
      <c r="N63" s="78"/>
      <c r="O63" s="78"/>
      <c r="P63" s="78"/>
      <c r="Q63" s="3"/>
      <c r="R63" s="75"/>
      <c r="S63" s="75"/>
      <c r="T63" s="46"/>
      <c r="U63" s="46"/>
      <c r="V63" s="46"/>
      <c r="W63" s="46"/>
      <c r="X63" s="47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</row>
    <row r="64" spans="1:38" ht="20.25" customHeight="1">
      <c r="A64" s="47"/>
      <c r="B64" s="104">
        <v>40</v>
      </c>
      <c r="C64" s="105"/>
      <c r="D64" s="105"/>
      <c r="E64" s="105"/>
      <c r="F64" s="106"/>
      <c r="G64" s="106"/>
      <c r="H64" s="106"/>
      <c r="I64" s="107" t="str">
        <f t="shared" si="0"/>
        <v/>
      </c>
      <c r="J64" s="107" t="str">
        <f t="shared" si="1"/>
        <v/>
      </c>
      <c r="K64" s="107" t="str">
        <f t="shared" si="2"/>
        <v/>
      </c>
      <c r="L64" s="108" t="str">
        <f t="shared" si="3"/>
        <v/>
      </c>
      <c r="M64" s="3"/>
      <c r="N64" s="78"/>
      <c r="O64" s="78"/>
      <c r="P64" s="78"/>
      <c r="Q64" s="3"/>
      <c r="R64" s="75"/>
      <c r="S64" s="75"/>
      <c r="T64" s="46"/>
      <c r="U64" s="46"/>
      <c r="V64" s="46"/>
      <c r="W64" s="46"/>
      <c r="X64" s="47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</row>
    <row r="65" spans="1:38" ht="20.25" customHeight="1">
      <c r="A65" s="47"/>
      <c r="B65" s="104">
        <v>41</v>
      </c>
      <c r="C65" s="105"/>
      <c r="D65" s="105"/>
      <c r="E65" s="105"/>
      <c r="F65" s="106"/>
      <c r="G65" s="106"/>
      <c r="H65" s="106"/>
      <c r="I65" s="107" t="str">
        <f t="shared" si="0"/>
        <v/>
      </c>
      <c r="J65" s="107" t="str">
        <f t="shared" si="1"/>
        <v/>
      </c>
      <c r="K65" s="107" t="str">
        <f t="shared" si="2"/>
        <v/>
      </c>
      <c r="L65" s="108" t="str">
        <f t="shared" si="3"/>
        <v/>
      </c>
      <c r="M65" s="3"/>
      <c r="N65" s="78"/>
      <c r="O65" s="78"/>
      <c r="P65" s="78"/>
      <c r="Q65" s="3"/>
      <c r="R65" s="75"/>
      <c r="S65" s="75"/>
      <c r="T65" s="46"/>
      <c r="U65" s="46"/>
      <c r="V65" s="46"/>
      <c r="W65" s="46"/>
      <c r="X65" s="47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</row>
    <row r="66" spans="1:38" ht="20.25" customHeight="1">
      <c r="A66" s="47"/>
      <c r="B66" s="104">
        <v>42</v>
      </c>
      <c r="C66" s="105"/>
      <c r="D66" s="105"/>
      <c r="E66" s="105"/>
      <c r="F66" s="106"/>
      <c r="G66" s="106"/>
      <c r="H66" s="106"/>
      <c r="I66" s="107" t="str">
        <f t="shared" si="0"/>
        <v/>
      </c>
      <c r="J66" s="107" t="str">
        <f t="shared" si="1"/>
        <v/>
      </c>
      <c r="K66" s="107" t="str">
        <f t="shared" si="2"/>
        <v/>
      </c>
      <c r="L66" s="108" t="str">
        <f t="shared" si="3"/>
        <v/>
      </c>
      <c r="M66" s="3"/>
      <c r="N66" s="78"/>
      <c r="O66" s="78"/>
      <c r="P66" s="78"/>
      <c r="Q66" s="3"/>
      <c r="R66" s="75"/>
      <c r="S66" s="75"/>
      <c r="T66" s="46"/>
      <c r="U66" s="46"/>
      <c r="V66" s="46"/>
      <c r="W66" s="46"/>
      <c r="X66" s="47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</row>
    <row r="67" spans="1:38" ht="20.25" customHeight="1">
      <c r="A67" s="47"/>
      <c r="B67" s="104">
        <v>43</v>
      </c>
      <c r="C67" s="105"/>
      <c r="D67" s="105"/>
      <c r="E67" s="105"/>
      <c r="F67" s="106"/>
      <c r="G67" s="106"/>
      <c r="H67" s="106"/>
      <c r="I67" s="107" t="str">
        <f t="shared" si="0"/>
        <v/>
      </c>
      <c r="J67" s="107" t="str">
        <f t="shared" si="1"/>
        <v/>
      </c>
      <c r="K67" s="107" t="str">
        <f t="shared" si="2"/>
        <v/>
      </c>
      <c r="L67" s="108" t="str">
        <f t="shared" si="3"/>
        <v/>
      </c>
      <c r="M67" s="3"/>
      <c r="N67" s="78"/>
      <c r="O67" s="78"/>
      <c r="P67" s="78"/>
      <c r="Q67" s="3"/>
      <c r="R67" s="75"/>
      <c r="S67" s="75"/>
      <c r="T67" s="46"/>
      <c r="U67" s="46"/>
      <c r="V67" s="46"/>
      <c r="W67" s="46"/>
      <c r="X67" s="47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</row>
    <row r="68" spans="1:38" ht="20.25" customHeight="1">
      <c r="A68" s="47"/>
      <c r="B68" s="104">
        <v>44</v>
      </c>
      <c r="C68" s="105"/>
      <c r="D68" s="105"/>
      <c r="E68" s="105"/>
      <c r="F68" s="106"/>
      <c r="G68" s="106"/>
      <c r="H68" s="106"/>
      <c r="I68" s="107" t="str">
        <f t="shared" si="0"/>
        <v/>
      </c>
      <c r="J68" s="107" t="str">
        <f t="shared" si="1"/>
        <v/>
      </c>
      <c r="K68" s="107" t="str">
        <f t="shared" si="2"/>
        <v/>
      </c>
      <c r="L68" s="108" t="str">
        <f t="shared" si="3"/>
        <v/>
      </c>
      <c r="M68" s="3"/>
    </row>
    <row r="69" spans="1:38" ht="20.25" customHeight="1">
      <c r="A69" s="47"/>
      <c r="B69" s="104">
        <v>45</v>
      </c>
      <c r="C69" s="105"/>
      <c r="D69" s="105"/>
      <c r="E69" s="105"/>
      <c r="F69" s="106"/>
      <c r="G69" s="106"/>
      <c r="H69" s="106"/>
      <c r="I69" s="107" t="str">
        <f t="shared" si="0"/>
        <v/>
      </c>
      <c r="J69" s="107" t="str">
        <f t="shared" si="1"/>
        <v/>
      </c>
      <c r="K69" s="107" t="str">
        <f t="shared" si="2"/>
        <v/>
      </c>
      <c r="L69" s="108" t="str">
        <f t="shared" si="3"/>
        <v/>
      </c>
      <c r="M69" s="3"/>
    </row>
    <row r="70" spans="1:38" ht="20.25" customHeight="1">
      <c r="A70" s="47"/>
      <c r="B70" s="104">
        <v>46</v>
      </c>
      <c r="C70" s="105"/>
      <c r="D70" s="105"/>
      <c r="E70" s="105"/>
      <c r="F70" s="106"/>
      <c r="G70" s="106"/>
      <c r="H70" s="106"/>
      <c r="I70" s="107" t="str">
        <f t="shared" si="0"/>
        <v/>
      </c>
      <c r="J70" s="107" t="str">
        <f t="shared" si="1"/>
        <v/>
      </c>
      <c r="K70" s="107" t="str">
        <f t="shared" si="2"/>
        <v/>
      </c>
      <c r="L70" s="108" t="str">
        <f t="shared" si="3"/>
        <v/>
      </c>
      <c r="M70" s="3"/>
    </row>
    <row r="71" spans="1:38" ht="20.25" customHeight="1">
      <c r="A71" s="47"/>
      <c r="B71" s="104">
        <v>47</v>
      </c>
      <c r="C71" s="105"/>
      <c r="D71" s="105"/>
      <c r="E71" s="105"/>
      <c r="F71" s="106"/>
      <c r="G71" s="106"/>
      <c r="H71" s="106"/>
      <c r="I71" s="107" t="str">
        <f t="shared" si="0"/>
        <v/>
      </c>
      <c r="J71" s="107" t="str">
        <f t="shared" si="1"/>
        <v/>
      </c>
      <c r="K71" s="107" t="str">
        <f t="shared" si="2"/>
        <v/>
      </c>
      <c r="L71" s="108" t="str">
        <f t="shared" si="3"/>
        <v/>
      </c>
      <c r="M71" s="3"/>
    </row>
    <row r="72" spans="1:38" ht="20.25" customHeight="1">
      <c r="A72" s="47"/>
      <c r="B72" s="104">
        <v>48</v>
      </c>
      <c r="C72" s="105"/>
      <c r="D72" s="105"/>
      <c r="E72" s="105"/>
      <c r="F72" s="106"/>
      <c r="G72" s="106"/>
      <c r="H72" s="106"/>
      <c r="I72" s="107" t="str">
        <f t="shared" si="0"/>
        <v/>
      </c>
      <c r="J72" s="107" t="str">
        <f t="shared" si="1"/>
        <v/>
      </c>
      <c r="K72" s="107" t="str">
        <f t="shared" si="2"/>
        <v/>
      </c>
      <c r="L72" s="108" t="str">
        <f t="shared" si="3"/>
        <v/>
      </c>
      <c r="M72" s="3"/>
    </row>
    <row r="73" spans="1:38" ht="20.25" customHeight="1">
      <c r="A73" s="47"/>
      <c r="B73" s="104">
        <v>49</v>
      </c>
      <c r="C73" s="105"/>
      <c r="D73" s="105"/>
      <c r="E73" s="105"/>
      <c r="F73" s="106"/>
      <c r="G73" s="106"/>
      <c r="H73" s="106"/>
      <c r="I73" s="107" t="str">
        <f t="shared" si="0"/>
        <v/>
      </c>
      <c r="J73" s="107" t="str">
        <f t="shared" si="1"/>
        <v/>
      </c>
      <c r="K73" s="107" t="str">
        <f t="shared" si="2"/>
        <v/>
      </c>
      <c r="L73" s="108" t="str">
        <f t="shared" si="3"/>
        <v/>
      </c>
      <c r="M73" s="3"/>
    </row>
    <row r="74" spans="1:38" ht="20.25" customHeight="1">
      <c r="A74" s="47"/>
      <c r="B74" s="104">
        <v>50</v>
      </c>
      <c r="C74" s="105"/>
      <c r="D74" s="105"/>
      <c r="E74" s="105"/>
      <c r="F74" s="106"/>
      <c r="G74" s="106"/>
      <c r="H74" s="106"/>
      <c r="I74" s="107" t="str">
        <f t="shared" si="0"/>
        <v/>
      </c>
      <c r="J74" s="107" t="str">
        <f t="shared" si="1"/>
        <v/>
      </c>
      <c r="K74" s="107" t="str">
        <f t="shared" si="2"/>
        <v/>
      </c>
      <c r="L74" s="108" t="str">
        <f t="shared" si="3"/>
        <v/>
      </c>
      <c r="M74" s="3"/>
    </row>
    <row r="75" spans="1:38" ht="20.25" customHeight="1">
      <c r="A75" s="47"/>
      <c r="B75" s="104">
        <v>51</v>
      </c>
      <c r="C75" s="105"/>
      <c r="D75" s="105"/>
      <c r="E75" s="105"/>
      <c r="F75" s="106"/>
      <c r="G75" s="106"/>
      <c r="H75" s="106"/>
      <c r="I75" s="107" t="str">
        <f t="shared" si="0"/>
        <v/>
      </c>
      <c r="J75" s="107" t="str">
        <f t="shared" si="1"/>
        <v/>
      </c>
      <c r="K75" s="107" t="str">
        <f t="shared" si="2"/>
        <v/>
      </c>
      <c r="L75" s="108" t="str">
        <f t="shared" si="3"/>
        <v/>
      </c>
      <c r="M75" s="3"/>
    </row>
    <row r="76" spans="1:38" ht="20.25" customHeight="1">
      <c r="A76" s="47"/>
      <c r="B76" s="104">
        <v>52</v>
      </c>
      <c r="C76" s="105"/>
      <c r="D76" s="105"/>
      <c r="E76" s="105"/>
      <c r="F76" s="106"/>
      <c r="G76" s="106"/>
      <c r="H76" s="106"/>
      <c r="I76" s="107" t="str">
        <f t="shared" si="0"/>
        <v/>
      </c>
      <c r="J76" s="107" t="str">
        <f t="shared" si="1"/>
        <v/>
      </c>
      <c r="K76" s="107" t="str">
        <f t="shared" si="2"/>
        <v/>
      </c>
      <c r="L76" s="108" t="str">
        <f t="shared" si="3"/>
        <v/>
      </c>
      <c r="M76" s="3"/>
    </row>
    <row r="77" spans="1:38" ht="20.25" customHeight="1">
      <c r="A77" s="47"/>
      <c r="B77" s="104">
        <v>53</v>
      </c>
      <c r="C77" s="105"/>
      <c r="D77" s="105"/>
      <c r="E77" s="105"/>
      <c r="F77" s="106"/>
      <c r="G77" s="106"/>
      <c r="H77" s="106"/>
      <c r="I77" s="107" t="str">
        <f t="shared" si="0"/>
        <v/>
      </c>
      <c r="J77" s="107" t="str">
        <f t="shared" si="1"/>
        <v/>
      </c>
      <c r="K77" s="107" t="str">
        <f t="shared" si="2"/>
        <v/>
      </c>
      <c r="L77" s="108" t="str">
        <f t="shared" si="3"/>
        <v/>
      </c>
      <c r="M77" s="3"/>
    </row>
    <row r="78" spans="1:38" ht="20.25" customHeight="1">
      <c r="A78" s="47"/>
      <c r="B78" s="104">
        <v>54</v>
      </c>
      <c r="C78" s="105"/>
      <c r="D78" s="105"/>
      <c r="E78" s="105"/>
      <c r="F78" s="106"/>
      <c r="G78" s="106"/>
      <c r="H78" s="106"/>
      <c r="I78" s="107" t="str">
        <f t="shared" si="0"/>
        <v/>
      </c>
      <c r="J78" s="107" t="str">
        <f t="shared" si="1"/>
        <v/>
      </c>
      <c r="K78" s="107" t="str">
        <f t="shared" si="2"/>
        <v/>
      </c>
      <c r="L78" s="108" t="str">
        <f t="shared" si="3"/>
        <v/>
      </c>
      <c r="M78" s="3"/>
    </row>
    <row r="79" spans="1:38" ht="20.25" customHeight="1">
      <c r="A79" s="47"/>
      <c r="B79" s="104">
        <v>55</v>
      </c>
      <c r="C79" s="105"/>
      <c r="D79" s="105"/>
      <c r="E79" s="105"/>
      <c r="F79" s="106"/>
      <c r="G79" s="106"/>
      <c r="H79" s="106"/>
      <c r="I79" s="107" t="str">
        <f t="shared" si="0"/>
        <v/>
      </c>
      <c r="J79" s="107" t="str">
        <f t="shared" si="1"/>
        <v/>
      </c>
      <c r="K79" s="107" t="str">
        <f t="shared" si="2"/>
        <v/>
      </c>
      <c r="L79" s="108" t="str">
        <f t="shared" si="3"/>
        <v/>
      </c>
      <c r="M79" s="3"/>
    </row>
    <row r="80" spans="1:38" ht="20.25" customHeight="1">
      <c r="A80" s="47"/>
      <c r="B80" s="104">
        <v>56</v>
      </c>
      <c r="C80" s="105"/>
      <c r="D80" s="105"/>
      <c r="E80" s="105"/>
      <c r="F80" s="106"/>
      <c r="G80" s="106"/>
      <c r="H80" s="106"/>
      <c r="I80" s="107" t="str">
        <f t="shared" si="0"/>
        <v/>
      </c>
      <c r="J80" s="107" t="str">
        <f t="shared" si="1"/>
        <v/>
      </c>
      <c r="K80" s="107" t="str">
        <f t="shared" si="2"/>
        <v/>
      </c>
      <c r="L80" s="108" t="str">
        <f t="shared" si="3"/>
        <v/>
      </c>
      <c r="M80" s="3"/>
    </row>
    <row r="81" spans="1:13" ht="20.25" customHeight="1">
      <c r="A81" s="47"/>
      <c r="B81" s="104">
        <v>57</v>
      </c>
      <c r="C81" s="105"/>
      <c r="D81" s="105"/>
      <c r="E81" s="105"/>
      <c r="F81" s="106"/>
      <c r="G81" s="106"/>
      <c r="H81" s="106"/>
      <c r="I81" s="107" t="str">
        <f t="shared" si="0"/>
        <v/>
      </c>
      <c r="J81" s="107" t="str">
        <f t="shared" si="1"/>
        <v/>
      </c>
      <c r="K81" s="107" t="str">
        <f t="shared" si="2"/>
        <v/>
      </c>
      <c r="L81" s="108" t="str">
        <f t="shared" si="3"/>
        <v/>
      </c>
      <c r="M81" s="3"/>
    </row>
    <row r="82" spans="1:13" ht="20.25" customHeight="1">
      <c r="A82" s="47"/>
      <c r="B82" s="104">
        <v>58</v>
      </c>
      <c r="C82" s="105"/>
      <c r="D82" s="105"/>
      <c r="E82" s="105"/>
      <c r="F82" s="106"/>
      <c r="G82" s="106"/>
      <c r="H82" s="106"/>
      <c r="I82" s="107" t="str">
        <f t="shared" si="0"/>
        <v/>
      </c>
      <c r="J82" s="107" t="str">
        <f t="shared" si="1"/>
        <v/>
      </c>
      <c r="K82" s="107" t="str">
        <f t="shared" si="2"/>
        <v/>
      </c>
      <c r="L82" s="108" t="str">
        <f t="shared" si="3"/>
        <v/>
      </c>
      <c r="M82" s="3"/>
    </row>
    <row r="83" spans="1:13" ht="20.25" customHeight="1">
      <c r="A83" s="47"/>
      <c r="B83" s="104">
        <v>59</v>
      </c>
      <c r="C83" s="105"/>
      <c r="D83" s="105"/>
      <c r="E83" s="105"/>
      <c r="F83" s="106"/>
      <c r="G83" s="106"/>
      <c r="H83" s="106"/>
      <c r="I83" s="107" t="str">
        <f t="shared" si="0"/>
        <v/>
      </c>
      <c r="J83" s="107" t="str">
        <f t="shared" si="1"/>
        <v/>
      </c>
      <c r="K83" s="107" t="str">
        <f t="shared" si="2"/>
        <v/>
      </c>
      <c r="L83" s="108" t="str">
        <f t="shared" si="3"/>
        <v/>
      </c>
      <c r="M83" s="3"/>
    </row>
    <row r="84" spans="1:13" ht="20.25" customHeight="1">
      <c r="A84" s="47"/>
      <c r="B84" s="104">
        <v>60</v>
      </c>
      <c r="C84" s="105"/>
      <c r="D84" s="105"/>
      <c r="E84" s="105"/>
      <c r="F84" s="106"/>
      <c r="G84" s="106"/>
      <c r="H84" s="106"/>
      <c r="I84" s="107" t="str">
        <f t="shared" si="0"/>
        <v/>
      </c>
      <c r="J84" s="107" t="str">
        <f t="shared" si="1"/>
        <v/>
      </c>
      <c r="K84" s="107" t="str">
        <f t="shared" si="2"/>
        <v/>
      </c>
      <c r="L84" s="108" t="str">
        <f t="shared" si="3"/>
        <v/>
      </c>
      <c r="M84" s="3"/>
    </row>
    <row r="85" spans="1:13" ht="20.25" customHeight="1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55"/>
    </row>
    <row r="96" spans="1:13" ht="20.25" customHeight="1"/>
    <row r="97" ht="20.25" customHeight="1"/>
    <row r="99" ht="14.25" customHeight="1"/>
    <row r="100" ht="14.25" customHeight="1"/>
    <row r="101" ht="14.25" customHeight="1"/>
    <row r="102" ht="14.25" customHeight="1"/>
  </sheetData>
  <mergeCells count="22">
    <mergeCell ref="I22:K23"/>
    <mergeCell ref="N22:U23"/>
    <mergeCell ref="F2:G6"/>
    <mergeCell ref="I2:J6"/>
    <mergeCell ref="K2:L6"/>
    <mergeCell ref="M2:N6"/>
    <mergeCell ref="B2:C6"/>
    <mergeCell ref="D2:E6"/>
    <mergeCell ref="AB25:AC26"/>
    <mergeCell ref="AB27:AC28"/>
    <mergeCell ref="N25:V41"/>
    <mergeCell ref="C22:D23"/>
    <mergeCell ref="F22:G23"/>
    <mergeCell ref="E22:E23"/>
    <mergeCell ref="H22:H23"/>
    <mergeCell ref="X25:X26"/>
    <mergeCell ref="Y25:Z26"/>
    <mergeCell ref="AA25:AA26"/>
    <mergeCell ref="X27:X28"/>
    <mergeCell ref="Y27:Z28"/>
    <mergeCell ref="AA27:AA28"/>
    <mergeCell ref="L22:L23"/>
  </mergeCells>
  <conditionalFormatting sqref="L25:L84">
    <cfRule type="containsText" dxfId="10" priority="230" operator="containsText" text="B">
      <formula>NOT(ISERROR(SEARCH("B",L25)))</formula>
    </cfRule>
    <cfRule type="containsText" dxfId="9" priority="231" operator="containsText" text="P">
      <formula>NOT(ISERROR(SEARCH("P",L25)))</formula>
    </cfRule>
  </conditionalFormatting>
  <conditionalFormatting sqref="L22">
    <cfRule type="containsText" dxfId="8" priority="210" operator="containsText" text="B">
      <formula>NOT(ISERROR(SEARCH("B",L22)))</formula>
    </cfRule>
    <cfRule type="containsText" dxfId="7" priority="211" operator="containsText" text="P">
      <formula>NOT(ISERROR(SEARCH("P",L22)))</formula>
    </cfRule>
  </conditionalFormatting>
  <conditionalFormatting sqref="L25:L84">
    <cfRule type="containsText" dxfId="6" priority="209" operator="containsText" text="T">
      <formula>NOT(ISERROR(SEARCH("T",L25)))</formula>
    </cfRule>
  </conditionalFormatting>
  <conditionalFormatting sqref="L22:L23">
    <cfRule type="containsText" dxfId="5" priority="208" operator="containsText" text="T">
      <formula>NOT(ISERROR(SEARCH("T",L22)))</formula>
    </cfRule>
  </conditionalFormatting>
  <conditionalFormatting sqref="N25">
    <cfRule type="containsText" dxfId="4" priority="131" operator="containsText" text="R">
      <formula>NOT(ISERROR(SEARCH("R",N25)))</formula>
    </cfRule>
    <cfRule type="containsText" dxfId="3" priority="132" operator="containsText" text="B">
      <formula>NOT(ISERROR(SEARCH("B",N25)))</formula>
    </cfRule>
  </conditionalFormatting>
  <conditionalFormatting sqref="N25 N61:P67">
    <cfRule type="containsText" dxfId="2" priority="77" operator="containsText" text="T">
      <formula>NOT(ISERROR(SEARCH("T",N25)))</formula>
    </cfRule>
  </conditionalFormatting>
  <conditionalFormatting sqref="B15:AK20">
    <cfRule type="containsText" dxfId="1" priority="1" operator="containsText" text="R">
      <formula>NOT(ISERROR(SEARCH("R",B15)))</formula>
    </cfRule>
    <cfRule type="containsText" dxfId="0" priority="2" operator="containsText" text="B">
      <formula>NOT(ISERROR(SEARCH("B",B15)))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C158-21FF-4073-8960-C57772CF1E87}">
  <sheetPr codeName="Sheet2"/>
  <dimension ref="B2:AL13"/>
  <sheetViews>
    <sheetView zoomScale="70" zoomScaleNormal="70" workbookViewId="0">
      <selection activeCell="B4" sqref="B4"/>
    </sheetView>
  </sheetViews>
  <sheetFormatPr defaultRowHeight="14.25"/>
  <cols>
    <col min="1" max="1" width="2.5" customWidth="1"/>
    <col min="2" max="52" width="2.625" customWidth="1"/>
  </cols>
  <sheetData>
    <row r="2" spans="2:38" ht="15" thickBot="1">
      <c r="J2" s="161" t="s">
        <v>89</v>
      </c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</row>
    <row r="3" spans="2:38" ht="15" thickBot="1">
      <c r="B3" s="81" t="s">
        <v>90</v>
      </c>
      <c r="C3" s="82">
        <v>1</v>
      </c>
      <c r="D3" s="82">
        <v>2</v>
      </c>
      <c r="E3" s="82">
        <v>3</v>
      </c>
      <c r="F3" s="82">
        <v>4</v>
      </c>
      <c r="G3" s="82">
        <v>5</v>
      </c>
      <c r="H3" s="82">
        <v>6</v>
      </c>
      <c r="I3" s="82">
        <v>7</v>
      </c>
      <c r="J3" s="82">
        <v>8</v>
      </c>
      <c r="K3" s="82">
        <v>9</v>
      </c>
      <c r="L3" s="82">
        <v>10</v>
      </c>
      <c r="M3" s="82">
        <v>11</v>
      </c>
      <c r="N3" s="82">
        <v>12</v>
      </c>
      <c r="O3" s="82">
        <v>13</v>
      </c>
      <c r="P3" s="82">
        <v>14</v>
      </c>
      <c r="Q3" s="82">
        <v>15</v>
      </c>
      <c r="R3" s="82">
        <v>16</v>
      </c>
      <c r="S3" s="82">
        <v>17</v>
      </c>
      <c r="T3" s="82">
        <v>18</v>
      </c>
      <c r="U3" s="82">
        <v>19</v>
      </c>
      <c r="V3" s="82">
        <v>20</v>
      </c>
      <c r="W3" s="82">
        <v>21</v>
      </c>
      <c r="X3" s="82">
        <v>22</v>
      </c>
      <c r="Y3" s="82">
        <v>23</v>
      </c>
      <c r="Z3" s="82">
        <v>24</v>
      </c>
      <c r="AA3" s="82">
        <v>25</v>
      </c>
      <c r="AB3" s="82">
        <v>26</v>
      </c>
      <c r="AC3" s="82">
        <v>27</v>
      </c>
      <c r="AD3" s="82">
        <v>28</v>
      </c>
      <c r="AE3" s="82">
        <v>29</v>
      </c>
      <c r="AF3" s="82">
        <v>30</v>
      </c>
      <c r="AG3" s="82">
        <v>31</v>
      </c>
      <c r="AH3" s="82">
        <v>32</v>
      </c>
      <c r="AI3" s="82">
        <v>33</v>
      </c>
      <c r="AJ3" s="82">
        <v>34</v>
      </c>
      <c r="AK3" s="82">
        <v>35</v>
      </c>
      <c r="AL3" s="82">
        <v>36</v>
      </c>
    </row>
    <row r="4" spans="2:38">
      <c r="B4" s="83" t="str">
        <f>IFERROR(IF(LOOKUP(2,1/(Score&lt;&gt;""),Score)="T","",LOOKUP(2,1/(Score&lt;&gt;""),Score)),"")</f>
        <v/>
      </c>
      <c r="C4" s="84"/>
      <c r="D4" s="85"/>
      <c r="E4" s="86"/>
      <c r="F4" s="85"/>
      <c r="G4" s="86"/>
      <c r="H4" s="85"/>
      <c r="I4" s="86"/>
      <c r="J4" s="85"/>
      <c r="K4" s="86"/>
      <c r="L4" s="85"/>
      <c r="M4" s="86"/>
      <c r="N4" s="85"/>
      <c r="O4" s="86"/>
      <c r="P4" s="85"/>
      <c r="Q4" s="86"/>
      <c r="R4" s="85"/>
      <c r="S4" s="86"/>
      <c r="T4" s="85"/>
      <c r="U4" s="86"/>
      <c r="V4" s="85"/>
      <c r="W4" s="86"/>
      <c r="X4" s="85"/>
      <c r="Y4" s="86"/>
      <c r="Z4" s="85"/>
      <c r="AA4" s="86"/>
      <c r="AB4" s="85"/>
      <c r="AC4" s="86"/>
      <c r="AD4" s="85"/>
      <c r="AE4" s="86"/>
      <c r="AF4" s="85"/>
      <c r="AG4" s="86"/>
      <c r="AH4" s="85"/>
      <c r="AI4" s="86"/>
      <c r="AJ4" s="85"/>
      <c r="AK4" s="86"/>
      <c r="AL4" s="87"/>
    </row>
    <row r="5" spans="2:38">
      <c r="B5" s="88" t="s">
        <v>1</v>
      </c>
      <c r="C5" s="89"/>
      <c r="D5" s="90"/>
      <c r="E5" s="91"/>
      <c r="F5" s="90"/>
      <c r="G5" s="91"/>
      <c r="H5" s="90"/>
      <c r="I5" s="91"/>
      <c r="J5" s="90"/>
      <c r="K5" s="91"/>
      <c r="L5" s="90"/>
      <c r="M5" s="91"/>
      <c r="N5" s="90"/>
      <c r="O5" s="91"/>
      <c r="P5" s="90"/>
      <c r="Q5" s="91"/>
      <c r="R5" s="90"/>
      <c r="S5" s="91"/>
      <c r="T5" s="90"/>
      <c r="U5" s="91"/>
      <c r="V5" s="90"/>
      <c r="W5" s="91"/>
      <c r="X5" s="90"/>
      <c r="Y5" s="91"/>
      <c r="Z5" s="90"/>
      <c r="AA5" s="91"/>
      <c r="AB5" s="90"/>
      <c r="AC5" s="91"/>
      <c r="AD5" s="90"/>
      <c r="AE5" s="91"/>
      <c r="AF5" s="90"/>
      <c r="AG5" s="91"/>
      <c r="AH5" s="90"/>
      <c r="AI5" s="91"/>
      <c r="AJ5" s="90"/>
      <c r="AK5" s="91"/>
      <c r="AL5" s="92"/>
    </row>
    <row r="6" spans="2:38">
      <c r="B6" s="83" t="s">
        <v>93</v>
      </c>
      <c r="C6" s="93"/>
      <c r="D6" s="94"/>
      <c r="E6" s="95"/>
      <c r="F6" s="94"/>
      <c r="G6" s="95"/>
      <c r="H6" s="94"/>
      <c r="I6" s="95"/>
      <c r="J6" s="94"/>
      <c r="K6" s="95"/>
      <c r="L6" s="94"/>
      <c r="M6" s="95"/>
      <c r="N6" s="94"/>
      <c r="O6" s="95"/>
      <c r="P6" s="94"/>
      <c r="Q6" s="95"/>
      <c r="R6" s="94"/>
      <c r="S6" s="95"/>
      <c r="T6" s="94"/>
      <c r="U6" s="95"/>
      <c r="V6" s="94"/>
      <c r="W6" s="95"/>
      <c r="X6" s="94"/>
      <c r="Y6" s="95"/>
      <c r="Z6" s="94"/>
      <c r="AA6" s="95"/>
      <c r="AB6" s="94"/>
      <c r="AC6" s="95"/>
      <c r="AD6" s="94"/>
      <c r="AE6" s="95"/>
      <c r="AF6" s="94"/>
      <c r="AG6" s="95"/>
      <c r="AH6" s="94"/>
      <c r="AI6" s="95"/>
      <c r="AJ6" s="94"/>
      <c r="AK6" s="95"/>
      <c r="AL6" s="96"/>
    </row>
    <row r="7" spans="2:38">
      <c r="B7" s="2"/>
      <c r="C7" s="89"/>
      <c r="D7" s="90"/>
      <c r="E7" s="91"/>
      <c r="F7" s="90"/>
      <c r="G7" s="91"/>
      <c r="H7" s="90"/>
      <c r="I7" s="91"/>
      <c r="J7" s="90"/>
      <c r="K7" s="91"/>
      <c r="L7" s="90"/>
      <c r="M7" s="91"/>
      <c r="N7" s="90"/>
      <c r="O7" s="91"/>
      <c r="P7" s="90"/>
      <c r="Q7" s="91"/>
      <c r="R7" s="90"/>
      <c r="S7" s="91"/>
      <c r="T7" s="90"/>
      <c r="U7" s="91"/>
      <c r="V7" s="90"/>
      <c r="W7" s="91"/>
      <c r="X7" s="90"/>
      <c r="Y7" s="91"/>
      <c r="Z7" s="90"/>
      <c r="AA7" s="91"/>
      <c r="AB7" s="90"/>
      <c r="AC7" s="91"/>
      <c r="AD7" s="90"/>
      <c r="AE7" s="91"/>
      <c r="AF7" s="90"/>
      <c r="AG7" s="91"/>
      <c r="AH7" s="90"/>
      <c r="AI7" s="91"/>
      <c r="AJ7" s="90"/>
      <c r="AK7" s="91"/>
      <c r="AL7" s="92"/>
    </row>
    <row r="8" spans="2:38">
      <c r="B8" s="2"/>
      <c r="C8" s="93"/>
      <c r="D8" s="94"/>
      <c r="E8" s="95"/>
      <c r="F8" s="94"/>
      <c r="G8" s="95"/>
      <c r="H8" s="94"/>
      <c r="I8" s="95"/>
      <c r="J8" s="94"/>
      <c r="K8" s="95"/>
      <c r="L8" s="94"/>
      <c r="M8" s="95"/>
      <c r="N8" s="94"/>
      <c r="O8" s="95"/>
      <c r="P8" s="94"/>
      <c r="Q8" s="95"/>
      <c r="R8" s="94"/>
      <c r="S8" s="95"/>
      <c r="T8" s="94"/>
      <c r="U8" s="95"/>
      <c r="V8" s="94"/>
      <c r="W8" s="95"/>
      <c r="X8" s="94"/>
      <c r="Y8" s="95"/>
      <c r="Z8" s="94"/>
      <c r="AA8" s="95"/>
      <c r="AB8" s="94"/>
      <c r="AC8" s="95"/>
      <c r="AD8" s="94"/>
      <c r="AE8" s="95"/>
      <c r="AF8" s="94"/>
      <c r="AG8" s="95"/>
      <c r="AH8" s="94"/>
      <c r="AI8" s="95"/>
      <c r="AJ8" s="94"/>
      <c r="AK8" s="95"/>
      <c r="AL8" s="96"/>
    </row>
    <row r="9" spans="2:38">
      <c r="B9" s="2"/>
      <c r="C9" s="97"/>
      <c r="D9" s="98"/>
      <c r="E9" s="99"/>
      <c r="F9" s="98"/>
      <c r="G9" s="99"/>
      <c r="H9" s="98"/>
      <c r="I9" s="99"/>
      <c r="J9" s="98"/>
      <c r="K9" s="99"/>
      <c r="L9" s="98"/>
      <c r="M9" s="99"/>
      <c r="N9" s="98"/>
      <c r="O9" s="99"/>
      <c r="P9" s="98"/>
      <c r="Q9" s="99"/>
      <c r="R9" s="98"/>
      <c r="S9" s="99"/>
      <c r="T9" s="98"/>
      <c r="U9" s="99"/>
      <c r="V9" s="98"/>
      <c r="W9" s="99"/>
      <c r="X9" s="98"/>
      <c r="Y9" s="99"/>
      <c r="Z9" s="98"/>
      <c r="AA9" s="99"/>
      <c r="AB9" s="98"/>
      <c r="AC9" s="99"/>
      <c r="AD9" s="98"/>
      <c r="AE9" s="99"/>
      <c r="AF9" s="98"/>
      <c r="AG9" s="99"/>
      <c r="AH9" s="98"/>
      <c r="AI9" s="99"/>
      <c r="AJ9" s="98"/>
      <c r="AK9" s="99"/>
      <c r="AL9" s="100"/>
    </row>
    <row r="10" spans="2:38">
      <c r="B10" s="101">
        <f>LOOKUP(2,1/(C10:AL10&lt;&gt;""),C10:AL10)</f>
        <v>1</v>
      </c>
      <c r="C10" s="1">
        <f>COUNTIF(C4:C9,$B5)+COUNTIF(C4:C9,$B6)+1</f>
        <v>1</v>
      </c>
      <c r="D10" s="1" t="str">
        <f t="shared" ref="D10:AL10" si="0">IF(OR(AND($B4&lt;&gt;C4,C4&lt;&gt;""),C10=7),COUNTIF(D4:D9,$B5)+COUNTIF(D4:D9,$B6)+1,"")</f>
        <v/>
      </c>
      <c r="E10" s="1" t="str">
        <f t="shared" si="0"/>
        <v/>
      </c>
      <c r="F10" s="1" t="str">
        <f t="shared" si="0"/>
        <v/>
      </c>
      <c r="G10" s="1" t="str">
        <f t="shared" si="0"/>
        <v/>
      </c>
      <c r="H10" s="1" t="str">
        <f t="shared" si="0"/>
        <v/>
      </c>
      <c r="I10" s="1" t="str">
        <f t="shared" si="0"/>
        <v/>
      </c>
      <c r="J10" s="1" t="str">
        <f t="shared" si="0"/>
        <v/>
      </c>
      <c r="K10" s="1" t="str">
        <f t="shared" si="0"/>
        <v/>
      </c>
      <c r="L10" s="1" t="str">
        <f t="shared" si="0"/>
        <v/>
      </c>
      <c r="M10" s="1" t="str">
        <f t="shared" si="0"/>
        <v/>
      </c>
      <c r="N10" s="1" t="str">
        <f t="shared" si="0"/>
        <v/>
      </c>
      <c r="O10" s="1" t="str">
        <f t="shared" si="0"/>
        <v/>
      </c>
      <c r="P10" s="1" t="str">
        <f t="shared" si="0"/>
        <v/>
      </c>
      <c r="Q10" s="1" t="str">
        <f t="shared" si="0"/>
        <v/>
      </c>
      <c r="R10" s="1" t="str">
        <f t="shared" si="0"/>
        <v/>
      </c>
      <c r="S10" s="1" t="str">
        <f t="shared" si="0"/>
        <v/>
      </c>
      <c r="T10" s="1" t="str">
        <f t="shared" si="0"/>
        <v/>
      </c>
      <c r="U10" s="1" t="str">
        <f t="shared" si="0"/>
        <v/>
      </c>
      <c r="V10" s="1" t="str">
        <f t="shared" si="0"/>
        <v/>
      </c>
      <c r="W10" s="1" t="str">
        <f t="shared" si="0"/>
        <v/>
      </c>
      <c r="X10" s="1" t="str">
        <f t="shared" si="0"/>
        <v/>
      </c>
      <c r="Y10" s="1" t="str">
        <f t="shared" si="0"/>
        <v/>
      </c>
      <c r="Z10" s="1" t="str">
        <f t="shared" si="0"/>
        <v/>
      </c>
      <c r="AA10" s="1" t="str">
        <f t="shared" si="0"/>
        <v/>
      </c>
      <c r="AB10" s="1" t="str">
        <f t="shared" si="0"/>
        <v/>
      </c>
      <c r="AC10" s="1" t="str">
        <f t="shared" si="0"/>
        <v/>
      </c>
      <c r="AD10" s="1" t="str">
        <f t="shared" si="0"/>
        <v/>
      </c>
      <c r="AE10" s="1" t="str">
        <f t="shared" si="0"/>
        <v/>
      </c>
      <c r="AF10" s="1" t="str">
        <f t="shared" si="0"/>
        <v/>
      </c>
      <c r="AG10" s="1" t="str">
        <f t="shared" si="0"/>
        <v/>
      </c>
      <c r="AH10" s="1" t="str">
        <f t="shared" si="0"/>
        <v/>
      </c>
      <c r="AI10" s="1" t="str">
        <f t="shared" si="0"/>
        <v/>
      </c>
      <c r="AJ10" s="1" t="str">
        <f t="shared" si="0"/>
        <v/>
      </c>
      <c r="AK10" s="1" t="str">
        <f t="shared" si="0"/>
        <v/>
      </c>
      <c r="AL10" s="1" t="str">
        <f t="shared" si="0"/>
        <v/>
      </c>
    </row>
    <row r="11" spans="2:38">
      <c r="B11" s="101">
        <f>LOOKUP(2,1/(C11:AL11&lt;&gt;""),C11:AL11)</f>
        <v>1</v>
      </c>
      <c r="C11" s="1">
        <f>C3</f>
        <v>1</v>
      </c>
      <c r="D11" s="1" t="str">
        <f t="shared" ref="D11:AL11" si="1">IF(D10&lt;&gt;"",D3,"")</f>
        <v/>
      </c>
      <c r="E11" s="1" t="str">
        <f t="shared" si="1"/>
        <v/>
      </c>
      <c r="F11" s="1" t="str">
        <f t="shared" si="1"/>
        <v/>
      </c>
      <c r="G11" s="1" t="str">
        <f t="shared" si="1"/>
        <v/>
      </c>
      <c r="H11" s="1" t="str">
        <f t="shared" si="1"/>
        <v/>
      </c>
      <c r="I11" s="1" t="str">
        <f t="shared" si="1"/>
        <v/>
      </c>
      <c r="J11" s="1" t="str">
        <f t="shared" si="1"/>
        <v/>
      </c>
      <c r="K11" s="1" t="str">
        <f t="shared" si="1"/>
        <v/>
      </c>
      <c r="L11" s="1" t="str">
        <f t="shared" si="1"/>
        <v/>
      </c>
      <c r="M11" s="1" t="str">
        <f t="shared" si="1"/>
        <v/>
      </c>
      <c r="N11" s="1" t="str">
        <f t="shared" si="1"/>
        <v/>
      </c>
      <c r="O11" s="1" t="str">
        <f t="shared" si="1"/>
        <v/>
      </c>
      <c r="P11" s="1" t="str">
        <f t="shared" si="1"/>
        <v/>
      </c>
      <c r="Q11" s="1" t="str">
        <f t="shared" si="1"/>
        <v/>
      </c>
      <c r="R11" s="1" t="str">
        <f t="shared" si="1"/>
        <v/>
      </c>
      <c r="S11" s="1" t="str">
        <f t="shared" si="1"/>
        <v/>
      </c>
      <c r="T11" s="1" t="str">
        <f t="shared" si="1"/>
        <v/>
      </c>
      <c r="U11" s="1" t="str">
        <f t="shared" si="1"/>
        <v/>
      </c>
      <c r="V11" s="1" t="str">
        <f t="shared" si="1"/>
        <v/>
      </c>
      <c r="W11" s="1" t="str">
        <f t="shared" si="1"/>
        <v/>
      </c>
      <c r="X11" s="1" t="str">
        <f t="shared" si="1"/>
        <v/>
      </c>
      <c r="Y11" s="1" t="str">
        <f t="shared" si="1"/>
        <v/>
      </c>
      <c r="Z11" s="1" t="str">
        <f t="shared" si="1"/>
        <v/>
      </c>
      <c r="AA11" s="1" t="str">
        <f t="shared" si="1"/>
        <v/>
      </c>
      <c r="AB11" s="1" t="str">
        <f t="shared" si="1"/>
        <v/>
      </c>
      <c r="AC11" s="1" t="str">
        <f t="shared" si="1"/>
        <v/>
      </c>
      <c r="AD11" s="1" t="str">
        <f t="shared" si="1"/>
        <v/>
      </c>
      <c r="AE11" s="1" t="str">
        <f t="shared" si="1"/>
        <v/>
      </c>
      <c r="AF11" s="1" t="str">
        <f t="shared" si="1"/>
        <v/>
      </c>
      <c r="AG11" s="1" t="str">
        <f t="shared" si="1"/>
        <v/>
      </c>
      <c r="AH11" s="1" t="str">
        <f t="shared" si="1"/>
        <v/>
      </c>
      <c r="AI11" s="1" t="str">
        <f t="shared" si="1"/>
        <v/>
      </c>
      <c r="AJ11" s="1" t="str">
        <f t="shared" si="1"/>
        <v/>
      </c>
      <c r="AK11" s="1" t="str">
        <f t="shared" si="1"/>
        <v/>
      </c>
      <c r="AL11" s="1" t="str">
        <f t="shared" si="1"/>
        <v/>
      </c>
    </row>
    <row r="12" spans="2:38">
      <c r="B12" s="101">
        <f>IFERROR(LOOKUP(2,1/(C12:AL12&lt;&gt;""),C12:AL12),1)</f>
        <v>1</v>
      </c>
      <c r="C12" s="1" t="str">
        <f t="shared" ref="C12:AL12" si="2">IF(C4="","",COUNTIF(C4:C9,$B5)+COUNTIF(C4:C9,$B6))</f>
        <v/>
      </c>
      <c r="D12" s="1" t="str">
        <f t="shared" si="2"/>
        <v/>
      </c>
      <c r="E12" s="1" t="str">
        <f t="shared" si="2"/>
        <v/>
      </c>
      <c r="F12" s="1" t="str">
        <f t="shared" si="2"/>
        <v/>
      </c>
      <c r="G12" s="1" t="str">
        <f t="shared" si="2"/>
        <v/>
      </c>
      <c r="H12" s="1" t="str">
        <f t="shared" si="2"/>
        <v/>
      </c>
      <c r="I12" s="1" t="str">
        <f t="shared" si="2"/>
        <v/>
      </c>
      <c r="J12" s="1" t="str">
        <f t="shared" si="2"/>
        <v/>
      </c>
      <c r="K12" s="1" t="str">
        <f t="shared" si="2"/>
        <v/>
      </c>
      <c r="L12" s="1" t="str">
        <f t="shared" si="2"/>
        <v/>
      </c>
      <c r="M12" s="1" t="str">
        <f t="shared" si="2"/>
        <v/>
      </c>
      <c r="N12" s="1" t="str">
        <f t="shared" si="2"/>
        <v/>
      </c>
      <c r="O12" s="1" t="str">
        <f t="shared" si="2"/>
        <v/>
      </c>
      <c r="P12" s="1" t="str">
        <f t="shared" si="2"/>
        <v/>
      </c>
      <c r="Q12" s="1" t="str">
        <f t="shared" si="2"/>
        <v/>
      </c>
      <c r="R12" s="1" t="str">
        <f t="shared" si="2"/>
        <v/>
      </c>
      <c r="S12" s="1" t="str">
        <f t="shared" si="2"/>
        <v/>
      </c>
      <c r="T12" s="1" t="str">
        <f t="shared" si="2"/>
        <v/>
      </c>
      <c r="U12" s="1" t="str">
        <f t="shared" si="2"/>
        <v/>
      </c>
      <c r="V12" s="1" t="str">
        <f t="shared" si="2"/>
        <v/>
      </c>
      <c r="W12" s="1" t="str">
        <f t="shared" si="2"/>
        <v/>
      </c>
      <c r="X12" s="1" t="str">
        <f t="shared" si="2"/>
        <v/>
      </c>
      <c r="Y12" s="1" t="str">
        <f t="shared" si="2"/>
        <v/>
      </c>
      <c r="Z12" s="1" t="str">
        <f t="shared" si="2"/>
        <v/>
      </c>
      <c r="AA12" s="1" t="str">
        <f t="shared" si="2"/>
        <v/>
      </c>
      <c r="AB12" s="1" t="str">
        <f t="shared" si="2"/>
        <v/>
      </c>
      <c r="AC12" s="1" t="str">
        <f t="shared" si="2"/>
        <v/>
      </c>
      <c r="AD12" s="1" t="str">
        <f t="shared" si="2"/>
        <v/>
      </c>
      <c r="AE12" s="1" t="str">
        <f t="shared" si="2"/>
        <v/>
      </c>
      <c r="AF12" s="1" t="str">
        <f t="shared" si="2"/>
        <v/>
      </c>
      <c r="AG12" s="1" t="str">
        <f t="shared" si="2"/>
        <v/>
      </c>
      <c r="AH12" s="1" t="str">
        <f t="shared" si="2"/>
        <v/>
      </c>
      <c r="AI12" s="1" t="str">
        <f t="shared" si="2"/>
        <v/>
      </c>
      <c r="AJ12" s="1" t="str">
        <f t="shared" si="2"/>
        <v/>
      </c>
      <c r="AK12" s="1" t="str">
        <f t="shared" si="2"/>
        <v/>
      </c>
      <c r="AL12" s="1" t="str">
        <f t="shared" si="2"/>
        <v/>
      </c>
    </row>
    <row r="13" spans="2:38">
      <c r="B13" s="101">
        <f>IFERROR(LOOKUP(2,1/(C13:AL13&lt;&gt;""),C13:AL13),1)</f>
        <v>1</v>
      </c>
      <c r="C13" s="1" t="str">
        <f t="shared" ref="C13:AL13" si="3">IF(C12&lt;&gt;"",C3,"")</f>
        <v/>
      </c>
      <c r="D13" s="1" t="str">
        <f t="shared" si="3"/>
        <v/>
      </c>
      <c r="E13" s="1" t="str">
        <f t="shared" si="3"/>
        <v/>
      </c>
      <c r="F13" s="1" t="str">
        <f t="shared" si="3"/>
        <v/>
      </c>
      <c r="G13" s="1" t="str">
        <f t="shared" si="3"/>
        <v/>
      </c>
      <c r="H13" s="1" t="str">
        <f t="shared" si="3"/>
        <v/>
      </c>
      <c r="I13" s="1" t="str">
        <f t="shared" si="3"/>
        <v/>
      </c>
      <c r="J13" s="1" t="str">
        <f t="shared" si="3"/>
        <v/>
      </c>
      <c r="K13" s="1" t="str">
        <f t="shared" si="3"/>
        <v/>
      </c>
      <c r="L13" s="1" t="str">
        <f t="shared" si="3"/>
        <v/>
      </c>
      <c r="M13" s="1" t="str">
        <f t="shared" si="3"/>
        <v/>
      </c>
      <c r="N13" s="1" t="str">
        <f t="shared" si="3"/>
        <v/>
      </c>
      <c r="O13" s="1" t="str">
        <f t="shared" si="3"/>
        <v/>
      </c>
      <c r="P13" s="1" t="str">
        <f t="shared" si="3"/>
        <v/>
      </c>
      <c r="Q13" s="1" t="str">
        <f t="shared" si="3"/>
        <v/>
      </c>
      <c r="R13" s="1" t="str">
        <f t="shared" si="3"/>
        <v/>
      </c>
      <c r="S13" s="1" t="str">
        <f t="shared" si="3"/>
        <v/>
      </c>
      <c r="T13" s="1" t="str">
        <f t="shared" si="3"/>
        <v/>
      </c>
      <c r="U13" s="1" t="str">
        <f t="shared" si="3"/>
        <v/>
      </c>
      <c r="V13" s="1" t="str">
        <f t="shared" si="3"/>
        <v/>
      </c>
      <c r="W13" s="1" t="str">
        <f t="shared" si="3"/>
        <v/>
      </c>
      <c r="X13" s="1" t="str">
        <f t="shared" si="3"/>
        <v/>
      </c>
      <c r="Y13" s="1" t="str">
        <f t="shared" si="3"/>
        <v/>
      </c>
      <c r="Z13" s="1" t="str">
        <f t="shared" si="3"/>
        <v/>
      </c>
      <c r="AA13" s="1" t="str">
        <f t="shared" si="3"/>
        <v/>
      </c>
      <c r="AB13" s="1" t="str">
        <f t="shared" si="3"/>
        <v/>
      </c>
      <c r="AC13" s="1" t="str">
        <f t="shared" si="3"/>
        <v/>
      </c>
      <c r="AD13" s="1" t="str">
        <f t="shared" si="3"/>
        <v/>
      </c>
      <c r="AE13" s="1" t="str">
        <f t="shared" si="3"/>
        <v/>
      </c>
      <c r="AF13" s="1" t="str">
        <f t="shared" si="3"/>
        <v/>
      </c>
      <c r="AG13" s="1" t="str">
        <f t="shared" si="3"/>
        <v/>
      </c>
      <c r="AH13" s="1" t="str">
        <f t="shared" si="3"/>
        <v/>
      </c>
      <c r="AI13" s="1" t="str">
        <f t="shared" si="3"/>
        <v/>
      </c>
      <c r="AJ13" s="1" t="str">
        <f t="shared" si="3"/>
        <v/>
      </c>
      <c r="AK13" s="1" t="str">
        <f t="shared" si="3"/>
        <v/>
      </c>
      <c r="AL13" s="1" t="str">
        <f t="shared" si="3"/>
        <v/>
      </c>
    </row>
  </sheetData>
  <mergeCells count="1">
    <mergeCell ref="J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12</vt:i4>
      </vt:variant>
    </vt:vector>
  </HeadingPairs>
  <TitlesOfParts>
    <vt:vector size="15" baseType="lpstr">
      <vt:lpstr>Data</vt:lpstr>
      <vt:lpstr>Trics</vt:lpstr>
      <vt:lpstr>ROADS</vt:lpstr>
      <vt:lpstr>BCard</vt:lpstr>
      <vt:lpstr>BS</vt:lpstr>
      <vt:lpstr>DataY</vt:lpstr>
      <vt:lpstr>DataZ</vt:lpstr>
      <vt:lpstr>L</vt:lpstr>
      <vt:lpstr>PCard</vt:lpstr>
      <vt:lpstr>PS</vt:lpstr>
      <vt:lpstr>Road1</vt:lpstr>
      <vt:lpstr>RoadBR</vt:lpstr>
      <vt:lpstr>Score</vt:lpstr>
      <vt:lpstr>SourceBR</vt:lpstr>
      <vt:lpstr>SourceR1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V.11_x64</dc:creator>
  <cp:lastModifiedBy>อร่อยดี</cp:lastModifiedBy>
  <dcterms:created xsi:type="dcterms:W3CDTF">2019-03-28T10:29:06Z</dcterms:created>
  <dcterms:modified xsi:type="dcterms:W3CDTF">2020-06-03T09:35:58Z</dcterms:modified>
</cp:coreProperties>
</file>