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D:\MF#1\PC\Demo\"/>
    </mc:Choice>
  </mc:AlternateContent>
  <bookViews>
    <workbookView xWindow="0" yWindow="0" windowWidth="20490" windowHeight="7620" activeTab="3"/>
  </bookViews>
  <sheets>
    <sheet name="Main Menu" sheetId="6" r:id="rId1"/>
    <sheet name="Mini1View" sheetId="4" r:id="rId2"/>
    <sheet name="Mini1" sheetId="5" r:id="rId3"/>
    <sheet name="ShopOrders" sheetId="2" r:id="rId4"/>
    <sheet name="DB" sheetId="3" r:id="rId5"/>
    <sheet name="Sheet1" sheetId="7" state="hidden" r:id="rId6"/>
  </sheets>
  <definedNames>
    <definedName name="_xlnm._FilterDatabase" localSheetId="3" hidden="1">ShopOrders!$A$1:$R$40</definedName>
  </definedNames>
  <calcPr calcId="162913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4" l="1"/>
  <c r="M14" i="4" s="1"/>
  <c r="D14" i="4" l="1"/>
  <c r="E14" i="4" s="1"/>
  <c r="F14" i="4" s="1"/>
  <c r="A3" i="4" l="1"/>
  <c r="L2" i="4"/>
  <c r="M2" i="4" s="1"/>
  <c r="B2" i="4" s="1"/>
  <c r="G2" i="4" l="1"/>
  <c r="H2" i="4"/>
  <c r="K2" i="4"/>
  <c r="I2" i="4"/>
  <c r="J2" i="4"/>
  <c r="C2" i="4"/>
  <c r="A4" i="4"/>
  <c r="L3" i="4"/>
  <c r="M3" i="4" s="1"/>
  <c r="G3" i="4" l="1"/>
  <c r="H3" i="4"/>
  <c r="I3" i="4"/>
  <c r="K3" i="4"/>
  <c r="J3" i="4"/>
  <c r="B3" i="4"/>
  <c r="D3" i="4" s="1"/>
  <c r="C3" i="4"/>
  <c r="L4" i="4"/>
  <c r="M4" i="4" s="1"/>
  <c r="A5" i="4"/>
  <c r="H4" i="4" l="1"/>
  <c r="G4" i="4"/>
  <c r="I4" i="4"/>
  <c r="K4" i="4"/>
  <c r="J4" i="4"/>
  <c r="E3" i="4"/>
  <c r="F3" i="4" s="1"/>
  <c r="C4" i="4"/>
  <c r="B4" i="4"/>
  <c r="D4" i="4" s="1"/>
  <c r="A6" i="4"/>
  <c r="L5" i="4"/>
  <c r="M5" i="4" s="1"/>
  <c r="G5" i="4" l="1"/>
  <c r="H5" i="4"/>
  <c r="J5" i="4"/>
  <c r="K5" i="4"/>
  <c r="I5" i="4"/>
  <c r="E4" i="4"/>
  <c r="F4" i="4" s="1"/>
  <c r="C5" i="4"/>
  <c r="B5" i="4"/>
  <c r="D5" i="4" s="1"/>
  <c r="A7" i="4"/>
  <c r="L6" i="4"/>
  <c r="M6" i="4" s="1"/>
  <c r="G6" i="4" l="1"/>
  <c r="E5" i="4"/>
  <c r="F5" i="4" s="1"/>
  <c r="A8" i="4"/>
  <c r="L7" i="4"/>
  <c r="M7" i="4" s="1"/>
  <c r="A9" i="4" l="1"/>
  <c r="B6" i="4"/>
  <c r="D6" i="4" s="1"/>
  <c r="J6" i="4"/>
  <c r="H6" i="4"/>
  <c r="I6" i="4"/>
  <c r="C6" i="4"/>
  <c r="K6" i="4"/>
  <c r="G7" i="4"/>
  <c r="H7" i="4"/>
  <c r="J7" i="4"/>
  <c r="K7" i="4"/>
  <c r="I7" i="4"/>
  <c r="B7" i="4"/>
  <c r="D7" i="4" s="1"/>
  <c r="C7" i="4"/>
  <c r="L8" i="4"/>
  <c r="M8" i="4" s="1"/>
  <c r="E6" i="4" l="1"/>
  <c r="F6" i="4" s="1"/>
  <c r="L9" i="4"/>
  <c r="M9" i="4" s="1"/>
  <c r="H8" i="4"/>
  <c r="G8" i="4"/>
  <c r="I8" i="4"/>
  <c r="J8" i="4"/>
  <c r="K8" i="4"/>
  <c r="E7" i="4"/>
  <c r="F7" i="4" s="1"/>
  <c r="C8" i="4"/>
  <c r="B8" i="4"/>
  <c r="D8" i="4" s="1"/>
  <c r="I9" i="4" l="1"/>
  <c r="C9" i="4"/>
  <c r="K9" i="4"/>
  <c r="J9" i="4"/>
  <c r="H9" i="4"/>
  <c r="B9" i="4"/>
  <c r="D9" i="4" s="1"/>
  <c r="G9" i="4"/>
  <c r="E8" i="4"/>
  <c r="F8" i="4" s="1"/>
  <c r="E9" i="4" l="1"/>
  <c r="F9" i="4" s="1"/>
  <c r="D2" i="4" l="1"/>
  <c r="E2" i="4" s="1"/>
  <c r="F2" i="4" l="1"/>
  <c r="H14" i="4" l="1"/>
</calcChain>
</file>

<file path=xl/sharedStrings.xml><?xml version="1.0" encoding="utf-8"?>
<sst xmlns="http://schemas.openxmlformats.org/spreadsheetml/2006/main" count="165" uniqueCount="82">
  <si>
    <t>Circuit P/N</t>
  </si>
  <si>
    <t>H60A</t>
  </si>
  <si>
    <t>248W74JU1C--B</t>
  </si>
  <si>
    <t>B02A Auto</t>
  </si>
  <si>
    <t>B02AA</t>
  </si>
  <si>
    <t>CONT COMPL-AIR COND,AUTO</t>
  </si>
  <si>
    <t>275003HM1D--D</t>
  </si>
  <si>
    <t>CIRCT ASSY</t>
  </si>
  <si>
    <t>SMT</t>
  </si>
  <si>
    <t>6J2</t>
  </si>
  <si>
    <t>METER ASSY-COMB</t>
  </si>
  <si>
    <t>248105JS2C--C</t>
  </si>
  <si>
    <t>277W05JS0D--A</t>
  </si>
  <si>
    <t>248105JS5A--F</t>
  </si>
  <si>
    <t>Released</t>
  </si>
  <si>
    <t>Assy</t>
  </si>
  <si>
    <t>CKT002978</t>
  </si>
  <si>
    <t>METER J03  H60A (Plant 10)</t>
  </si>
  <si>
    <t>9M2</t>
  </si>
  <si>
    <t>Control BCMP32R H60, J03 (Plant 10)</t>
  </si>
  <si>
    <t>6J3</t>
  </si>
  <si>
    <t>CKT002827</t>
  </si>
  <si>
    <t>Control ,PCB - Auto (ELEC-Plant 10)</t>
  </si>
  <si>
    <t>Created By</t>
  </si>
  <si>
    <t>Product Family Description</t>
  </si>
  <si>
    <t>Product Family</t>
  </si>
  <si>
    <t>Product Code Description</t>
  </si>
  <si>
    <t>Product Code</t>
  </si>
  <si>
    <t>Qty Remaining</t>
  </si>
  <si>
    <t>Complete Qty</t>
  </si>
  <si>
    <t>Finish Date</t>
  </si>
  <si>
    <t>Start Date</t>
  </si>
  <si>
    <t>Need Date</t>
  </si>
  <si>
    <t>Earliest Start Date</t>
  </si>
  <si>
    <t>Shop Order Status</t>
  </si>
  <si>
    <t>Lot Size</t>
  </si>
  <si>
    <t>Site</t>
  </si>
  <si>
    <t>Process</t>
  </si>
  <si>
    <t>Part Description</t>
  </si>
  <si>
    <t>Part No</t>
  </si>
  <si>
    <t>Order No</t>
  </si>
  <si>
    <t>Top</t>
  </si>
  <si>
    <t>A</t>
  </si>
  <si>
    <t>Day</t>
  </si>
  <si>
    <t>Date Production</t>
  </si>
  <si>
    <t>Line</t>
  </si>
  <si>
    <t>Shift</t>
  </si>
  <si>
    <t>Time</t>
  </si>
  <si>
    <t>Order_No</t>
  </si>
  <si>
    <t>Part_No</t>
  </si>
  <si>
    <t>Part_Description</t>
  </si>
  <si>
    <t>Lot_Size</t>
  </si>
  <si>
    <t>Shop_Order_Status</t>
  </si>
  <si>
    <t>Start Time</t>
  </si>
  <si>
    <t>Finish Time</t>
  </si>
  <si>
    <t>Working Time</t>
  </si>
  <si>
    <t>Status Shop Order</t>
  </si>
  <si>
    <t>Process2</t>
  </si>
  <si>
    <t>Order</t>
  </si>
  <si>
    <t>JPH</t>
  </si>
  <si>
    <t>Min</t>
  </si>
  <si>
    <t>Need Time</t>
  </si>
  <si>
    <t>Date</t>
  </si>
  <si>
    <t>ID</t>
  </si>
  <si>
    <t>Line Assembly</t>
  </si>
  <si>
    <t>User</t>
  </si>
  <si>
    <t>Status</t>
  </si>
  <si>
    <t>ID1</t>
  </si>
  <si>
    <t>&lt;&lt; Line</t>
  </si>
  <si>
    <t>&lt;&lt;SHIFT</t>
  </si>
  <si>
    <t>&lt;&lt;Time</t>
  </si>
  <si>
    <t>Mini1</t>
  </si>
  <si>
    <t>unit</t>
  </si>
  <si>
    <t>Lead time</t>
  </si>
  <si>
    <t>Close</t>
  </si>
  <si>
    <t>Side</t>
  </si>
  <si>
    <t>Out-Put</t>
  </si>
  <si>
    <t>Sum of Out-Put</t>
  </si>
  <si>
    <t>SMT2</t>
  </si>
  <si>
    <t>SMT1</t>
  </si>
  <si>
    <t>(blank)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</si>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</sst>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5" formatCode="0.0"/>
    <numFmt numFmtId="166" formatCode="h:mm"/>
    <numFmt numFmtId="167" formatCode="m/d/yyyy"/>
    <numFmt numFmtId="168" formatCode="d/mm/yyyy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.4"/>
      <color rgb="FF363636"/>
      <name val="Segoe UI Light"/>
      <family val="2"/>
    </font>
    <font>
      <sz val="11"/>
      <color rgb="FF000000"/>
      <name val="Calibri"/>
      <family val="2"/>
    </font>
    <font>
      <sz val="24"/>
      <color theme="0"/>
      <name val="Adobe Caslon Pro"/>
      <family val="1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4" fontId="0" fillId="0" borderId="0" xfId="0" applyNumberFormat="1"/>
    <xf numFmtId="20" fontId="0" fillId="0" borderId="0" xfId="0" applyNumberFormat="1"/>
    <xf numFmtId="14" fontId="0" fillId="0" borderId="2" xfId="0" applyNumberFormat="1" applyBorder="1"/>
    <xf numFmtId="2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20" fontId="0" fillId="0" borderId="2" xfId="0" applyNumberFormat="1" applyBorder="1"/>
    <xf numFmtId="0" fontId="0" fillId="0" borderId="2" xfId="0" applyFill="1" applyBorder="1" applyAlignment="1">
      <alignment horizontal="center"/>
    </xf>
    <xf numFmtId="0" fontId="0" fillId="4" borderId="2" xfId="0" applyFill="1" applyBorder="1"/>
    <xf numFmtId="0" fontId="0" fillId="0" borderId="0" xfId="0" applyAlignment="1">
      <alignment wrapText="1"/>
    </xf>
    <xf numFmtId="14" fontId="0" fillId="0" borderId="0" xfId="0" applyNumberFormat="1" applyBorder="1"/>
    <xf numFmtId="0" fontId="0" fillId="4" borderId="0" xfId="0" applyFill="1" applyBorder="1"/>
    <xf numFmtId="2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20" fontId="0" fillId="0" borderId="0" xfId="0" applyNumberFormat="1" applyBorder="1"/>
    <xf numFmtId="0" fontId="0" fillId="0" borderId="0" xfId="0" applyBorder="1" applyAlignment="1">
      <alignment horizontal="right"/>
    </xf>
    <xf numFmtId="2" fontId="0" fillId="0" borderId="0" xfId="0" applyNumberFormat="1"/>
    <xf numFmtId="20" fontId="0" fillId="0" borderId="0" xfId="0" applyNumberFormat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0" xfId="0" applyFill="1" applyBorder="1" applyAlignment="1">
      <alignment horizontal="center"/>
    </xf>
    <xf numFmtId="20" fontId="0" fillId="4" borderId="0" xfId="0" applyNumberFormat="1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right"/>
    </xf>
    <xf numFmtId="0" fontId="3" fillId="0" borderId="3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20" fontId="0" fillId="2" borderId="1" xfId="0" applyNumberFormat="1" applyFill="1" applyBorder="1"/>
    <xf numFmtId="0" fontId="0" fillId="0" borderId="0" xfId="0" applyNumberFormat="1" applyBorder="1"/>
    <xf numFmtId="0" fontId="0" fillId="2" borderId="1" xfId="0" applyFill="1" applyBorder="1" applyAlignment="1">
      <alignment horizontal="right"/>
    </xf>
    <xf numFmtId="20" fontId="0" fillId="2" borderId="0" xfId="0" applyNumberFormat="1" applyFill="1" applyBorder="1"/>
    <xf numFmtId="0" fontId="3" fillId="0" borderId="0" xfId="0" applyFont="1" applyFill="1" applyBorder="1" applyAlignment="1">
      <alignment horizontal="center"/>
    </xf>
    <xf numFmtId="0" fontId="0" fillId="3" borderId="0" xfId="0" applyFill="1"/>
    <xf numFmtId="166" fontId="0" fillId="0" borderId="0" xfId="0" applyNumberFormat="1"/>
    <xf numFmtId="0" fontId="0" fillId="0" borderId="0" xfId="0" applyFill="1" applyBorder="1" applyAlignment="1">
      <alignment horizontal="right"/>
    </xf>
    <xf numFmtId="14" fontId="0" fillId="4" borderId="1" xfId="0" applyNumberFormat="1" applyFill="1" applyBorder="1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20" fontId="0" fillId="5" borderId="1" xfId="0" applyNumberFormat="1" applyFill="1" applyBorder="1"/>
    <xf numFmtId="20" fontId="0" fillId="5" borderId="1" xfId="0" applyNumberFormat="1" applyFill="1" applyBorder="1" applyAlignment="1">
      <alignment horizontal="center"/>
    </xf>
    <xf numFmtId="0" fontId="0" fillId="5" borderId="0" xfId="0" applyFill="1"/>
    <xf numFmtId="14" fontId="0" fillId="5" borderId="0" xfId="0" applyNumberFormat="1" applyFill="1" applyBorder="1"/>
    <xf numFmtId="0" fontId="0" fillId="0" borderId="2" xfId="0" applyNumberFormat="1" applyBorder="1"/>
    <xf numFmtId="0" fontId="0" fillId="0" borderId="0" xfId="0" applyNumberFormat="1" applyBorder="1" applyAlignment="1">
      <alignment horizontal="left"/>
    </xf>
    <xf numFmtId="0" fontId="0" fillId="0" borderId="0" xfId="0" applyFill="1"/>
    <xf numFmtId="0" fontId="4" fillId="0" borderId="0" xfId="0" applyFont="1" applyFill="1"/>
    <xf numFmtId="14" fontId="0" fillId="0" borderId="0" xfId="0" applyNumberFormat="1" applyAlignment="1">
      <alignment wrapText="1"/>
    </xf>
    <xf numFmtId="11" fontId="0" fillId="0" borderId="0" xfId="0" applyNumberFormat="1" applyAlignment="1">
      <alignment horizontal="right"/>
    </xf>
    <xf numFmtId="168" fontId="0" fillId="0" borderId="0" xfId="0" applyNumberFormat="1"/>
    <xf numFmtId="0" fontId="6" fillId="0" borderId="0" xfId="0" applyFont="1" applyFill="1" applyAlignment="1">
      <alignment horizontal="center" vertical="center"/>
    </xf>
    <xf numFmtId="0" fontId="7" fillId="0" borderId="0" xfId="0" applyFont="1" applyFill="1"/>
    <xf numFmtId="4" fontId="0" fillId="0" borderId="0" xfId="0" applyNumberFormat="1" applyFill="1"/>
    <xf numFmtId="0" fontId="3" fillId="0" borderId="0" xfId="0" applyFont="1" applyFill="1"/>
    <xf numFmtId="168" fontId="0" fillId="0" borderId="0" xfId="0" applyNumberFormat="1" applyFill="1" applyAlignment="1">
      <alignment horizontal="left"/>
    </xf>
    <xf numFmtId="0" fontId="0" fillId="0" borderId="0" xfId="0" applyFill="1" applyAlignment="1">
      <alignment horizontal="center"/>
    </xf>
    <xf numFmtId="166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2" fillId="0" borderId="10" xfId="0" applyFont="1" applyFill="1" applyBorder="1"/>
    <xf numFmtId="0" fontId="2" fillId="0" borderId="10" xfId="0" applyFont="1" applyFill="1" applyBorder="1" applyAlignment="1">
      <alignment horizontal="center"/>
    </xf>
    <xf numFmtId="168" fontId="2" fillId="0" borderId="10" xfId="0" applyNumberFormat="1" applyFont="1" applyFill="1" applyBorder="1"/>
    <xf numFmtId="0" fontId="1" fillId="0" borderId="0" xfId="0" applyFont="1" applyFill="1"/>
    <xf numFmtId="168" fontId="1" fillId="0" borderId="0" xfId="0" applyNumberFormat="1" applyFont="1" applyFill="1"/>
  </cellXfs>
  <cellStyles count="1">
    <cellStyle name="Normal" xfId="0" builtinId="0"/>
  </cellStyles>
  <dxfs count="56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6" formatCode="h:mm"/>
    </dxf>
    <dxf>
      <numFmt numFmtId="166" formatCode="h:mm"/>
    </dxf>
    <dxf>
      <numFmt numFmtId="168" formatCode="d/mm/yyyy"/>
    </dxf>
    <dxf>
      <numFmt numFmtId="168" formatCode="d/mm/yyyy"/>
    </dxf>
    <dxf>
      <numFmt numFmtId="168" formatCode="d/mm/yyyy"/>
    </dxf>
    <dxf>
      <numFmt numFmtId="168" formatCode="d/mm/yyyy"/>
    </dxf>
    <dxf>
      <numFmt numFmtId="168" formatCode="d/mm/yyyy"/>
    </dxf>
    <dxf>
      <numFmt numFmtId="166" formatCode="h:mm"/>
    </dxf>
    <dxf>
      <numFmt numFmtId="166" formatCode="h:mm"/>
    </dxf>
    <dxf>
      <alignment horizontal="right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167" formatCode="m/d/yyyy"/>
    </dxf>
    <dxf>
      <alignment horizontal="general" vertical="bottom" textRotation="0" wrapText="1" indent="0" justifyLastLine="0" shrinkToFit="0" readingOrder="0"/>
    </dxf>
    <dxf>
      <numFmt numFmtId="168" formatCode="d/mm/yyyy"/>
    </dxf>
    <dxf>
      <numFmt numFmtId="167" formatCode="m/d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h:mm"/>
    </dxf>
    <dxf>
      <numFmt numFmtId="166" formatCode="h:mm"/>
    </dxf>
    <dxf>
      <font>
        <b/>
      </font>
    </dxf>
    <dxf>
      <font>
        <b/>
      </font>
    </dxf>
    <dxf>
      <font>
        <b/>
      </font>
    </dxf>
    <dxf>
      <font>
        <b/>
        <i val="0"/>
        <color theme="0"/>
      </font>
      <fill>
        <patternFill>
          <bgColor theme="8" tint="-0.499984740745262"/>
        </patternFill>
      </fill>
    </dxf>
  </dxfs>
  <tableStyles count="1" defaultTableStyle="TableStyleMedium2" defaultPivotStyle="PivotStyleLight16">
    <tableStyle name="PivotTable Style 1" table="0" count="1">
      <tableStyleElement type="headerRow" dxfId="5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</xdr:row>
          <xdr:rowOff>104775</xdr:rowOff>
        </xdr:from>
        <xdr:to>
          <xdr:col>2</xdr:col>
          <xdr:colOff>847725</xdr:colOff>
          <xdr:row>8</xdr:row>
          <xdr:rowOff>85725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114300</xdr:rowOff>
        </xdr:from>
        <xdr:to>
          <xdr:col>1</xdr:col>
          <xdr:colOff>219075</xdr:colOff>
          <xdr:row>0</xdr:row>
          <xdr:rowOff>428625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 TO MAIN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38100</xdr:rowOff>
        </xdr:from>
        <xdr:to>
          <xdr:col>2</xdr:col>
          <xdr:colOff>104775</xdr:colOff>
          <xdr:row>0</xdr:row>
          <xdr:rowOff>352425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 TO MAIN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0</xdr:row>
          <xdr:rowOff>38100</xdr:rowOff>
        </xdr:from>
        <xdr:to>
          <xdr:col>2</xdr:col>
          <xdr:colOff>200025</xdr:colOff>
          <xdr:row>0</xdr:row>
          <xdr:rowOff>571500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 TO MAIN MENU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nghakun Sunthon" refreshedDate="44203.548785185187" createdVersion="6" refreshedVersion="6" minRefreshableVersion="3" recordCount="3">
  <cacheSource type="worksheet">
    <worksheetSource name="Table2"/>
  </cacheSource>
  <cacheFields count="29">
    <cacheField name="Date Production" numFmtId="168">
      <sharedItems containsSemiMixedTypes="0" containsNonDate="0" containsDate="1" containsString="0" minDate="2020-01-07T00:00:00" maxDate="2021-07-02T00:00:00" count="3">
        <d v="2021-07-01T00:00:00"/>
        <d v="2020-01-07T00:00:00" u="1"/>
        <d v="2021-01-07T00:00:00" u="1"/>
      </sharedItems>
    </cacheField>
    <cacheField name="Line" numFmtId="0">
      <sharedItems containsBlank="1"/>
    </cacheField>
    <cacheField name="Shift" numFmtId="0">
      <sharedItems containsBlank="1" count="3">
        <s v="A"/>
        <m/>
        <s v="B" u="1"/>
      </sharedItems>
    </cacheField>
    <cacheField name="Time" numFmtId="0">
      <sharedItems containsBlank="1" count="3">
        <s v="Day"/>
        <m/>
        <s v="Night" u="1"/>
      </sharedItems>
    </cacheField>
    <cacheField name="Process" numFmtId="0">
      <sharedItems containsNonDate="0" containsString="0" containsBlank="1"/>
    </cacheField>
    <cacheField name="Order_No" numFmtId="0">
      <sharedItems containsString="0" containsBlank="1" containsNumber="1" containsInteger="1" minValue="108729" maxValue="109632" count="9">
        <n v="109628"/>
        <n v="108729"/>
        <m/>
        <n v="109603" u="1"/>
        <n v="109631" u="1"/>
        <n v="109627" u="1"/>
        <n v="109632" u="1"/>
        <n v="109629" u="1"/>
        <n v="108755" u="1"/>
      </sharedItems>
    </cacheField>
    <cacheField name="Part_No" numFmtId="0">
      <sharedItems containsBlank="1" count="6">
        <s v="277W05JS0D--A"/>
        <s v="275003HM1D--D"/>
        <m/>
        <s v="284WC5SH2B---" u="1"/>
        <s v="284WV4JL1B--E" u="1"/>
        <s v="27500E030A--J" u="1"/>
      </sharedItems>
    </cacheField>
    <cacheField name="Part_Description" numFmtId="0">
      <sharedItems containsBlank="1"/>
    </cacheField>
    <cacheField name="Process2" numFmtId="0">
      <sharedItems containsBlank="1"/>
    </cacheField>
    <cacheField name="Site" numFmtId="0">
      <sharedItems containsString="0" containsBlank="1" containsNumber="1" containsInteger="1" minValue="10" maxValue="10"/>
    </cacheField>
    <cacheField name="Lot_Size" numFmtId="0">
      <sharedItems containsString="0" containsBlank="1" containsNumber="1" containsInteger="1" minValue="90" maxValue="200"/>
    </cacheField>
    <cacheField name="Shop_Order_Status" numFmtId="0">
      <sharedItems containsBlank="1"/>
    </cacheField>
    <cacheField name="Earliest Start Date" numFmtId="168">
      <sharedItems containsNonDate="0" containsDate="1" containsString="0" containsBlank="1" minDate="2020-07-12T00:00:00" maxDate="2020-07-13T00:00:00"/>
    </cacheField>
    <cacheField name="Need Date" numFmtId="168">
      <sharedItems containsNonDate="0" containsDate="1" containsString="0" containsBlank="1" minDate="2020-08-12T00:00:00" maxDate="2020-08-13T00:00:00"/>
    </cacheField>
    <cacheField name="Start Date" numFmtId="168">
      <sharedItems containsNonDate="0" containsDate="1" containsString="0" containsBlank="1" minDate="2020-07-12T00:00:00" maxDate="2020-07-13T00:00:00"/>
    </cacheField>
    <cacheField name="Finish Date" numFmtId="168">
      <sharedItems containsNonDate="0" containsDate="1" containsString="0" containsBlank="1" minDate="2020-07-12T00:00:00" maxDate="2020-07-13T00:00:00"/>
    </cacheField>
    <cacheField name="Complete Qty" numFmtId="0">
      <sharedItems containsString="0" containsBlank="1" containsNumber="1" containsInteger="1" minValue="0" maxValue="0"/>
    </cacheField>
    <cacheField name="Qty Remaining" numFmtId="0">
      <sharedItems containsString="0" containsBlank="1" containsNumber="1" containsInteger="1" minValue="90" maxValue="200"/>
    </cacheField>
    <cacheField name="Product Code" numFmtId="0">
      <sharedItems containsBlank="1"/>
    </cacheField>
    <cacheField name="Product Code Description" numFmtId="0">
      <sharedItems containsBlank="1"/>
    </cacheField>
    <cacheField name="Product Family" numFmtId="0">
      <sharedItems containsBlank="1"/>
    </cacheField>
    <cacheField name="Product Family Description" numFmtId="0">
      <sharedItems containsBlank="1"/>
    </cacheField>
    <cacheField name="Created By" numFmtId="0">
      <sharedItems containsBlank="1"/>
    </cacheField>
    <cacheField name="Out-Put" numFmtId="0">
      <sharedItems containsString="0" containsBlank="1" containsNumber="1" containsInteger="1" minValue="100" maxValue="100"/>
    </cacheField>
    <cacheField name="Start Time" numFmtId="166">
      <sharedItems containsNonDate="0" containsDate="1" containsString="0" containsBlank="1" minDate="1899-12-30T08:00:00" maxDate="1899-12-30T20:00:00" count="8">
        <d v="1899-12-30T12:30:00"/>
        <d v="1899-12-30T08:00:00"/>
        <m/>
        <d v="1899-12-30T10:00:00" u="1"/>
        <d v="1899-12-30T14:00:00" u="1"/>
        <d v="1899-12-30T15:00:00" u="1"/>
        <d v="1899-12-30T18:00:00" u="1"/>
        <d v="1899-12-30T20:00:00" u="1"/>
      </sharedItems>
    </cacheField>
    <cacheField name="Finish Time" numFmtId="166">
      <sharedItems containsNonDate="0" containsDate="1" containsString="0" containsBlank="1" minDate="1899-12-30T10:00:00" maxDate="1899-12-30T21:00:00" count="8">
        <d v="1899-12-30T17:00:00"/>
        <d v="1899-12-30T10:00:00"/>
        <m/>
        <d v="1899-12-30T17:30:00" u="1"/>
        <d v="1899-12-30T12:00:00" u="1"/>
        <d v="1899-12-30T15:00:00" u="1"/>
        <d v="1899-12-30T20:00:00" u="1"/>
        <d v="1899-12-30T21:00:00" u="1"/>
      </sharedItems>
    </cacheField>
    <cacheField name="Working Time" numFmtId="0">
      <sharedItems containsString="0" containsBlank="1" containsNumber="1" containsInteger="1" minValue="120" maxValue="120"/>
    </cacheField>
    <cacheField name="Status Shop Order" numFmtId="0">
      <sharedItems containsBlank="1"/>
    </cacheField>
    <cacheField name="Side" numFmtId="0">
      <sharedItems containsBlank="1" count="3">
        <s v="Top"/>
        <m/>
        <s v="Bot" u="1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s v="SMT2"/>
    <x v="0"/>
    <x v="0"/>
    <m/>
    <x v="0"/>
    <x v="0"/>
    <s v="CIRCT ASSY"/>
    <s v="SMT"/>
    <n v="10"/>
    <n v="200"/>
    <s v="Released"/>
    <d v="2020-07-12T00:00:00"/>
    <d v="2020-08-12T00:00:00"/>
    <d v="2020-07-12T00:00:00"/>
    <d v="2020-07-12T00:00:00"/>
    <n v="0"/>
    <n v="200"/>
    <s v="H60A"/>
    <s v="H60A"/>
    <s v="6J3"/>
    <s v="Control BCMP32R H60, J03 (Plant 10)"/>
    <s v="CKT002978"/>
    <n v="100"/>
    <x v="0"/>
    <x v="0"/>
    <n v="120"/>
    <s v="Close"/>
    <x v="0"/>
  </r>
  <r>
    <x v="0"/>
    <s v="SMT1"/>
    <x v="0"/>
    <x v="0"/>
    <m/>
    <x v="1"/>
    <x v="1"/>
    <s v="CONT COMPL-AIR COND,AUTO"/>
    <s v="Assy"/>
    <n v="10"/>
    <n v="90"/>
    <s v="Released"/>
    <d v="2020-07-12T00:00:00"/>
    <d v="2020-08-12T00:00:00"/>
    <d v="2020-07-12T00:00:00"/>
    <d v="2020-07-12T00:00:00"/>
    <n v="0"/>
    <n v="90"/>
    <s v="B02AA"/>
    <s v="B02A Auto"/>
    <s v="6J2"/>
    <s v="Control ,PCB - Auto (ELEC-Plant 10)"/>
    <s v="CKT002827"/>
    <n v="100"/>
    <x v="1"/>
    <x v="1"/>
    <n v="120"/>
    <s v="Close"/>
    <x v="0"/>
  </r>
  <r>
    <x v="0"/>
    <m/>
    <x v="1"/>
    <x v="1"/>
    <m/>
    <x v="2"/>
    <x v="2"/>
    <m/>
    <m/>
    <m/>
    <m/>
    <m/>
    <m/>
    <m/>
    <m/>
    <m/>
    <m/>
    <m/>
    <m/>
    <m/>
    <m/>
    <m/>
    <m/>
    <m/>
    <x v="2"/>
    <x v="2"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showDrill="0" showDataTips="0" rowGrandTotals="0" colGrandTotals="0" itemPrintTitles="1" createdVersion="6" indent="0" compact="0" compactData="0" multipleFieldFilters="0" chartFormat="2">
  <location ref="B14:G17" firstHeaderRow="1" firstDataRow="1" firstDataCol="5" rowPageCount="3" colPageCount="1"/>
  <pivotFields count="29">
    <pivotField axis="axisPage" compact="0" numFmtId="168" outline="0" multipleItemSelectionAllowed="1" showAll="0" defaultSubtotal="0">
      <items count="3">
        <item x="0"/>
        <item m="1" x="1"/>
        <item m="1"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m="1" x="7"/>
        <item m="1" x="3"/>
        <item m="1" x="4"/>
        <item m="1" x="6"/>
        <item m="1" x="5"/>
        <item m="1" x="8"/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m="1" x="3"/>
        <item m="1" x="4"/>
        <item x="2"/>
        <item m="1" x="5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7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7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7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7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1"/>
        <item m="1" x="3"/>
        <item m="1" x="4"/>
        <item m="1" x="5"/>
        <item m="1" x="6"/>
        <item m="1" x="7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1"/>
        <item m="1" x="4"/>
        <item m="1" x="5"/>
        <item m="1" x="3"/>
        <item m="1" x="6"/>
        <item m="1" x="7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m="1" x="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5"/>
    <field x="6"/>
    <field x="28"/>
    <field x="24"/>
    <field x="25"/>
  </rowFields>
  <rowItems count="3">
    <i>
      <x v="6"/>
      <x/>
      <x/>
      <x v="6"/>
      <x v="6"/>
    </i>
    <i>
      <x v="7"/>
      <x v="5"/>
      <x/>
      <x/>
      <x/>
    </i>
    <i>
      <x v="8"/>
      <x v="3"/>
      <x v="1"/>
      <x v="7"/>
      <x v="7"/>
    </i>
  </rowItems>
  <colItems count="1">
    <i/>
  </colItems>
  <pageFields count="3">
    <pageField fld="0" hier="-1"/>
    <pageField fld="2" hier="-1"/>
    <pageField fld="3" hier="-1"/>
  </pageFields>
  <dataFields count="1">
    <dataField name="Sum of Out-Put" fld="23" baseField="0" baseItem="0"/>
  </dataFields>
  <formats count="41">
    <format dxfId="54">
      <pivotArea field="0" type="button" dataOnly="0" labelOnly="1" outline="0" axis="axisPage" fieldPosition="0"/>
    </format>
    <format dxfId="53">
      <pivotArea field="2" type="button" dataOnly="0" labelOnly="1" outline="0" axis="axisPage" fieldPosition="1"/>
    </format>
    <format dxfId="52">
      <pivotArea field="3" type="button" dataOnly="0" labelOnly="1" outline="0" axis="axisPage" fieldPosition="2"/>
    </format>
    <format dxfId="51">
      <pivotArea dataOnly="0" labelOnly="1" outline="0" fieldPosition="0">
        <references count="1">
          <reference field="24" count="0"/>
        </references>
      </pivotArea>
    </format>
    <format dxfId="50">
      <pivotArea dataOnly="0" labelOnly="1" outline="0" fieldPosition="0">
        <references count="1">
          <reference field="25" count="0"/>
        </references>
      </pivotArea>
    </format>
    <format dxfId="49">
      <pivotArea outline="0" collapsedLevelsAreSubtotals="1" fieldPosition="0"/>
    </format>
    <format dxfId="48">
      <pivotArea dataOnly="0" labelOnly="1" outline="0" fieldPosition="0">
        <references count="1">
          <reference field="5" count="0"/>
        </references>
      </pivotArea>
    </format>
    <format dxfId="47">
      <pivotArea dataOnly="0" labelOnly="1" outline="0" fieldPosition="0">
        <references count="2">
          <reference field="5" count="0" selected="0"/>
          <reference field="6" count="0"/>
        </references>
      </pivotArea>
    </format>
    <format dxfId="46">
      <pivotArea dataOnly="0" labelOnly="1" outline="0" fieldPosition="0">
        <references count="3">
          <reference field="5" count="0" selected="0"/>
          <reference field="6" count="0" selected="0"/>
          <reference field="28" count="0"/>
        </references>
      </pivotArea>
    </format>
    <format dxfId="45">
      <pivotArea dataOnly="0" labelOnly="1" outline="0" fieldPosition="0">
        <references count="4">
          <reference field="5" count="0" selected="0"/>
          <reference field="6" count="0" selected="0"/>
          <reference field="24" count="0"/>
          <reference field="28" count="0" selected="0"/>
        </references>
      </pivotArea>
    </format>
    <format dxfId="44">
      <pivotArea dataOnly="0" labelOnly="1" outline="0" fieldPosition="0">
        <references count="5">
          <reference field="5" count="0" selected="0"/>
          <reference field="6" count="0" selected="0"/>
          <reference field="24" count="0" selected="0"/>
          <reference field="25" count="0"/>
          <reference field="28" count="0" selected="0"/>
        </references>
      </pivotArea>
    </format>
    <format dxfId="43">
      <pivotArea field="5" type="button" dataOnly="0" labelOnly="1" outline="0" axis="axisRow" fieldPosition="0"/>
    </format>
    <format dxfId="42">
      <pivotArea field="6" type="button" dataOnly="0" labelOnly="1" outline="0" axis="axisRow" fieldPosition="1"/>
    </format>
    <format dxfId="41">
      <pivotArea field="28" type="button" dataOnly="0" labelOnly="1" outline="0" axis="axisRow" fieldPosition="2"/>
    </format>
    <format dxfId="40">
      <pivotArea field="24" type="button" dataOnly="0" labelOnly="1" outline="0" axis="axisRow" fieldPosition="3"/>
    </format>
    <format dxfId="39">
      <pivotArea field="25" type="button" dataOnly="0" labelOnly="1" outline="0" axis="axisRow" fieldPosition="4"/>
    </format>
    <format dxfId="38">
      <pivotArea dataOnly="0" labelOnly="1" outline="0" axis="axisValues" fieldPosition="0"/>
    </format>
    <format dxfId="37">
      <pivotArea dataOnly="0" labelOnly="1" outline="0" axis="axisValues" fieldPosition="0"/>
    </format>
    <format dxfId="36">
      <pivotArea dataOnly="0" labelOnly="1" outline="0" fieldPosition="0">
        <references count="1">
          <reference field="0" count="0"/>
        </references>
      </pivotArea>
    </format>
    <format dxfId="35">
      <pivotArea dataOnly="0" labelOnly="1" outline="0" fieldPosition="0">
        <references count="1">
          <reference field="0" count="0"/>
        </references>
      </pivotArea>
    </format>
    <format dxfId="20">
      <pivotArea type="all" dataOnly="0" outline="0" fieldPosition="0"/>
    </format>
    <format dxfId="19">
      <pivotArea outline="0" collapsedLevelsAreSubtotals="1" fieldPosition="0"/>
    </format>
    <format dxfId="18">
      <pivotArea field="5" type="button" dataOnly="0" labelOnly="1" outline="0" axis="axisRow" fieldPosition="0"/>
    </format>
    <format dxfId="17">
      <pivotArea field="6" type="button" dataOnly="0" labelOnly="1" outline="0" axis="axisRow" fieldPosition="1"/>
    </format>
    <format dxfId="16">
      <pivotArea field="28" type="button" dataOnly="0" labelOnly="1" outline="0" axis="axisRow" fieldPosition="2"/>
    </format>
    <format dxfId="15">
      <pivotArea field="24" type="button" dataOnly="0" labelOnly="1" outline="0" axis="axisRow" fieldPosition="3"/>
    </format>
    <format dxfId="14">
      <pivotArea field="25" type="button" dataOnly="0" labelOnly="1" outline="0" axis="axisRow" fieldPosition="4"/>
    </format>
    <format dxfId="13">
      <pivotArea dataOnly="0" labelOnly="1" outline="0" axis="axisValues" fieldPosition="0"/>
    </format>
    <format dxfId="12">
      <pivotArea dataOnly="0" labelOnly="1" outline="0" fieldPosition="0">
        <references count="1">
          <reference field="5" count="0"/>
        </references>
      </pivotArea>
    </format>
    <format dxfId="11">
      <pivotArea dataOnly="0" labelOnly="1" outline="0" fieldPosition="0">
        <references count="2">
          <reference field="5" count="1" selected="0">
            <x v="6"/>
          </reference>
          <reference field="6" count="1">
            <x v="0"/>
          </reference>
        </references>
      </pivotArea>
    </format>
    <format dxfId="10">
      <pivotArea dataOnly="0" labelOnly="1" outline="0" fieldPosition="0">
        <references count="2">
          <reference field="5" count="1" selected="0">
            <x v="7"/>
          </reference>
          <reference field="6" count="1">
            <x v="5"/>
          </reference>
        </references>
      </pivotArea>
    </format>
    <format dxfId="9">
      <pivotArea dataOnly="0" labelOnly="1" outline="0" fieldPosition="0">
        <references count="2">
          <reference field="5" count="1" selected="0">
            <x v="8"/>
          </reference>
          <reference field="6" count="1">
            <x v="3"/>
          </reference>
        </references>
      </pivotArea>
    </format>
    <format dxfId="8">
      <pivotArea dataOnly="0" labelOnly="1" outline="0" fieldPosition="0">
        <references count="3">
          <reference field="5" count="1" selected="0">
            <x v="6"/>
          </reference>
          <reference field="6" count="1" selected="0">
            <x v="0"/>
          </reference>
          <reference field="28" count="1">
            <x v="0"/>
          </reference>
        </references>
      </pivotArea>
    </format>
    <format dxfId="7">
      <pivotArea dataOnly="0" labelOnly="1" outline="0" fieldPosition="0">
        <references count="3">
          <reference field="5" count="1" selected="0">
            <x v="8"/>
          </reference>
          <reference field="6" count="1" selected="0">
            <x v="3"/>
          </reference>
          <reference field="28" count="1">
            <x v="1"/>
          </reference>
        </references>
      </pivotArea>
    </format>
    <format dxfId="6">
      <pivotArea dataOnly="0" labelOnly="1" outline="0" fieldPosition="0">
        <references count="4">
          <reference field="5" count="1" selected="0">
            <x v="6"/>
          </reference>
          <reference field="6" count="1" selected="0">
            <x v="0"/>
          </reference>
          <reference field="24" count="1">
            <x v="6"/>
          </reference>
          <reference field="28" count="1" selected="0">
            <x v="0"/>
          </reference>
        </references>
      </pivotArea>
    </format>
    <format dxfId="5">
      <pivotArea dataOnly="0" labelOnly="1" outline="0" fieldPosition="0">
        <references count="4">
          <reference field="5" count="1" selected="0">
            <x v="7"/>
          </reference>
          <reference field="6" count="1" selected="0">
            <x v="5"/>
          </reference>
          <reference field="24" count="1">
            <x v="0"/>
          </reference>
          <reference field="28" count="1" selected="0">
            <x v="0"/>
          </reference>
        </references>
      </pivotArea>
    </format>
    <format dxfId="4">
      <pivotArea dataOnly="0" labelOnly="1" outline="0" fieldPosition="0">
        <references count="4">
          <reference field="5" count="1" selected="0">
            <x v="8"/>
          </reference>
          <reference field="6" count="1" selected="0">
            <x v="3"/>
          </reference>
          <reference field="24" count="1">
            <x v="7"/>
          </reference>
          <reference field="28" count="1" selected="0">
            <x v="1"/>
          </reference>
        </references>
      </pivotArea>
    </format>
    <format dxfId="3">
      <pivotArea dataOnly="0" labelOnly="1" outline="0" fieldPosition="0">
        <references count="5">
          <reference field="5" count="1" selected="0">
            <x v="6"/>
          </reference>
          <reference field="6" count="1" selected="0">
            <x v="0"/>
          </reference>
          <reference field="24" count="1" selected="0">
            <x v="6"/>
          </reference>
          <reference field="25" count="1">
            <x v="6"/>
          </reference>
          <reference field="28" count="1" selected="0">
            <x v="0"/>
          </reference>
        </references>
      </pivotArea>
    </format>
    <format dxfId="2">
      <pivotArea dataOnly="0" labelOnly="1" outline="0" fieldPosition="0">
        <references count="5">
          <reference field="5" count="1" selected="0">
            <x v="7"/>
          </reference>
          <reference field="6" count="1" selected="0">
            <x v="5"/>
          </reference>
          <reference field="24" count="1" selected="0">
            <x v="0"/>
          </reference>
          <reference field="25" count="1">
            <x v="0"/>
          </reference>
          <reference field="28" count="1" selected="0">
            <x v="0"/>
          </reference>
        </references>
      </pivotArea>
    </format>
    <format dxfId="1">
      <pivotArea dataOnly="0" labelOnly="1" outline="0" fieldPosition="0">
        <references count="5">
          <reference field="5" count="1" selected="0">
            <x v="8"/>
          </reference>
          <reference field="6" count="1" selected="0">
            <x v="3"/>
          </reference>
          <reference field="24" count="1" selected="0">
            <x v="7"/>
          </reference>
          <reference field="25" count="1">
            <x v="7"/>
          </reference>
          <reference field="28" count="1" selected="0">
            <x v="1"/>
          </reference>
        </references>
      </pivotArea>
    </format>
    <format dxfId="0">
      <pivotArea dataOnly="0" labelOnly="1" outline="0" axis="axisValues" fieldPosition="0"/>
    </format>
  </formats>
  <chartFormats count="1">
    <chartFormat chart="1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Table Style 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4" name="Table4" displayName="Table4" ref="A1:O2" insertRow="1" totalsRowShown="0" headerRowDxfId="34">
  <autoFilter ref="A1:O2"/>
  <tableColumns count="15">
    <tableColumn id="10" name="ID"/>
    <tableColumn id="1" name="Date" dataDxfId="33"/>
    <tableColumn id="2" name="Line Assembly"/>
    <tableColumn id="3" name="Circuit P/N"/>
    <tableColumn id="4" name="Order"/>
    <tableColumn id="5" name="JPH" dataDxfId="32"/>
    <tableColumn id="6" name="Min" dataDxfId="31"/>
    <tableColumn id="7" name="Need Time" dataDxfId="30"/>
    <tableColumn id="8" name="Start Time" dataDxfId="29"/>
    <tableColumn id="9" name="Finish Time" dataDxfId="28"/>
    <tableColumn id="12" name="User"/>
    <tableColumn id="13" name="Status"/>
    <tableColumn id="14" name="Line"/>
    <tableColumn id="15" name="Time"/>
    <tableColumn id="16" name="Shif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AC3" totalsRowShown="0">
  <autoFilter ref="A1:AC3"/>
  <tableColumns count="29">
    <tableColumn id="1" name="Date Production" dataDxfId="27"/>
    <tableColumn id="2" name="Line"/>
    <tableColumn id="3" name="Shift"/>
    <tableColumn id="4" name="Time"/>
    <tableColumn id="5" name="Process"/>
    <tableColumn id="6" name="Order_No"/>
    <tableColumn id="7" name="Part_No"/>
    <tableColumn id="8" name="Part_Description"/>
    <tableColumn id="9" name="Process2"/>
    <tableColumn id="10" name="Site"/>
    <tableColumn id="11" name="Lot_Size"/>
    <tableColumn id="12" name="Shop_Order_Status"/>
    <tableColumn id="13" name="Earliest Start Date" dataDxfId="26"/>
    <tableColumn id="14" name="Need Date" dataDxfId="25"/>
    <tableColumn id="15" name="Start Date" dataDxfId="24"/>
    <tableColumn id="16" name="Finish Date" dataDxfId="23"/>
    <tableColumn id="17" name="Complete Qty"/>
    <tableColumn id="18" name="Qty Remaining"/>
    <tableColumn id="19" name="Product Code"/>
    <tableColumn id="20" name="Product Code Description"/>
    <tableColumn id="21" name="Product Family"/>
    <tableColumn id="22" name="Product Family Description"/>
    <tableColumn id="23" name="Created By"/>
    <tableColumn id="24" name="Out-Put"/>
    <tableColumn id="25" name="Start Time" dataDxfId="22"/>
    <tableColumn id="26" name="Finish Time" dataDxfId="21"/>
    <tableColumn id="27" name="Working Time"/>
    <tableColumn id="28" name="Status Shop Order"/>
    <tableColumn id="29" name="Side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F39"/>
  <sheetViews>
    <sheetView showGridLines="0" zoomScaleNormal="100" workbookViewId="0">
      <selection activeCell="H10" sqref="H10"/>
    </sheetView>
  </sheetViews>
  <sheetFormatPr defaultColWidth="0" defaultRowHeight="15" x14ac:dyDescent="0.25"/>
  <cols>
    <col min="1" max="1" width="0.85546875" style="48" customWidth="1"/>
    <col min="2" max="2" width="17.140625" style="48" customWidth="1"/>
    <col min="3" max="3" width="16.5703125" style="48" bestFit="1" customWidth="1"/>
    <col min="4" max="4" width="13.42578125" style="48" customWidth="1"/>
    <col min="5" max="5" width="15.85546875" style="48" customWidth="1"/>
    <col min="6" max="6" width="19" style="48" customWidth="1"/>
    <col min="7" max="7" width="14.7109375" style="48" bestFit="1" customWidth="1"/>
    <col min="8" max="18" width="7" style="48" customWidth="1"/>
    <col min="19" max="32" width="7" style="48" hidden="1" customWidth="1"/>
    <col min="33" max="16384" width="9.140625" style="48" hidden="1"/>
  </cols>
  <sheetData>
    <row r="1" spans="2:18" ht="15" customHeight="1" x14ac:dyDescent="0.25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2:18" ht="15" customHeight="1" x14ac:dyDescent="0.25"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</row>
    <row r="3" spans="2:18" ht="15" customHeight="1" x14ac:dyDescent="0.25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</row>
    <row r="4" spans="2:18" ht="15" customHeight="1" x14ac:dyDescent="0.25"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</row>
    <row r="5" spans="2:18" ht="15" customHeight="1" x14ac:dyDescent="0.25"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</row>
    <row r="6" spans="2:18" ht="15" customHeight="1" x14ac:dyDescent="0.25">
      <c r="B6" s="54"/>
      <c r="C6" s="54"/>
    </row>
    <row r="7" spans="2:18" ht="15" customHeight="1" x14ac:dyDescent="0.25">
      <c r="B7" s="54"/>
      <c r="C7" s="54"/>
    </row>
    <row r="8" spans="2:18" ht="15" customHeight="1" x14ac:dyDescent="0.25">
      <c r="B8" s="54"/>
      <c r="C8" s="54"/>
      <c r="H8" s="55"/>
    </row>
    <row r="9" spans="2:18" ht="15" customHeight="1" x14ac:dyDescent="0.25">
      <c r="B9" s="54"/>
      <c r="C9" s="54"/>
      <c r="H9" s="55"/>
    </row>
    <row r="10" spans="2:18" ht="15" customHeight="1" x14ac:dyDescent="0.25">
      <c r="B10" s="56" t="s">
        <v>44</v>
      </c>
      <c r="C10" s="57">
        <v>44378</v>
      </c>
      <c r="H10" s="55"/>
    </row>
    <row r="11" spans="2:18" ht="15" customHeight="1" x14ac:dyDescent="0.25">
      <c r="B11" s="56" t="s">
        <v>46</v>
      </c>
      <c r="C11" s="48" t="s">
        <v>81</v>
      </c>
      <c r="H11" s="55"/>
    </row>
    <row r="12" spans="2:18" ht="15" customHeight="1" x14ac:dyDescent="0.25">
      <c r="B12" s="56" t="s">
        <v>47</v>
      </c>
      <c r="C12" s="48" t="s">
        <v>81</v>
      </c>
      <c r="H12" s="55"/>
    </row>
    <row r="13" spans="2:18" ht="15" customHeight="1" x14ac:dyDescent="0.25">
      <c r="H13" s="55"/>
    </row>
    <row r="14" spans="2:18" ht="15" customHeight="1" x14ac:dyDescent="0.25">
      <c r="B14" s="58" t="s">
        <v>48</v>
      </c>
      <c r="C14" s="58" t="s">
        <v>49</v>
      </c>
      <c r="D14" s="58" t="s">
        <v>75</v>
      </c>
      <c r="E14" s="58" t="s">
        <v>53</v>
      </c>
      <c r="F14" s="58" t="s">
        <v>54</v>
      </c>
      <c r="G14" s="58" t="s">
        <v>77</v>
      </c>
      <c r="H14" s="55"/>
    </row>
    <row r="15" spans="2:18" ht="15" customHeight="1" x14ac:dyDescent="0.25">
      <c r="B15" s="58">
        <v>109628</v>
      </c>
      <c r="C15" s="58" t="s">
        <v>12</v>
      </c>
      <c r="D15" s="58" t="s">
        <v>41</v>
      </c>
      <c r="E15" s="59">
        <v>0.52083333333333337</v>
      </c>
      <c r="F15" s="59">
        <v>0.70833333333333337</v>
      </c>
      <c r="G15" s="60">
        <v>100</v>
      </c>
      <c r="H15" s="55"/>
    </row>
    <row r="16" spans="2:18" ht="15" customHeight="1" x14ac:dyDescent="0.25">
      <c r="B16" s="58">
        <v>108729</v>
      </c>
      <c r="C16" s="58" t="s">
        <v>6</v>
      </c>
      <c r="D16" s="58" t="s">
        <v>41</v>
      </c>
      <c r="E16" s="59">
        <v>0.33333333333333331</v>
      </c>
      <c r="F16" s="59">
        <v>0.41666666666666669</v>
      </c>
      <c r="G16" s="60">
        <v>100</v>
      </c>
      <c r="H16" s="55"/>
    </row>
    <row r="17" spans="2:8" ht="15" customHeight="1" x14ac:dyDescent="0.25">
      <c r="B17" s="58" t="s">
        <v>80</v>
      </c>
      <c r="C17" s="58" t="s">
        <v>80</v>
      </c>
      <c r="D17" s="58" t="s">
        <v>80</v>
      </c>
      <c r="E17" s="59" t="s">
        <v>80</v>
      </c>
      <c r="F17" s="59" t="s">
        <v>80</v>
      </c>
      <c r="G17" s="60"/>
      <c r="H17" s="55"/>
    </row>
    <row r="18" spans="2:8" ht="15" customHeight="1" x14ac:dyDescent="0.25">
      <c r="H18" s="55"/>
    </row>
    <row r="19" spans="2:8" ht="15" customHeight="1" x14ac:dyDescent="0.25">
      <c r="H19" s="55"/>
    </row>
    <row r="20" spans="2:8" ht="15" customHeight="1" x14ac:dyDescent="0.25">
      <c r="H20" s="55"/>
    </row>
    <row r="21" spans="2:8" ht="15" customHeight="1" x14ac:dyDescent="0.25">
      <c r="H21" s="55"/>
    </row>
    <row r="22" spans="2:8" ht="15" customHeight="1" x14ac:dyDescent="0.25">
      <c r="H22" s="55"/>
    </row>
    <row r="23" spans="2:8" ht="15" customHeight="1" x14ac:dyDescent="0.25">
      <c r="H23" s="55"/>
    </row>
    <row r="24" spans="2:8" ht="15" customHeight="1" x14ac:dyDescent="0.25">
      <c r="H24" s="55"/>
    </row>
    <row r="25" spans="2:8" x14ac:dyDescent="0.25">
      <c r="H25" s="55"/>
    </row>
    <row r="26" spans="2:8" x14ac:dyDescent="0.25">
      <c r="H26" s="55"/>
    </row>
    <row r="27" spans="2:8" x14ac:dyDescent="0.25">
      <c r="H27" s="55"/>
    </row>
    <row r="28" spans="2:8" x14ac:dyDescent="0.25">
      <c r="H28" s="55"/>
    </row>
    <row r="30" spans="2:8" x14ac:dyDescent="0.25">
      <c r="H30" s="55"/>
    </row>
    <row r="35" spans="8:8" x14ac:dyDescent="0.25">
      <c r="H35" s="55"/>
    </row>
    <row r="36" spans="8:8" x14ac:dyDescent="0.25">
      <c r="H36" s="55"/>
    </row>
    <row r="39" spans="8:8" x14ac:dyDescent="0.25">
      <c r="H39" s="55"/>
    </row>
  </sheetData>
  <mergeCells count="1">
    <mergeCell ref="B1:R5"/>
  </mergeCell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5122" r:id="rId5" name="CommandButton1">
          <controlPr defaultSize="0" autoLine="0" r:id="rId6">
            <anchor moveWithCells="1">
              <from>
                <xdr:col>1</xdr:col>
                <xdr:colOff>247650</xdr:colOff>
                <xdr:row>5</xdr:row>
                <xdr:rowOff>104775</xdr:rowOff>
              </from>
              <to>
                <xdr:col>2</xdr:col>
                <xdr:colOff>847725</xdr:colOff>
                <xdr:row>8</xdr:row>
                <xdr:rowOff>85725</xdr:rowOff>
              </to>
            </anchor>
          </controlPr>
        </control>
      </mc:Choice>
      <mc:Fallback>
        <control shapeId="5122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20"/>
  <sheetViews>
    <sheetView showGridLines="0" workbookViewId="0">
      <selection activeCell="D19" sqref="D19"/>
    </sheetView>
  </sheetViews>
  <sheetFormatPr defaultRowHeight="15" x14ac:dyDescent="0.25"/>
  <cols>
    <col min="1" max="1" width="10.7109375" bestFit="1" customWidth="1"/>
    <col min="2" max="2" width="20.42578125" customWidth="1"/>
    <col min="3" max="3" width="11.85546875" customWidth="1"/>
    <col min="4" max="8" width="11.5703125" customWidth="1"/>
    <col min="9" max="9" width="13.85546875" bestFit="1" customWidth="1"/>
    <col min="10" max="11" width="11.5703125" customWidth="1"/>
    <col min="13" max="13" width="26.28515625" customWidth="1"/>
    <col min="14" max="14" width="13.85546875" customWidth="1"/>
  </cols>
  <sheetData>
    <row r="1" spans="1:16" x14ac:dyDescent="0.25">
      <c r="A1" s="19" t="s">
        <v>62</v>
      </c>
      <c r="B1" s="19" t="s">
        <v>0</v>
      </c>
      <c r="C1" s="19" t="s">
        <v>58</v>
      </c>
      <c r="D1" s="19" t="s">
        <v>59</v>
      </c>
      <c r="E1" s="19" t="s">
        <v>60</v>
      </c>
      <c r="F1" s="19" t="s">
        <v>61</v>
      </c>
      <c r="G1" s="19" t="s">
        <v>53</v>
      </c>
      <c r="H1" s="19" t="s">
        <v>54</v>
      </c>
      <c r="I1" s="19" t="s">
        <v>64</v>
      </c>
      <c r="J1" s="19" t="s">
        <v>65</v>
      </c>
      <c r="K1" s="19" t="s">
        <v>66</v>
      </c>
      <c r="L1" s="27" t="s">
        <v>63</v>
      </c>
      <c r="M1" s="20" t="s">
        <v>67</v>
      </c>
      <c r="N1" s="35"/>
    </row>
    <row r="2" spans="1:16" x14ac:dyDescent="0.25">
      <c r="A2" s="45">
        <v>44378</v>
      </c>
      <c r="B2" s="11" t="str">
        <f>_xlfn.IFNA(INDEX(Table4[Circuit P/N],MATCH($M2,Table4[ID],0)),"")</f>
        <v/>
      </c>
      <c r="C2" s="22" t="str">
        <f>_xlfn.IFNA(INDEX(Table4[Order],MATCH($M2,Table4[ID],0)),"")</f>
        <v/>
      </c>
      <c r="D2" s="12" t="e">
        <f>_xlfn.IFNA(INDEX(#REF!,MATCH(Mini1View!B2,#REF!,0)),"")</f>
        <v>#REF!</v>
      </c>
      <c r="E2" s="13" t="e">
        <f>IF(D2="","",ROUNDUP((C2/D2)*60,2))</f>
        <v>#REF!</v>
      </c>
      <c r="F2" s="14" t="e">
        <f t="shared" ref="F2:F5" si="0">IF(E2="","",TEXT(E2/60/24,"[H]"":""mm"))</f>
        <v>#REF!</v>
      </c>
      <c r="G2" s="23" t="str">
        <f>_xlfn.IFNA(INDEX(Table4[Start Time],MATCH(Mini1View!M2,Table4[ID],0)),"")</f>
        <v/>
      </c>
      <c r="H2" s="34" t="str">
        <f>_xlfn.IFNA(INDEX(Table4[Finish Time],MATCH(Mini1View!M2,Table4[ID],0)),"")</f>
        <v/>
      </c>
      <c r="I2" s="32" t="str">
        <f>_xlfn.IFNA(INDEX(Table4[Line Assembly],MATCH(Mini1View!M2,Table4[ID],0)),"")</f>
        <v/>
      </c>
      <c r="J2" s="32" t="str">
        <f>_xlfn.IFNA(INDEX(Table4[User],MATCH(Mini1View!M2,Table4[ID],0)),"")</f>
        <v/>
      </c>
      <c r="K2" s="32" t="str">
        <f>_xlfn.IFNA(INDEX(Table4[Status],MATCH(Mini1View!M2,Table4[ID],0)),"")</f>
        <v/>
      </c>
      <c r="L2" s="21">
        <f>COUNTA($A$2:A2)</f>
        <v>1</v>
      </c>
      <c r="M2" s="24" t="str">
        <f>A2&amp;L2&amp;$A$12&amp;$A$11&amp;$C$12</f>
        <v>443781Mini1ADay</v>
      </c>
      <c r="N2" s="16"/>
    </row>
    <row r="3" spans="1:16" x14ac:dyDescent="0.25">
      <c r="A3" s="10">
        <f>A2</f>
        <v>44378</v>
      </c>
      <c r="B3" s="11" t="str">
        <f>_xlfn.IFNA(INDEX(Table4[Circuit P/N],MATCH($M3,Table4[ID],0)),"")</f>
        <v/>
      </c>
      <c r="C3" s="22" t="str">
        <f>_xlfn.IFNA(INDEX(Table4[Order],MATCH($M3,Table4[ID],0)),"")</f>
        <v/>
      </c>
      <c r="D3" s="12" t="e">
        <f>_xlfn.IFNA(INDEX(#REF!,MATCH(Mini1View!B3,#REF!,0)),"")</f>
        <v>#REF!</v>
      </c>
      <c r="E3" s="13" t="e">
        <f t="shared" ref="E3:E9" si="1">IF(D3="","",ROUNDUP((C3/D3)*60,2))</f>
        <v>#REF!</v>
      </c>
      <c r="F3" s="14" t="e">
        <f t="shared" si="0"/>
        <v>#REF!</v>
      </c>
      <c r="G3" s="15" t="str">
        <f>_xlfn.IFNA(INDEX(Table4[Start Time],MATCH(Mini1View!M3,Table4[ID],0)),"")</f>
        <v/>
      </c>
      <c r="H3" s="15" t="str">
        <f>_xlfn.IFNA(INDEX(Table4[Finish Time],MATCH(Mini1View!M3,Table4[ID],0)),"")</f>
        <v/>
      </c>
      <c r="I3" s="32" t="str">
        <f>_xlfn.IFNA(INDEX(Table4[Line Assembly],MATCH(Mini1View!M3,Table4[ID],0)),"")</f>
        <v/>
      </c>
      <c r="J3" s="32" t="str">
        <f>_xlfn.IFNA(INDEX(Table4[User],MATCH(Mini1View!M3,Table4[ID],0)),"")</f>
        <v/>
      </c>
      <c r="K3" s="32" t="str">
        <f>_xlfn.IFNA(INDEX(Table4[Status],MATCH(Mini1View!M3,Table4[ID],0)),"")</f>
        <v/>
      </c>
      <c r="L3" s="21">
        <f>COUNTA($A$2:A3)</f>
        <v>2</v>
      </c>
      <c r="M3" s="24" t="str">
        <f>A3&amp;L3&amp;$A$12&amp;$A$11&amp;$C$12</f>
        <v>443782Mini1ADay</v>
      </c>
      <c r="N3" s="16"/>
    </row>
    <row r="4" spans="1:16" x14ac:dyDescent="0.25">
      <c r="A4" s="10">
        <f t="shared" ref="A4:A8" si="2">A3</f>
        <v>44378</v>
      </c>
      <c r="B4" s="11" t="str">
        <f>_xlfn.IFNA(INDEX(Table4[Circuit P/N],MATCH($M4,Table4[ID],0)),"")</f>
        <v/>
      </c>
      <c r="C4" s="22" t="str">
        <f>_xlfn.IFNA(INDEX(Table4[Order],MATCH($M4,Table4[ID],0)),"")</f>
        <v/>
      </c>
      <c r="D4" s="12" t="e">
        <f>_xlfn.IFNA(INDEX(#REF!,MATCH(Mini1View!B4,#REF!,0)),"")</f>
        <v>#REF!</v>
      </c>
      <c r="E4" s="13" t="e">
        <f>IF(D4="","",ROUNDUP((C4/D4)*60,2))</f>
        <v>#REF!</v>
      </c>
      <c r="F4" s="14" t="e">
        <f t="shared" si="0"/>
        <v>#REF!</v>
      </c>
      <c r="G4" s="15" t="str">
        <f>_xlfn.IFNA(INDEX(Table4[Start Time],MATCH(Mini1View!M4,Table4[ID],0)),"")</f>
        <v/>
      </c>
      <c r="H4" s="15" t="str">
        <f>_xlfn.IFNA(INDEX(Table4[Finish Time],MATCH(Mini1View!M4,Table4[ID],0)),"")</f>
        <v/>
      </c>
      <c r="I4" s="32" t="str">
        <f>_xlfn.IFNA(INDEX(Table4[Line Assembly],MATCH(Mini1View!M4,Table4[ID],0)),"")</f>
        <v/>
      </c>
      <c r="J4" s="32" t="str">
        <f>_xlfn.IFNA(INDEX(Table4[User],MATCH(Mini1View!M4,Table4[ID],0)),"")</f>
        <v/>
      </c>
      <c r="K4" s="32" t="str">
        <f>_xlfn.IFNA(INDEX(Table4[Status],MATCH(Mini1View!M4,Table4[ID],0)),"")</f>
        <v/>
      </c>
      <c r="L4" s="21">
        <f>COUNTA($A$2:A4)</f>
        <v>3</v>
      </c>
      <c r="M4" s="24" t="str">
        <f t="shared" ref="M4:M9" si="3">A4&amp;L4&amp;$A$12&amp;$A$11&amp;$C$12</f>
        <v>443783Mini1ADay</v>
      </c>
      <c r="N4" s="16"/>
    </row>
    <row r="5" spans="1:16" x14ac:dyDescent="0.25">
      <c r="A5" s="10">
        <f t="shared" si="2"/>
        <v>44378</v>
      </c>
      <c r="B5" s="11" t="str">
        <f>_xlfn.IFNA(INDEX(Table4[Circuit P/N],MATCH($M5,Table4[ID],0)),"")</f>
        <v/>
      </c>
      <c r="C5" s="22" t="str">
        <f>_xlfn.IFNA(INDEX(Table4[Order],MATCH($M5,Table4[ID],0)),"")</f>
        <v/>
      </c>
      <c r="D5" s="12" t="e">
        <f>_xlfn.IFNA(INDEX(#REF!,MATCH(Mini1View!B5,#REF!,0)),"")</f>
        <v>#REF!</v>
      </c>
      <c r="E5" s="13" t="e">
        <f t="shared" si="1"/>
        <v>#REF!</v>
      </c>
      <c r="F5" s="14" t="e">
        <f t="shared" si="0"/>
        <v>#REF!</v>
      </c>
      <c r="G5" s="15" t="str">
        <f>_xlfn.IFNA(INDEX(Table4[Start Time],MATCH(Mini1View!M5,Table4[ID],0)),"")</f>
        <v/>
      </c>
      <c r="H5" s="15" t="str">
        <f>_xlfn.IFNA(INDEX(Table4[Finish Time],MATCH(Mini1View!M5,Table4[ID],0)),"")</f>
        <v/>
      </c>
      <c r="I5" s="32" t="str">
        <f>_xlfn.IFNA(INDEX(Table4[Line Assembly],MATCH(Mini1View!M5,Table4[ID],0)),"")</f>
        <v/>
      </c>
      <c r="J5" s="32" t="str">
        <f>_xlfn.IFNA(INDEX(Table4[User],MATCH(Mini1View!M5,Table4[ID],0)),"")</f>
        <v/>
      </c>
      <c r="K5" s="32" t="str">
        <f>_xlfn.IFNA(INDEX(Table4[Status],MATCH(Mini1View!M5,Table4[ID],0)),"")</f>
        <v/>
      </c>
      <c r="L5" s="21">
        <f>COUNTA($A$2:A5)</f>
        <v>4</v>
      </c>
      <c r="M5" s="24" t="str">
        <f t="shared" si="3"/>
        <v>443784Mini1ADay</v>
      </c>
      <c r="N5" s="16"/>
    </row>
    <row r="6" spans="1:16" x14ac:dyDescent="0.25">
      <c r="A6" s="10">
        <f t="shared" si="2"/>
        <v>44378</v>
      </c>
      <c r="B6" s="11" t="str">
        <f>_xlfn.IFNA(INDEX(Table4[Circuit P/N],MATCH($M6,Table4[ID],0)),"")</f>
        <v/>
      </c>
      <c r="C6" s="22" t="str">
        <f>_xlfn.IFNA(INDEX(Table4[Order],MATCH($M6,Table4[ID],0)),"")</f>
        <v/>
      </c>
      <c r="D6" s="12" t="e">
        <f>_xlfn.IFNA(INDEX(#REF!,MATCH(Mini1View!B6,#REF!,0)),"")</f>
        <v>#REF!</v>
      </c>
      <c r="E6" s="13" t="e">
        <f t="shared" si="1"/>
        <v>#REF!</v>
      </c>
      <c r="F6" s="14" t="e">
        <f>IF(E6="","",TEXT(E6/60/24,"[H]"":""mm"))</f>
        <v>#REF!</v>
      </c>
      <c r="G6" s="15" t="str">
        <f>_xlfn.IFNA(INDEX(Table4[Start Time],MATCH(Mini1View!M6,Table4[ID],0)),"")</f>
        <v/>
      </c>
      <c r="H6" s="15" t="str">
        <f>_xlfn.IFNA(INDEX(Table4[Finish Time],MATCH(Mini1View!M6,Table4[ID],0)),"")</f>
        <v/>
      </c>
      <c r="I6" s="47" t="str">
        <f>_xlfn.IFNA(INDEX(Table4[Line Assembly],MATCH(Mini1View!M6,Table4[ID],0)),"")</f>
        <v/>
      </c>
      <c r="J6" s="47" t="str">
        <f>_xlfn.IFNA(INDEX(Table4[User],MATCH(Mini1View!M6,Table4[ID],0)),"")</f>
        <v/>
      </c>
      <c r="K6" s="47" t="str">
        <f>_xlfn.IFNA(INDEX(Table4[Status],MATCH(Mini1View!M6,Table4[ID],0)),"")</f>
        <v/>
      </c>
      <c r="L6" s="21">
        <f>COUNTA($A$2:A6)</f>
        <v>5</v>
      </c>
      <c r="M6" s="24" t="str">
        <f t="shared" si="3"/>
        <v>443785Mini1ADay</v>
      </c>
      <c r="N6" s="16"/>
    </row>
    <row r="7" spans="1:16" x14ac:dyDescent="0.25">
      <c r="A7" s="10">
        <f t="shared" si="2"/>
        <v>44378</v>
      </c>
      <c r="B7" s="11" t="str">
        <f>_xlfn.IFNA(INDEX(Table4[Circuit P/N],MATCH($M7,Table4[ID],0)),"")</f>
        <v/>
      </c>
      <c r="C7" s="11" t="str">
        <f>_xlfn.IFNA(INDEX(Table4[Order],MATCH($M7,Table4[ID],0)),"")</f>
        <v/>
      </c>
      <c r="D7" s="12" t="e">
        <f>_xlfn.IFNA(INDEX(#REF!,MATCH(Mini1View!B7,#REF!,0)),"")</f>
        <v>#REF!</v>
      </c>
      <c r="E7" s="13" t="e">
        <f t="shared" si="1"/>
        <v>#REF!</v>
      </c>
      <c r="F7" s="14" t="e">
        <f t="shared" ref="F7:F8" si="4">IF(E7="","",TEXT(E7/60/24,"[H]"":""mm"))</f>
        <v>#REF!</v>
      </c>
      <c r="G7" s="15" t="str">
        <f>_xlfn.IFNA(INDEX(Table4[Start Time],MATCH(Mini1View!M7,Table4[ID],0)),"")</f>
        <v/>
      </c>
      <c r="H7" s="15" t="str">
        <f>_xlfn.IFNA(INDEX(Table4[Finish Time],MATCH(Mini1View!M7,Table4[ID],0)),"")</f>
        <v/>
      </c>
      <c r="I7" s="32" t="str">
        <f>_xlfn.IFNA(INDEX(Table4[Line Assembly],MATCH(Mini1View!M7,Table4[ID],0)),"")</f>
        <v/>
      </c>
      <c r="J7" s="32" t="str">
        <f>_xlfn.IFNA(INDEX(Table4[User],MATCH(Mini1View!M7,Table4[ID],0)),"")</f>
        <v/>
      </c>
      <c r="K7" s="32" t="str">
        <f>_xlfn.IFNA(INDEX(Table4[Status],MATCH(Mini1View!M7,Table4[ID],0)),"")</f>
        <v/>
      </c>
      <c r="L7" s="21">
        <f>COUNTA($A$2:A7)</f>
        <v>6</v>
      </c>
      <c r="M7" s="24" t="str">
        <f t="shared" si="3"/>
        <v>443786Mini1ADay</v>
      </c>
      <c r="N7" s="16"/>
    </row>
    <row r="8" spans="1:16" x14ac:dyDescent="0.25">
      <c r="A8" s="10">
        <f t="shared" si="2"/>
        <v>44378</v>
      </c>
      <c r="B8" s="11" t="str">
        <f>_xlfn.IFNA(INDEX(Table4[Circuit P/N],MATCH($M8,Table4[ID],0)),"")</f>
        <v/>
      </c>
      <c r="C8" s="11" t="str">
        <f>_xlfn.IFNA(INDEX(Table4[Order],MATCH($M8,Table4[ID],0)),"")</f>
        <v/>
      </c>
      <c r="D8" s="12" t="e">
        <f>_xlfn.IFNA(INDEX(#REF!,MATCH(Mini1View!B8,#REF!,0)),"")</f>
        <v>#REF!</v>
      </c>
      <c r="E8" s="13" t="e">
        <f t="shared" si="1"/>
        <v>#REF!</v>
      </c>
      <c r="F8" s="14" t="e">
        <f t="shared" si="4"/>
        <v>#REF!</v>
      </c>
      <c r="G8" s="15" t="str">
        <f>_xlfn.IFNA(INDEX(Table4[Start Time],MATCH(Mini1View!M8,Table4[ID],0)),"")</f>
        <v/>
      </c>
      <c r="H8" s="15" t="str">
        <f>_xlfn.IFNA(INDEX(Table4[Finish Time],MATCH(Mini1View!M8,Table4[ID],0)),"")</f>
        <v/>
      </c>
      <c r="I8" s="32" t="str">
        <f>_xlfn.IFNA(INDEX(Table4[Line Assembly],MATCH(Mini1View!M8,Table4[ID],0)),"")</f>
        <v/>
      </c>
      <c r="J8" s="32" t="str">
        <f>_xlfn.IFNA(INDEX(Table4[User],MATCH(Mini1View!M8,Table4[ID],0)),"")</f>
        <v/>
      </c>
      <c r="K8" s="32" t="str">
        <f>_xlfn.IFNA(INDEX(Table4[Status],MATCH(Mini1View!M8,Table4[ID],0)),"")</f>
        <v/>
      </c>
      <c r="L8" s="21">
        <f>COUNTA($A$2:A8)</f>
        <v>7</v>
      </c>
      <c r="M8" s="24" t="str">
        <f t="shared" si="3"/>
        <v>443787Mini1ADay</v>
      </c>
      <c r="N8" s="16"/>
    </row>
    <row r="9" spans="1:16" x14ac:dyDescent="0.25">
      <c r="A9" s="3">
        <f t="shared" ref="A9" si="5">A8</f>
        <v>44378</v>
      </c>
      <c r="B9" s="8" t="str">
        <f>_xlfn.IFNA(INDEX(Table4[Circuit P/N],MATCH($M9,Table4[ID],0)),"")</f>
        <v/>
      </c>
      <c r="C9" s="8" t="str">
        <f>_xlfn.IFNA(INDEX(Table4[Order],MATCH($M9,Table4[ID],0)),"")</f>
        <v/>
      </c>
      <c r="D9" s="4" t="e">
        <f>_xlfn.IFNA(INDEX(#REF!,MATCH(Mini1View!B9,#REF!,0)),"")</f>
        <v>#REF!</v>
      </c>
      <c r="E9" s="5" t="e">
        <f t="shared" si="1"/>
        <v>#REF!</v>
      </c>
      <c r="F9" s="7" t="e">
        <f t="shared" ref="F9" si="6">IF(E9="","",TEXT(E9/60/24,"[H]"":""mm"))</f>
        <v>#REF!</v>
      </c>
      <c r="G9" s="6" t="str">
        <f>_xlfn.IFNA(INDEX(Table4[Start Time],MATCH(Mini1View!M9,Table4[ID],0)),"")</f>
        <v/>
      </c>
      <c r="H9" s="6" t="str">
        <f>_xlfn.IFNA(INDEX(Table4[Finish Time],MATCH(Mini1View!M9,Table4[ID],0)),"")</f>
        <v/>
      </c>
      <c r="I9" s="46" t="str">
        <f>_xlfn.IFNA(INDEX(Table4[Line Assembly],MATCH(Mini1View!M9,Table4[ID],0)),"")</f>
        <v/>
      </c>
      <c r="J9" s="46" t="str">
        <f>_xlfn.IFNA(INDEX(Table4[User],MATCH(Mini1View!M9,Table4[ID],0)),"")</f>
        <v/>
      </c>
      <c r="K9" s="46" t="str">
        <f>_xlfn.IFNA(INDEX(Table4[Status],MATCH(Mini1View!M9,Table4[ID],0)),"")</f>
        <v/>
      </c>
      <c r="L9" s="25">
        <f>COUNTA($A$2:A9)</f>
        <v>8</v>
      </c>
      <c r="M9" s="26" t="str">
        <f t="shared" si="3"/>
        <v>443788Mini1ADay</v>
      </c>
      <c r="N9" s="16"/>
    </row>
    <row r="11" spans="1:16" x14ac:dyDescent="0.25">
      <c r="A11" s="44" t="s">
        <v>42</v>
      </c>
      <c r="B11" t="s">
        <v>69</v>
      </c>
    </row>
    <row r="12" spans="1:16" x14ac:dyDescent="0.25">
      <c r="A12" s="44" t="s">
        <v>71</v>
      </c>
      <c r="B12" t="s">
        <v>68</v>
      </c>
      <c r="C12" s="44" t="s">
        <v>43</v>
      </c>
      <c r="D12" t="s">
        <v>70</v>
      </c>
    </row>
    <row r="13" spans="1:16" x14ac:dyDescent="0.25">
      <c r="A13" s="36" t="s">
        <v>62</v>
      </c>
      <c r="B13" s="36" t="s">
        <v>0</v>
      </c>
      <c r="C13" s="36" t="s">
        <v>58</v>
      </c>
      <c r="D13" s="36" t="s">
        <v>59</v>
      </c>
      <c r="E13" s="36" t="s">
        <v>60</v>
      </c>
      <c r="F13" s="36" t="s">
        <v>61</v>
      </c>
      <c r="G13" s="36" t="s">
        <v>53</v>
      </c>
      <c r="H13" s="36" t="s">
        <v>54</v>
      </c>
      <c r="I13" s="36" t="s">
        <v>64</v>
      </c>
      <c r="J13" s="36" t="s">
        <v>65</v>
      </c>
      <c r="K13" s="36" t="s">
        <v>66</v>
      </c>
      <c r="L13" s="36" t="s">
        <v>63</v>
      </c>
      <c r="M13" s="36" t="s">
        <v>67</v>
      </c>
    </row>
    <row r="14" spans="1:16" x14ac:dyDescent="0.25">
      <c r="A14" s="39">
        <f>A2</f>
        <v>44378</v>
      </c>
      <c r="B14" s="40" t="s">
        <v>2</v>
      </c>
      <c r="C14" s="41">
        <v>200</v>
      </c>
      <c r="D14" s="29" t="e">
        <f>_xlfn.IFNA(INDEX(#REF!,MATCH(Mini1View!B14,#REF!,0)),"")</f>
        <v>#REF!</v>
      </c>
      <c r="E14" s="30" t="e">
        <f>IF(D14="","",ROUNDUP((C14/D14)*60,2))</f>
        <v>#REF!</v>
      </c>
      <c r="F14" s="28" t="e">
        <f t="shared" ref="F14" si="7">IF(E14="","",TEXT(E14/60/24,"[H]"":""mm"))</f>
        <v>#REF!</v>
      </c>
      <c r="G14" s="42"/>
      <c r="H14" s="31" t="e">
        <f>IF(B14="","",G14+F14)</f>
        <v>#REF!</v>
      </c>
      <c r="I14" s="42"/>
      <c r="J14" s="43"/>
      <c r="K14" s="43"/>
      <c r="L14" s="40">
        <v>1</v>
      </c>
      <c r="M14" s="33" t="str">
        <f>A14&amp;L14&amp;$A$12&amp;A11&amp;$C$12</f>
        <v>443781Mini1ADay</v>
      </c>
      <c r="N14" s="38"/>
      <c r="O14" s="2"/>
      <c r="P14" s="2"/>
    </row>
    <row r="18" spans="6:9" x14ac:dyDescent="0.25">
      <c r="F18" s="1"/>
    </row>
    <row r="20" spans="6:9" ht="25.5" x14ac:dyDescent="0.5">
      <c r="H20" s="48"/>
      <c r="I20" s="4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O28"/>
  <sheetViews>
    <sheetView zoomScaleNormal="100" workbookViewId="0">
      <selection activeCell="C10" sqref="C10"/>
    </sheetView>
  </sheetViews>
  <sheetFormatPr defaultRowHeight="15" x14ac:dyDescent="0.25"/>
  <cols>
    <col min="1" max="1" width="21.7109375" bestFit="1" customWidth="1"/>
    <col min="2" max="2" width="11.5703125" customWidth="1"/>
    <col min="3" max="3" width="19" customWidth="1"/>
    <col min="4" max="4" width="19.28515625" customWidth="1"/>
    <col min="5" max="7" width="11.5703125" customWidth="1"/>
    <col min="8" max="8" width="12.85546875" customWidth="1"/>
    <col min="9" max="9" width="12.140625" customWidth="1"/>
    <col min="10" max="10" width="13.28515625" customWidth="1"/>
    <col min="12" max="12" width="16.42578125" customWidth="1"/>
    <col min="14" max="14" width="11.7109375" bestFit="1" customWidth="1"/>
  </cols>
  <sheetData>
    <row r="1" spans="1:15" ht="54.75" customHeight="1" x14ac:dyDescent="0.25">
      <c r="A1" s="9" t="s">
        <v>63</v>
      </c>
      <c r="B1" s="50" t="s">
        <v>62</v>
      </c>
      <c r="C1" s="9" t="s">
        <v>64</v>
      </c>
      <c r="D1" s="9" t="s">
        <v>0</v>
      </c>
      <c r="E1" s="9" t="s">
        <v>58</v>
      </c>
      <c r="F1" s="9" t="s">
        <v>59</v>
      </c>
      <c r="G1" s="9" t="s">
        <v>60</v>
      </c>
      <c r="H1" s="9" t="s">
        <v>61</v>
      </c>
      <c r="I1" s="9" t="s">
        <v>53</v>
      </c>
      <c r="J1" s="9" t="s">
        <v>54</v>
      </c>
      <c r="K1" s="9" t="s">
        <v>65</v>
      </c>
      <c r="L1" s="9" t="s">
        <v>66</v>
      </c>
      <c r="M1" s="9" t="s">
        <v>45</v>
      </c>
      <c r="N1" s="9" t="s">
        <v>47</v>
      </c>
      <c r="O1" s="9" t="s">
        <v>46</v>
      </c>
    </row>
    <row r="2" spans="1:15" x14ac:dyDescent="0.25">
      <c r="B2" s="1"/>
      <c r="F2" s="17"/>
      <c r="G2" s="17"/>
      <c r="H2" s="18"/>
      <c r="I2" s="37"/>
      <c r="J2" s="37"/>
    </row>
    <row r="3" spans="1:15" x14ac:dyDescent="0.25">
      <c r="B3" s="1"/>
      <c r="F3" s="17"/>
      <c r="G3" s="17"/>
      <c r="H3" s="18"/>
      <c r="I3" s="37"/>
      <c r="J3" s="37"/>
    </row>
    <row r="4" spans="1:15" x14ac:dyDescent="0.25">
      <c r="B4" s="1"/>
      <c r="F4" s="17"/>
      <c r="G4" s="17"/>
      <c r="H4" s="18"/>
      <c r="I4" s="37"/>
      <c r="J4" s="37"/>
    </row>
    <row r="5" spans="1:15" x14ac:dyDescent="0.25">
      <c r="B5" s="1"/>
      <c r="F5" s="17"/>
      <c r="G5" s="17"/>
      <c r="H5" s="18"/>
      <c r="I5" s="37"/>
      <c r="J5" s="37"/>
    </row>
    <row r="6" spans="1:15" x14ac:dyDescent="0.25">
      <c r="B6" s="1"/>
      <c r="F6" s="17"/>
      <c r="G6" s="17"/>
      <c r="H6" s="18"/>
      <c r="I6" s="37"/>
      <c r="J6" s="37"/>
    </row>
    <row r="7" spans="1:15" x14ac:dyDescent="0.25">
      <c r="B7" s="1"/>
      <c r="F7" s="17"/>
      <c r="G7" s="17"/>
      <c r="H7" s="18"/>
      <c r="I7" s="37"/>
      <c r="J7" s="37"/>
    </row>
    <row r="8" spans="1:15" x14ac:dyDescent="0.25">
      <c r="B8" s="1"/>
      <c r="F8" s="17"/>
      <c r="G8" s="17"/>
      <c r="H8" s="18"/>
      <c r="I8" s="37"/>
      <c r="J8" s="37"/>
    </row>
    <row r="9" spans="1:15" x14ac:dyDescent="0.25">
      <c r="B9" s="1"/>
      <c r="F9" s="17"/>
      <c r="G9" s="17"/>
      <c r="H9" s="18"/>
      <c r="I9" s="37"/>
      <c r="J9" s="37"/>
    </row>
    <row r="10" spans="1:15" x14ac:dyDescent="0.25">
      <c r="B10" s="1"/>
      <c r="F10" s="17"/>
      <c r="G10" s="17"/>
      <c r="H10" s="18"/>
      <c r="I10" s="37"/>
      <c r="J10" s="37"/>
    </row>
    <row r="11" spans="1:15" x14ac:dyDescent="0.25">
      <c r="B11" s="1"/>
      <c r="F11" s="17"/>
      <c r="G11" s="17"/>
      <c r="H11" s="18"/>
      <c r="I11" s="37"/>
      <c r="J11" s="37"/>
    </row>
    <row r="12" spans="1:15" x14ac:dyDescent="0.25">
      <c r="B12" s="1"/>
      <c r="F12" s="17"/>
      <c r="G12" s="17"/>
      <c r="H12" s="18"/>
      <c r="I12" s="37"/>
      <c r="J12" s="37"/>
    </row>
    <row r="13" spans="1:15" x14ac:dyDescent="0.25">
      <c r="B13" s="1"/>
      <c r="F13" s="17"/>
      <c r="G13" s="17"/>
      <c r="H13" s="18"/>
      <c r="I13" s="37"/>
      <c r="J13" s="37"/>
    </row>
    <row r="14" spans="1:15" x14ac:dyDescent="0.25">
      <c r="B14" s="1"/>
      <c r="F14" s="17"/>
      <c r="G14" s="17"/>
      <c r="H14" s="18"/>
      <c r="I14" s="37"/>
      <c r="J14" s="37"/>
    </row>
    <row r="15" spans="1:15" x14ac:dyDescent="0.25">
      <c r="B15" s="1"/>
      <c r="F15" s="17"/>
      <c r="G15" s="17"/>
      <c r="H15" s="18"/>
      <c r="I15" s="37"/>
      <c r="J15" s="37"/>
    </row>
    <row r="16" spans="1:15" x14ac:dyDescent="0.25">
      <c r="B16" s="1"/>
      <c r="F16" s="17"/>
      <c r="G16" s="17"/>
      <c r="H16" s="18"/>
      <c r="I16" s="37"/>
      <c r="J16" s="37"/>
    </row>
    <row r="17" spans="2:10" x14ac:dyDescent="0.25">
      <c r="B17" s="1"/>
      <c r="F17" s="17"/>
      <c r="G17" s="17"/>
      <c r="H17" s="18"/>
      <c r="I17" s="37"/>
      <c r="J17" s="37"/>
    </row>
    <row r="18" spans="2:10" x14ac:dyDescent="0.25">
      <c r="B18" s="1"/>
      <c r="F18" s="17"/>
      <c r="G18" s="17"/>
      <c r="H18" s="51"/>
      <c r="I18" s="37"/>
      <c r="J18" s="37"/>
    </row>
    <row r="19" spans="2:10" x14ac:dyDescent="0.25">
      <c r="B19" s="1"/>
      <c r="F19" s="17"/>
      <c r="G19" s="17"/>
      <c r="H19" s="18"/>
      <c r="I19" s="37"/>
      <c r="J19" s="37"/>
    </row>
    <row r="20" spans="2:10" x14ac:dyDescent="0.25">
      <c r="B20" s="1"/>
      <c r="F20" s="17"/>
      <c r="G20" s="17"/>
      <c r="H20" s="18"/>
      <c r="I20" s="37"/>
      <c r="J20" s="37"/>
    </row>
    <row r="21" spans="2:10" x14ac:dyDescent="0.25">
      <c r="B21" s="1"/>
      <c r="F21" s="17"/>
      <c r="G21" s="17"/>
      <c r="H21" s="18"/>
      <c r="I21" s="37"/>
      <c r="J21" s="37"/>
    </row>
    <row r="22" spans="2:10" x14ac:dyDescent="0.25">
      <c r="B22" s="1"/>
      <c r="F22" s="17"/>
      <c r="G22" s="17"/>
      <c r="H22" s="18"/>
      <c r="I22" s="37"/>
      <c r="J22" s="37"/>
    </row>
    <row r="23" spans="2:10" x14ac:dyDescent="0.25">
      <c r="B23" s="1"/>
      <c r="F23" s="17"/>
      <c r="G23" s="17"/>
      <c r="H23" s="18"/>
      <c r="I23" s="37"/>
      <c r="J23" s="37"/>
    </row>
    <row r="24" spans="2:10" x14ac:dyDescent="0.25">
      <c r="B24" s="1"/>
      <c r="F24" s="17"/>
      <c r="G24" s="17"/>
      <c r="H24" s="18"/>
      <c r="I24" s="37"/>
      <c r="J24" s="37"/>
    </row>
    <row r="25" spans="2:10" x14ac:dyDescent="0.25">
      <c r="B25" s="1"/>
      <c r="F25" s="17"/>
      <c r="G25" s="17"/>
      <c r="H25" s="18"/>
      <c r="I25" s="37"/>
      <c r="J25" s="37"/>
    </row>
    <row r="26" spans="2:10" x14ac:dyDescent="0.25">
      <c r="B26" s="1"/>
      <c r="F26" s="17"/>
      <c r="G26" s="17"/>
      <c r="H26" s="18"/>
      <c r="I26" s="37"/>
      <c r="J26" s="37"/>
    </row>
    <row r="27" spans="2:10" x14ac:dyDescent="0.25">
      <c r="B27" s="1"/>
      <c r="F27" s="17"/>
      <c r="G27" s="17"/>
      <c r="H27" s="18"/>
      <c r="I27" s="37"/>
      <c r="J27" s="37"/>
    </row>
    <row r="28" spans="2:10" x14ac:dyDescent="0.25">
      <c r="B28" s="1"/>
      <c r="F28" s="17"/>
      <c r="G28" s="17"/>
      <c r="H28" s="51"/>
      <c r="I28" s="37"/>
      <c r="J28" s="3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Button1_Click">
                <anchor moveWithCells="1">
                  <from>
                    <xdr:col>0</xdr:col>
                    <xdr:colOff>47625</xdr:colOff>
                    <xdr:row>0</xdr:row>
                    <xdr:rowOff>114300</xdr:rowOff>
                  </from>
                  <to>
                    <xdr:col>1</xdr:col>
                    <xdr:colOff>219075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3"/>
  <sheetViews>
    <sheetView showGridLines="0" tabSelected="1" zoomScaleNormal="100" workbookViewId="0">
      <selection activeCell="G9" sqref="G9"/>
    </sheetView>
  </sheetViews>
  <sheetFormatPr defaultRowHeight="11.25" x14ac:dyDescent="0.2"/>
  <cols>
    <col min="1" max="1" width="9.28515625" style="64" customWidth="1"/>
    <col min="2" max="2" width="14.140625" style="64" customWidth="1"/>
    <col min="3" max="3" width="21.140625" style="64" bestFit="1" customWidth="1"/>
    <col min="4" max="4" width="6.28515625" style="64" bestFit="1" customWidth="1"/>
    <col min="5" max="5" width="5.85546875" style="64" bestFit="1" customWidth="1"/>
    <col min="6" max="6" width="8.28515625" style="64" bestFit="1" customWidth="1"/>
    <col min="7" max="7" width="15.42578125" style="64" bestFit="1" customWidth="1"/>
    <col min="8" max="8" width="15.7109375" style="65" bestFit="1" customWidth="1"/>
    <col min="9" max="9" width="10.42578125" style="65" bestFit="1" customWidth="1"/>
    <col min="10" max="10" width="10.140625" style="65" bestFit="1" customWidth="1"/>
    <col min="11" max="11" width="10.85546875" style="65" bestFit="1" customWidth="1"/>
    <col min="12" max="12" width="12.42578125" style="64" bestFit="1" customWidth="1"/>
    <col min="13" max="13" width="13" style="64" bestFit="1" customWidth="1"/>
    <col min="14" max="14" width="12.28515625" style="64" bestFit="1" customWidth="1"/>
    <col min="15" max="15" width="20.7109375" style="64" bestFit="1" customWidth="1"/>
    <col min="16" max="16" width="13.28515625" style="64" bestFit="1" customWidth="1"/>
    <col min="17" max="17" width="26" style="64" bestFit="1" customWidth="1"/>
    <col min="18" max="18" width="10.5703125" style="64" bestFit="1" customWidth="1"/>
    <col min="19" max="16384" width="9.140625" style="64"/>
  </cols>
  <sheetData>
    <row r="1" spans="1:18" ht="46.5" customHeight="1" thickBot="1" x14ac:dyDescent="0.25">
      <c r="A1" s="61" t="s">
        <v>40</v>
      </c>
      <c r="B1" s="61" t="s">
        <v>39</v>
      </c>
      <c r="C1" s="61" t="s">
        <v>38</v>
      </c>
      <c r="D1" s="61" t="s">
        <v>37</v>
      </c>
      <c r="E1" s="61" t="s">
        <v>36</v>
      </c>
      <c r="F1" s="61" t="s">
        <v>35</v>
      </c>
      <c r="G1" s="62" t="s">
        <v>34</v>
      </c>
      <c r="H1" s="63" t="s">
        <v>33</v>
      </c>
      <c r="I1" s="63" t="s">
        <v>32</v>
      </c>
      <c r="J1" s="63" t="s">
        <v>31</v>
      </c>
      <c r="K1" s="63" t="s">
        <v>30</v>
      </c>
      <c r="L1" s="61" t="s">
        <v>29</v>
      </c>
      <c r="M1" s="61" t="s">
        <v>28</v>
      </c>
      <c r="N1" s="61" t="s">
        <v>27</v>
      </c>
      <c r="O1" s="61" t="s">
        <v>26</v>
      </c>
      <c r="P1" s="61" t="s">
        <v>25</v>
      </c>
      <c r="Q1" s="61" t="s">
        <v>24</v>
      </c>
      <c r="R1" s="61" t="s">
        <v>23</v>
      </c>
    </row>
    <row r="2" spans="1:18" x14ac:dyDescent="0.2">
      <c r="A2" s="64">
        <v>108790</v>
      </c>
      <c r="B2" s="64" t="s">
        <v>11</v>
      </c>
      <c r="C2" s="64" t="s">
        <v>10</v>
      </c>
      <c r="D2" s="64" t="s">
        <v>15</v>
      </c>
      <c r="E2" s="64">
        <v>10</v>
      </c>
      <c r="F2" s="64">
        <v>45</v>
      </c>
      <c r="G2" s="64" t="s">
        <v>14</v>
      </c>
      <c r="H2" s="65">
        <v>44172</v>
      </c>
      <c r="I2" s="65">
        <v>44173</v>
      </c>
      <c r="J2" s="65">
        <v>44172</v>
      </c>
      <c r="K2" s="65">
        <v>44172</v>
      </c>
      <c r="L2" s="64">
        <v>0</v>
      </c>
      <c r="M2" s="64">
        <v>45</v>
      </c>
      <c r="N2" s="64" t="s">
        <v>1</v>
      </c>
      <c r="O2" s="64" t="s">
        <v>1</v>
      </c>
      <c r="P2" s="64" t="s">
        <v>18</v>
      </c>
      <c r="Q2" s="64" t="s">
        <v>17</v>
      </c>
      <c r="R2" s="64" t="s">
        <v>21</v>
      </c>
    </row>
    <row r="3" spans="1:18" x14ac:dyDescent="0.2">
      <c r="A3" s="64">
        <v>108791</v>
      </c>
      <c r="B3" s="64" t="s">
        <v>13</v>
      </c>
      <c r="C3" s="64" t="s">
        <v>10</v>
      </c>
      <c r="D3" s="64" t="s">
        <v>15</v>
      </c>
      <c r="E3" s="64">
        <v>10</v>
      </c>
      <c r="F3" s="64">
        <v>5</v>
      </c>
      <c r="G3" s="64" t="s">
        <v>14</v>
      </c>
      <c r="H3" s="65">
        <v>44172</v>
      </c>
      <c r="I3" s="65">
        <v>44173</v>
      </c>
      <c r="J3" s="65">
        <v>44172</v>
      </c>
      <c r="K3" s="65">
        <v>44172</v>
      </c>
      <c r="L3" s="64">
        <v>0</v>
      </c>
      <c r="M3" s="64">
        <v>5</v>
      </c>
      <c r="N3" s="64" t="s">
        <v>1</v>
      </c>
      <c r="O3" s="64" t="s">
        <v>1</v>
      </c>
      <c r="P3" s="64" t="s">
        <v>18</v>
      </c>
      <c r="Q3" s="64" t="s">
        <v>17</v>
      </c>
      <c r="R3" s="64" t="s">
        <v>21</v>
      </c>
    </row>
  </sheetData>
  <autoFilter ref="A1:R4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Button1_Click">
                <anchor moveWithCells="1">
                  <from>
                    <xdr:col>0</xdr:col>
                    <xdr:colOff>47625</xdr:colOff>
                    <xdr:row>0</xdr:row>
                    <xdr:rowOff>38100</xdr:rowOff>
                  </from>
                  <to>
                    <xdr:col>2</xdr:col>
                    <xdr:colOff>104775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C3"/>
  <sheetViews>
    <sheetView showGridLines="0" workbookViewId="0">
      <selection activeCell="D8" sqref="D8"/>
    </sheetView>
  </sheetViews>
  <sheetFormatPr defaultRowHeight="15" x14ac:dyDescent="0.25"/>
  <cols>
    <col min="1" max="1" width="17.42578125" style="1" customWidth="1"/>
    <col min="2" max="2" width="6.85546875" customWidth="1"/>
    <col min="3" max="3" width="7.28515625" customWidth="1"/>
    <col min="4" max="4" width="14.85546875" bestFit="1" customWidth="1"/>
    <col min="5" max="5" width="9.85546875" customWidth="1"/>
    <col min="6" max="6" width="11.85546875" customWidth="1"/>
    <col min="7" max="7" width="14.42578125" bestFit="1" customWidth="1"/>
    <col min="8" max="8" width="25" bestFit="1" customWidth="1"/>
    <col min="9" max="9" width="10.85546875" customWidth="1"/>
    <col min="10" max="10" width="6.5703125" customWidth="1"/>
    <col min="11" max="11" width="10.42578125" customWidth="1"/>
    <col min="12" max="12" width="20.140625" customWidth="1"/>
    <col min="13" max="13" width="18.85546875" customWidth="1"/>
    <col min="14" max="14" width="12.5703125" customWidth="1"/>
    <col min="15" max="15" width="11.85546875" customWidth="1"/>
    <col min="16" max="16" width="13" customWidth="1"/>
    <col min="17" max="17" width="15.42578125" customWidth="1"/>
    <col min="18" max="18" width="16.140625" customWidth="1"/>
    <col min="19" max="19" width="15" customWidth="1"/>
    <col min="20" max="20" width="25.5703125" customWidth="1"/>
    <col min="21" max="21" width="16.28515625" customWidth="1"/>
    <col min="22" max="22" width="33.140625" bestFit="1" customWidth="1"/>
    <col min="23" max="23" width="12.7109375" customWidth="1"/>
    <col min="24" max="24" width="24.42578125" customWidth="1"/>
    <col min="25" max="25" width="12.140625" customWidth="1"/>
    <col min="26" max="26" width="13.28515625" customWidth="1"/>
    <col min="27" max="27" width="15.5703125" customWidth="1"/>
    <col min="28" max="28" width="19" customWidth="1"/>
    <col min="29" max="29" width="16.42578125" bestFit="1" customWidth="1"/>
  </cols>
  <sheetData>
    <row r="1" spans="1:29" ht="62.25" customHeight="1" x14ac:dyDescent="0.25">
      <c r="A1" s="1" t="s">
        <v>44</v>
      </c>
      <c r="B1" t="s">
        <v>45</v>
      </c>
      <c r="C1" t="s">
        <v>46</v>
      </c>
      <c r="D1" t="s">
        <v>47</v>
      </c>
      <c r="E1" t="s">
        <v>37</v>
      </c>
      <c r="F1" t="s">
        <v>48</v>
      </c>
      <c r="G1" t="s">
        <v>49</v>
      </c>
      <c r="H1" t="s">
        <v>50</v>
      </c>
      <c r="I1" t="s">
        <v>57</v>
      </c>
      <c r="J1" t="s">
        <v>36</v>
      </c>
      <c r="K1" t="s">
        <v>51</v>
      </c>
      <c r="L1" t="s">
        <v>52</v>
      </c>
      <c r="M1" t="s">
        <v>33</v>
      </c>
      <c r="N1" t="s">
        <v>32</v>
      </c>
      <c r="O1" t="s">
        <v>31</v>
      </c>
      <c r="P1" t="s">
        <v>30</v>
      </c>
      <c r="Q1" t="s">
        <v>29</v>
      </c>
      <c r="R1" t="s">
        <v>28</v>
      </c>
      <c r="S1" t="s">
        <v>27</v>
      </c>
      <c r="T1" t="s">
        <v>26</v>
      </c>
      <c r="U1" t="s">
        <v>25</v>
      </c>
      <c r="V1" t="s">
        <v>24</v>
      </c>
      <c r="W1" t="s">
        <v>23</v>
      </c>
      <c r="X1" t="s">
        <v>76</v>
      </c>
      <c r="Y1" t="s">
        <v>53</v>
      </c>
      <c r="Z1" t="s">
        <v>54</v>
      </c>
      <c r="AA1" t="s">
        <v>55</v>
      </c>
      <c r="AB1" t="s">
        <v>56</v>
      </c>
      <c r="AC1" t="s">
        <v>75</v>
      </c>
    </row>
    <row r="2" spans="1:29" x14ac:dyDescent="0.25">
      <c r="A2" s="52">
        <v>44378</v>
      </c>
      <c r="B2" t="s">
        <v>78</v>
      </c>
      <c r="C2" t="s">
        <v>42</v>
      </c>
      <c r="D2" t="s">
        <v>43</v>
      </c>
      <c r="F2">
        <v>109628</v>
      </c>
      <c r="G2" t="s">
        <v>12</v>
      </c>
      <c r="H2" t="s">
        <v>7</v>
      </c>
      <c r="I2" t="s">
        <v>8</v>
      </c>
      <c r="J2">
        <v>10</v>
      </c>
      <c r="K2">
        <v>200</v>
      </c>
      <c r="L2" t="s">
        <v>14</v>
      </c>
      <c r="M2" s="52">
        <v>44024</v>
      </c>
      <c r="N2" s="52">
        <v>44055</v>
      </c>
      <c r="O2" s="52">
        <v>44024</v>
      </c>
      <c r="P2" s="52">
        <v>44024</v>
      </c>
      <c r="Q2">
        <v>0</v>
      </c>
      <c r="R2">
        <v>200</v>
      </c>
      <c r="S2" t="s">
        <v>1</v>
      </c>
      <c r="T2" t="s">
        <v>1</v>
      </c>
      <c r="U2" t="s">
        <v>20</v>
      </c>
      <c r="V2" t="s">
        <v>19</v>
      </c>
      <c r="W2" t="s">
        <v>16</v>
      </c>
      <c r="X2">
        <v>100</v>
      </c>
      <c r="Y2" s="37">
        <v>0.52083333333333337</v>
      </c>
      <c r="Z2" s="37">
        <v>0.70833333333333337</v>
      </c>
      <c r="AA2">
        <v>120</v>
      </c>
      <c r="AB2" t="s">
        <v>74</v>
      </c>
      <c r="AC2" t="s">
        <v>41</v>
      </c>
    </row>
    <row r="3" spans="1:29" x14ac:dyDescent="0.25">
      <c r="A3" s="52">
        <v>44378</v>
      </c>
      <c r="B3" t="s">
        <v>79</v>
      </c>
      <c r="C3" t="s">
        <v>42</v>
      </c>
      <c r="D3" t="s">
        <v>43</v>
      </c>
      <c r="F3">
        <v>108729</v>
      </c>
      <c r="G3" t="s">
        <v>6</v>
      </c>
      <c r="H3" t="s">
        <v>5</v>
      </c>
      <c r="I3" t="s">
        <v>15</v>
      </c>
      <c r="J3">
        <v>10</v>
      </c>
      <c r="K3">
        <v>90</v>
      </c>
      <c r="L3" t="s">
        <v>14</v>
      </c>
      <c r="M3" s="52">
        <v>44024</v>
      </c>
      <c r="N3" s="52">
        <v>44055</v>
      </c>
      <c r="O3" s="52">
        <v>44024</v>
      </c>
      <c r="P3" s="52">
        <v>44024</v>
      </c>
      <c r="Q3">
        <v>0</v>
      </c>
      <c r="R3">
        <v>90</v>
      </c>
      <c r="S3" t="s">
        <v>4</v>
      </c>
      <c r="T3" t="s">
        <v>3</v>
      </c>
      <c r="U3" t="s">
        <v>9</v>
      </c>
      <c r="V3" t="s">
        <v>22</v>
      </c>
      <c r="W3" t="s">
        <v>21</v>
      </c>
      <c r="X3">
        <v>100</v>
      </c>
      <c r="Y3" s="37">
        <v>0.33333333333333331</v>
      </c>
      <c r="Z3" s="37">
        <v>0.41666666666666669</v>
      </c>
      <c r="AA3">
        <v>120</v>
      </c>
      <c r="AB3" t="s">
        <v>74</v>
      </c>
      <c r="AC3" t="s">
        <v>41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1_Click">
                <anchor moveWithCells="1">
                  <from>
                    <xdr:col>0</xdr:col>
                    <xdr:colOff>200025</xdr:colOff>
                    <xdr:row>0</xdr:row>
                    <xdr:rowOff>38100</xdr:rowOff>
                  </from>
                  <to>
                    <xdr:col>2</xdr:col>
                    <xdr:colOff>200025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B5"/>
  <sheetViews>
    <sheetView workbookViewId="0">
      <selection activeCell="J17" sqref="J17"/>
    </sheetView>
  </sheetViews>
  <sheetFormatPr defaultRowHeight="15" x14ac:dyDescent="0.25"/>
  <cols>
    <col min="2" max="2" width="19" customWidth="1"/>
  </cols>
  <sheetData>
    <row r="2" spans="2:2" x14ac:dyDescent="0.25">
      <c r="B2" t="s">
        <v>62</v>
      </c>
    </row>
    <row r="3" spans="2:2" x14ac:dyDescent="0.25">
      <c r="B3" t="s">
        <v>58</v>
      </c>
    </row>
    <row r="4" spans="2:2" x14ac:dyDescent="0.25">
      <c r="B4" t="s">
        <v>72</v>
      </c>
    </row>
    <row r="5" spans="2:2" x14ac:dyDescent="0.25">
      <c r="B5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 Menu</vt:lpstr>
      <vt:lpstr>Mini1View</vt:lpstr>
      <vt:lpstr>Mini1</vt:lpstr>
      <vt:lpstr>ShopOrders</vt:lpstr>
      <vt:lpstr>DB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Jintana Petra</dc:creator>
  <cp:lastModifiedBy>Singhakun Sunthon</cp:lastModifiedBy>
  <cp:lastPrinted>2021-01-07T06:23:38Z</cp:lastPrinted>
  <dcterms:created xsi:type="dcterms:W3CDTF">2020-12-07T03:18:30Z</dcterms:created>
  <dcterms:modified xsi:type="dcterms:W3CDTF">2021-01-07T06:25:46Z</dcterms:modified>
</cp:coreProperties>
</file>