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0636FCCF-305A-4601-9CC3-067B147AF9CE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8" i="22" l="1"/>
  <c r="P8" i="22" s="1"/>
  <c r="N13" i="22"/>
  <c r="Q13" i="22" s="1"/>
  <c r="M13" i="22"/>
  <c r="P13" i="22" s="1"/>
  <c r="N12" i="22"/>
  <c r="Q12" i="22" s="1"/>
  <c r="M12" i="22"/>
  <c r="P12" i="22" s="1"/>
  <c r="N11" i="22"/>
  <c r="Q11" i="22" s="1"/>
  <c r="M11" i="22"/>
  <c r="P11" i="22" s="1"/>
  <c r="N10" i="22"/>
  <c r="Q10" i="22" s="1"/>
  <c r="M10" i="22"/>
  <c r="P10" i="22" s="1"/>
  <c r="Q9" i="22"/>
  <c r="P9" i="22"/>
  <c r="N9" i="22"/>
  <c r="M9" i="22"/>
  <c r="O9" i="22" s="1"/>
  <c r="R9" i="22" s="1"/>
  <c r="N8" i="22"/>
  <c r="Q8" i="22" s="1"/>
  <c r="G9" i="23"/>
  <c r="D9" i="23"/>
  <c r="G8" i="23"/>
  <c r="D8" i="23"/>
  <c r="G7" i="23"/>
  <c r="D7" i="23"/>
  <c r="G6" i="23"/>
  <c r="D6" i="23"/>
  <c r="G5" i="23"/>
  <c r="D5" i="23"/>
  <c r="G4" i="23"/>
  <c r="D4" i="23"/>
  <c r="O11" i="22" l="1"/>
  <c r="R11" i="22" s="1"/>
  <c r="O10" i="22"/>
  <c r="R10" i="22" s="1"/>
  <c r="O8" i="22"/>
  <c r="R8" i="22" s="1"/>
  <c r="O13" i="22"/>
  <c r="R13" i="22" s="1"/>
  <c r="O12" i="22"/>
  <c r="R12" i="22" s="1"/>
</calcChain>
</file>

<file path=xl/sharedStrings.xml><?xml version="1.0" encoding="utf-8"?>
<sst xmlns="http://schemas.openxmlformats.org/spreadsheetml/2006/main" count="63" uniqueCount="45">
  <si>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</si>
  <si>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</si>
  <si>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</si>
  <si>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</si>
  <si>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</si>
  <si>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</si>
  <si>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</si>
  <si>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</si>
  <si>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</si>
  <si>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</si>
  <si>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</si>
  <si>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</si>
  <si>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</si>
  <si>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</si>
  <si>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</si>
  <si>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</si>
  <si>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</si>
  <si>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</si>
  <si>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</si>
  <si>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Sinivac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</si>
  <si>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</si>
  <si>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</si>
  <si>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</si>
  <si>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</si>
  <si>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</si>
  <si>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</si>
  <si>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</si>
  <si>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</si>
  <si>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</si>
  <si>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</si>
  <si>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</si>
  <si>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</si>
  <si>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</si>
  <si>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</si>
  <si>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</si>
  <si>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export</t>
  </si>
  <si>
    <t>Russia</t>
  </si>
  <si>
    <t>unit Dose-1</t>
  </si>
  <si>
    <t>unit Dose-2</t>
  </si>
  <si>
    <t>Total unit Cost</t>
  </si>
  <si>
    <t xml:space="preserve">Dost-1 Cost
</t>
  </si>
  <si>
    <t xml:space="preserve">Dost-2 Cost
</t>
  </si>
  <si>
    <t xml:space="preserve">Total Cost
</t>
  </si>
  <si>
    <t>Length</t>
  </si>
  <si>
    <t>thk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</si>
</sst>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&quot;Sch.&quot;\ 0"/>
  </numFmts>
  <fonts count="2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3" fillId="0" borderId="0"/>
    <xf numFmtId="0" fontId="10" fillId="0" borderId="0"/>
    <xf numFmtId="164" fontId="14" fillId="0" borderId="0" applyFont="0" applyFill="0" applyBorder="0" applyAlignment="0" applyProtection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17" fillId="0" borderId="0"/>
    <xf numFmtId="0" fontId="3" fillId="0" borderId="0"/>
    <xf numFmtId="0" fontId="2" fillId="0" borderId="0"/>
    <xf numFmtId="0" fontId="2" fillId="0" borderId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8" fillId="0" borderId="0" xfId="5" applyAlignment="1">
      <alignment horizontal="center" vertical="center"/>
    </xf>
    <xf numFmtId="0" fontId="8" fillId="0" borderId="0" xfId="5" applyAlignment="1">
      <alignment vertical="center"/>
    </xf>
    <xf numFmtId="0" fontId="8" fillId="0" borderId="7" xfId="5" applyBorder="1" applyAlignment="1">
      <alignment horizontal="center" vertical="center"/>
    </xf>
    <xf numFmtId="0" fontId="8" fillId="0" borderId="6" xfId="5" applyBorder="1" applyAlignment="1">
      <alignment vertical="center"/>
    </xf>
    <xf numFmtId="0" fontId="8" fillId="0" borderId="8" xfId="5" applyBorder="1" applyAlignment="1">
      <alignment horizontal="center" vertical="center"/>
    </xf>
    <xf numFmtId="0" fontId="8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5" fillId="0" borderId="6" xfId="5" applyFont="1" applyBorder="1" applyAlignment="1">
      <alignment vertical="center"/>
    </xf>
    <xf numFmtId="0" fontId="4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5" fillId="0" borderId="0" xfId="5" applyFont="1" applyAlignment="1">
      <alignment vertical="center"/>
    </xf>
    <xf numFmtId="4" fontId="12" fillId="0" borderId="4" xfId="0" applyNumberFormat="1" applyFont="1" applyFill="1" applyBorder="1" applyAlignment="1" applyProtection="1">
      <alignment horizontal="right" vertical="center"/>
    </xf>
    <xf numFmtId="0" fontId="12" fillId="0" borderId="4" xfId="0" applyFont="1" applyFill="1" applyBorder="1" applyAlignment="1" applyProtection="1">
      <alignment horizontal="center" vertical="center"/>
    </xf>
    <xf numFmtId="0" fontId="0" fillId="0" borderId="0" xfId="0"/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left" vertical="center"/>
      <protection locked="0"/>
    </xf>
    <xf numFmtId="4" fontId="12" fillId="0" borderId="4" xfId="0" applyNumberFormat="1" applyFont="1" applyFill="1" applyBorder="1" applyAlignment="1" applyProtection="1">
      <alignment horizontal="right" vertical="center"/>
      <protection locked="0"/>
    </xf>
    <xf numFmtId="2" fontId="12" fillId="0" borderId="4" xfId="0" applyNumberFormat="1" applyFont="1" applyFill="1" applyBorder="1" applyAlignment="1" applyProtection="1">
      <alignment horizontal="right" vertical="center"/>
    </xf>
    <xf numFmtId="1" fontId="12" fillId="0" borderId="4" xfId="0" applyNumberFormat="1" applyFont="1" applyFill="1" applyBorder="1" applyAlignment="1" applyProtection="1">
      <alignment horizontal="center" vertical="center"/>
      <protection locked="0"/>
    </xf>
    <xf numFmtId="164" fontId="12" fillId="0" borderId="4" xfId="3" applyFont="1" applyFill="1" applyBorder="1" applyAlignment="1" applyProtection="1">
      <alignment horizontal="center" vertical="center"/>
    </xf>
    <xf numFmtId="2" fontId="12" fillId="0" borderId="4" xfId="0" applyNumberFormat="1" applyFont="1" applyFill="1" applyBorder="1" applyAlignment="1" applyProtection="1">
      <alignment horizontal="center" vertical="center"/>
    </xf>
    <xf numFmtId="166" fontId="12" fillId="0" borderId="4" xfId="0" applyNumberFormat="1" applyFont="1" applyFill="1" applyBorder="1" applyAlignment="1" applyProtection="1">
      <alignment horizontal="right" vertical="center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2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4" fontId="12" fillId="0" borderId="5" xfId="0" applyNumberFormat="1" applyFont="1" applyFill="1" applyBorder="1" applyAlignment="1" applyProtection="1">
      <alignment horizontal="right" vertical="center"/>
    </xf>
    <xf numFmtId="2" fontId="12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2" fontId="12" fillId="0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16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1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6" fillId="0" borderId="20" xfId="5" applyFont="1" applyFill="1" applyBorder="1" applyAlignment="1">
      <alignment vertical="center"/>
    </xf>
    <xf numFmtId="0" fontId="16" fillId="5" borderId="14" xfId="5" applyFont="1" applyFill="1" applyBorder="1" applyAlignment="1">
      <alignment horizontal="center" vertical="center"/>
    </xf>
    <xf numFmtId="0" fontId="16" fillId="5" borderId="15" xfId="5" applyFont="1" applyFill="1" applyBorder="1" applyAlignment="1">
      <alignment horizontal="center" vertical="center"/>
    </xf>
    <xf numFmtId="0" fontId="16" fillId="5" borderId="15" xfId="5" applyFont="1" applyFill="1" applyBorder="1" applyAlignment="1">
      <alignment horizontal="center" vertical="center" wrapText="1"/>
    </xf>
    <xf numFmtId="0" fontId="16" fillId="5" borderId="16" xfId="5" applyFont="1" applyFill="1" applyBorder="1" applyAlignment="1">
      <alignment horizontal="center" vertical="center"/>
    </xf>
    <xf numFmtId="0" fontId="1" fillId="0" borderId="4" xfId="5" applyFont="1" applyFill="1" applyBorder="1" applyAlignment="1" applyProtection="1">
      <alignment vertical="center"/>
      <protection locked="0"/>
    </xf>
    <xf numFmtId="165" fontId="12" fillId="0" borderId="12" xfId="0" applyNumberFormat="1" applyFont="1" applyFill="1" applyBorder="1" applyAlignment="1" applyProtection="1">
      <alignment horizontal="right" vertical="center"/>
      <protection locked="0"/>
    </xf>
    <xf numFmtId="4" fontId="12" fillId="0" borderId="10" xfId="0" applyNumberFormat="1" applyFont="1" applyFill="1" applyBorder="1" applyAlignment="1" applyProtection="1">
      <alignment horizontal="right" vertical="center"/>
      <protection locked="0"/>
    </xf>
    <xf numFmtId="2" fontId="12" fillId="0" borderId="10" xfId="0" applyNumberFormat="1" applyFont="1" applyFill="1" applyBorder="1" applyAlignment="1" applyProtection="1">
      <alignment horizontal="right" vertical="center"/>
    </xf>
    <xf numFmtId="4" fontId="20" fillId="0" borderId="10" xfId="0" applyNumberFormat="1" applyFont="1" applyFill="1" applyBorder="1" applyAlignment="1" applyProtection="1">
      <alignment horizontal="right" vertical="center"/>
    </xf>
    <xf numFmtId="1" fontId="12" fillId="0" borderId="10" xfId="0" applyNumberFormat="1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left" vertical="center"/>
      <protection locked="0"/>
    </xf>
    <xf numFmtId="0" fontId="12" fillId="0" borderId="12" xfId="0" applyFont="1" applyFill="1" applyBorder="1" applyAlignment="1" applyProtection="1">
      <alignment horizontal="center" vertical="center"/>
    </xf>
    <xf numFmtId="164" fontId="12" fillId="0" borderId="10" xfId="3" applyFont="1" applyFill="1" applyBorder="1" applyAlignment="1" applyProtection="1">
      <alignment horizontal="center" vertical="center"/>
    </xf>
    <xf numFmtId="4" fontId="20" fillId="0" borderId="13" xfId="0" applyNumberFormat="1" applyFont="1" applyFill="1" applyBorder="1" applyAlignment="1" applyProtection="1">
      <alignment horizontal="right" vertical="center"/>
    </xf>
    <xf numFmtId="1" fontId="12" fillId="3" borderId="4" xfId="0" applyNumberFormat="1" applyFont="1" applyFill="1" applyBorder="1" applyAlignment="1" applyProtection="1">
      <alignment horizontal="center" vertical="center"/>
      <protection locked="0"/>
    </xf>
    <xf numFmtId="4" fontId="12" fillId="4" borderId="4" xfId="0" applyNumberFormat="1" applyFont="1" applyFill="1" applyBorder="1" applyAlignment="1" applyProtection="1">
      <alignment horizontal="right" vertical="center"/>
    </xf>
    <xf numFmtId="0" fontId="12" fillId="6" borderId="2" xfId="0" applyFont="1" applyFill="1" applyBorder="1" applyAlignment="1">
      <alignment horizontal="center" vertical="center"/>
    </xf>
    <xf numFmtId="165" fontId="12" fillId="6" borderId="2" xfId="0" applyNumberFormat="1" applyFont="1" applyFill="1" applyBorder="1" applyAlignment="1">
      <alignment horizontal="center" vertical="center" wrapText="1"/>
    </xf>
    <xf numFmtId="3" fontId="12" fillId="6" borderId="2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wrapText="1"/>
    </xf>
    <xf numFmtId="4" fontId="12" fillId="6" borderId="2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/>
      <protection locked="0"/>
    </xf>
    <xf numFmtId="0" fontId="20" fillId="0" borderId="22" xfId="0" applyFont="1" applyFill="1" applyBorder="1" applyAlignment="1" applyProtection="1">
      <alignment horizontal="left" vertical="center"/>
      <protection locked="0"/>
    </xf>
    <xf numFmtId="0" fontId="12" fillId="0" borderId="22" xfId="0" applyFont="1" applyFill="1" applyBorder="1" applyAlignment="1" applyProtection="1">
      <alignment horizontal="left" vertical="center"/>
      <protection locked="0"/>
    </xf>
    <xf numFmtId="0" fontId="12" fillId="6" borderId="1" xfId="0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 wrapText="1"/>
    </xf>
    <xf numFmtId="0" fontId="8" fillId="7" borderId="4" xfId="5" applyFill="1" applyBorder="1" applyAlignment="1">
      <alignment vertical="center"/>
    </xf>
    <xf numFmtId="0" fontId="16" fillId="7" borderId="4" xfId="5" applyFont="1" applyFill="1" applyBorder="1" applyAlignment="1" applyProtection="1">
      <alignment vertical="center"/>
      <protection locked="0"/>
    </xf>
    <xf numFmtId="0" fontId="0" fillId="7" borderId="4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16" fillId="7" borderId="19" xfId="5" applyFont="1" applyFill="1" applyBorder="1" applyAlignment="1" applyProtection="1">
      <alignment vertical="center"/>
      <protection locked="0"/>
    </xf>
    <xf numFmtId="0" fontId="18" fillId="0" borderId="0" xfId="5" applyFont="1" applyAlignment="1">
      <alignment horizontal="center" vertical="center"/>
    </xf>
    <xf numFmtId="0" fontId="18" fillId="0" borderId="0" xfId="5" applyFont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/>
    </xf>
    <xf numFmtId="164" fontId="12" fillId="8" borderId="4" xfId="3" applyFont="1" applyFill="1" applyBorder="1" applyAlignment="1" applyProtection="1">
      <alignment horizontal="center" vertical="center"/>
    </xf>
    <xf numFmtId="4" fontId="12" fillId="4" borderId="4" xfId="0" applyNumberFormat="1" applyFont="1" applyFill="1" applyBorder="1" applyAlignment="1">
      <alignment horizontal="right" vertical="center"/>
    </xf>
    <xf numFmtId="4" fontId="12" fillId="4" borderId="5" xfId="0" applyNumberFormat="1" applyFont="1" applyFill="1" applyBorder="1" applyAlignment="1">
      <alignment horizontal="right" vertical="center"/>
    </xf>
    <xf numFmtId="4" fontId="12" fillId="3" borderId="4" xfId="0" applyNumberFormat="1" applyFont="1" applyFill="1" applyBorder="1" applyAlignment="1">
      <alignment horizontal="right" vertical="center"/>
    </xf>
    <xf numFmtId="4" fontId="12" fillId="3" borderId="5" xfId="0" applyNumberFormat="1" applyFont="1" applyFill="1" applyBorder="1" applyAlignment="1">
      <alignment horizontal="right" vertical="center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ostEstimateVaccineR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Cost"/>
      <sheetName val="Tracking"/>
    </sheetNames>
    <sheetDataSet>
      <sheetData sheetId="0">
        <row r="3">
          <cell r="D3" t="str">
            <v>MatCode</v>
          </cell>
          <cell r="E3" t="str">
            <v>Dose-1</v>
          </cell>
          <cell r="F3" t="str">
            <v>Dose-2</v>
          </cell>
        </row>
        <row r="4">
          <cell r="D4" t="str">
            <v>Pfizer-USA</v>
          </cell>
          <cell r="E4">
            <v>55</v>
          </cell>
          <cell r="F4">
            <v>55</v>
          </cell>
        </row>
        <row r="5">
          <cell r="D5" t="str">
            <v>Modena-UK</v>
          </cell>
          <cell r="E5">
            <v>250</v>
          </cell>
          <cell r="F5">
            <v>55</v>
          </cell>
        </row>
        <row r="6">
          <cell r="D6" t="str">
            <v>Sputnik-v-Russia</v>
          </cell>
          <cell r="E6">
            <v>50</v>
          </cell>
          <cell r="F6">
            <v>55</v>
          </cell>
        </row>
        <row r="7">
          <cell r="D7" t="str">
            <v>Aztrazenegra-UK</v>
          </cell>
          <cell r="E7">
            <v>50</v>
          </cell>
          <cell r="F7">
            <v>55</v>
          </cell>
        </row>
        <row r="8">
          <cell r="D8" t="str">
            <v>Sinivac-China</v>
          </cell>
          <cell r="E8">
            <v>250</v>
          </cell>
          <cell r="F8">
            <v>60</v>
          </cell>
        </row>
        <row r="9">
          <cell r="D9" t="str">
            <v>Paracetamol-Thailand</v>
          </cell>
          <cell r="E9">
            <v>50</v>
          </cell>
          <cell r="F9">
            <v>55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D16" sqref="D16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83" t="s">
        <v>21</v>
      </c>
      <c r="E1" s="83"/>
      <c r="F1" s="83"/>
    </row>
    <row r="3" spans="1:12" ht="23.25">
      <c r="B3" s="50" t="s">
        <v>22</v>
      </c>
      <c r="C3" s="51" t="s">
        <v>23</v>
      </c>
      <c r="D3" s="51" t="s">
        <v>14</v>
      </c>
      <c r="E3" s="52" t="s">
        <v>28</v>
      </c>
      <c r="F3" s="52" t="s">
        <v>29</v>
      </c>
      <c r="G3" s="52" t="s">
        <v>6</v>
      </c>
      <c r="H3" s="53" t="s">
        <v>5</v>
      </c>
      <c r="I3" s="22"/>
      <c r="K3" s="82"/>
      <c r="L3" s="82"/>
    </row>
    <row r="4" spans="1:12" ht="18" customHeight="1">
      <c r="B4" s="44" t="s">
        <v>15</v>
      </c>
      <c r="C4" s="54" t="s">
        <v>24</v>
      </c>
      <c r="D4" s="77" t="str">
        <f>CONCATENATE(B4,"-",C4)</f>
        <v>Pfizer-USA</v>
      </c>
      <c r="E4" s="78">
        <v>55</v>
      </c>
      <c r="F4" s="78">
        <v>55</v>
      </c>
      <c r="G4" s="78">
        <f t="shared" ref="G4:G5" si="0">E4+F4</f>
        <v>110</v>
      </c>
      <c r="H4" s="45"/>
      <c r="I4" s="22"/>
    </row>
    <row r="5" spans="1:12" ht="18" customHeight="1">
      <c r="B5" s="44" t="s">
        <v>16</v>
      </c>
      <c r="C5" s="46" t="s">
        <v>25</v>
      </c>
      <c r="D5" s="79" t="str">
        <f t="shared" ref="D5" si="1">CONCATENATE(B5,"-",C5)</f>
        <v>Modena-UK</v>
      </c>
      <c r="E5" s="78">
        <v>250</v>
      </c>
      <c r="F5" s="78">
        <v>55</v>
      </c>
      <c r="G5" s="78">
        <f t="shared" si="0"/>
        <v>305</v>
      </c>
      <c r="H5" s="45"/>
      <c r="I5" s="22"/>
    </row>
    <row r="6" spans="1:12" ht="18" customHeight="1">
      <c r="B6" s="44" t="s">
        <v>17</v>
      </c>
      <c r="C6" s="46" t="s">
        <v>36</v>
      </c>
      <c r="D6" s="79" t="str">
        <f>CONCATENATE(B6,"-",C6)</f>
        <v>Sputnik-v-Russia</v>
      </c>
      <c r="E6" s="78">
        <v>50</v>
      </c>
      <c r="F6" s="78">
        <v>55</v>
      </c>
      <c r="G6" s="78">
        <f>E6+F6</f>
        <v>105</v>
      </c>
      <c r="H6" s="45"/>
      <c r="I6" s="22"/>
    </row>
    <row r="7" spans="1:12" ht="18" customHeight="1">
      <c r="B7" s="44" t="s">
        <v>18</v>
      </c>
      <c r="C7" s="46" t="s">
        <v>25</v>
      </c>
      <c r="D7" s="79" t="str">
        <f>CONCATENATE(B7,"-",C7)</f>
        <v>Aztrazenegra-UK</v>
      </c>
      <c r="E7" s="78">
        <v>50</v>
      </c>
      <c r="F7" s="78">
        <v>55</v>
      </c>
      <c r="G7" s="78">
        <f>E7+F7</f>
        <v>105</v>
      </c>
      <c r="H7" s="45"/>
      <c r="I7" s="22"/>
    </row>
    <row r="8" spans="1:12" ht="18" customHeight="1">
      <c r="B8" s="44" t="s">
        <v>19</v>
      </c>
      <c r="C8" s="46" t="s">
        <v>26</v>
      </c>
      <c r="D8" s="79" t="str">
        <f>CONCATENATE(B8,"-",C8)</f>
        <v>Sinivac-China</v>
      </c>
      <c r="E8" s="78">
        <v>250</v>
      </c>
      <c r="F8" s="78">
        <v>60</v>
      </c>
      <c r="G8" s="78">
        <f>E8+F8</f>
        <v>310</v>
      </c>
      <c r="H8" s="45"/>
      <c r="I8" s="22"/>
    </row>
    <row r="9" spans="1:12" ht="18" customHeight="1">
      <c r="B9" s="47" t="s">
        <v>20</v>
      </c>
      <c r="C9" s="48" t="s">
        <v>27</v>
      </c>
      <c r="D9" s="80" t="str">
        <f>CONCATENATE(B9,"-",C9)</f>
        <v>Paracetamol-Thailand</v>
      </c>
      <c r="E9" s="81">
        <v>50</v>
      </c>
      <c r="F9" s="81">
        <v>55</v>
      </c>
      <c r="G9" s="81">
        <f>E9+F9</f>
        <v>105</v>
      </c>
      <c r="H9" s="49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19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4"/>
  <sheetViews>
    <sheetView tabSelected="1" view="pageBreakPreview" topLeftCell="A2" zoomScale="85" zoomScaleNormal="70" zoomScaleSheetLayoutView="85" workbookViewId="0">
      <selection activeCell="H11" sqref="H11"/>
    </sheetView>
  </sheetViews>
  <sheetFormatPr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8" customWidth="1"/>
    <col min="6" max="6" width="15" style="2" customWidth="1"/>
    <col min="7" max="8" width="12.42578125" style="2" customWidth="1"/>
    <col min="9" max="9" width="13.425781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72" width="9.140625" style="5"/>
    <col min="73" max="16384" width="9.140625" style="1"/>
  </cols>
  <sheetData>
    <row r="1" spans="1:72" s="5" customFormat="1">
      <c r="E1" s="35"/>
    </row>
    <row r="2" spans="1:72">
      <c r="B2" s="5"/>
      <c r="C2" s="5"/>
      <c r="D2" s="5"/>
      <c r="E2" s="3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34" customFormat="1">
      <c r="A3" s="5"/>
      <c r="B3" s="5"/>
      <c r="C3" s="5"/>
      <c r="D3" s="5"/>
      <c r="E3" s="3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34" customFormat="1">
      <c r="A4" s="5"/>
      <c r="B4" s="5"/>
      <c r="C4" s="5"/>
      <c r="D4" s="5"/>
      <c r="E4" s="3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6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30">
      <c r="B6" s="75" t="s">
        <v>0</v>
      </c>
      <c r="C6" s="75" t="s">
        <v>1</v>
      </c>
      <c r="D6" s="75" t="s">
        <v>33</v>
      </c>
      <c r="E6" s="67" t="s">
        <v>13</v>
      </c>
      <c r="F6" s="68" t="s">
        <v>43</v>
      </c>
      <c r="G6" s="68" t="s">
        <v>44</v>
      </c>
      <c r="H6" s="69" t="s">
        <v>34</v>
      </c>
      <c r="I6" s="70" t="s">
        <v>35</v>
      </c>
      <c r="J6" s="66" t="s">
        <v>4</v>
      </c>
      <c r="K6" s="66" t="s">
        <v>23</v>
      </c>
      <c r="L6" s="70" t="s">
        <v>3</v>
      </c>
      <c r="M6" s="71" t="s">
        <v>37</v>
      </c>
      <c r="N6" s="71" t="s">
        <v>38</v>
      </c>
      <c r="O6" s="71" t="s">
        <v>39</v>
      </c>
      <c r="P6" s="71" t="s">
        <v>41</v>
      </c>
      <c r="Q6" s="71" t="s">
        <v>40</v>
      </c>
      <c r="R6" s="76" t="s">
        <v>42</v>
      </c>
      <c r="S6" s="41"/>
    </row>
    <row r="7" spans="1:72" s="8" customFormat="1" ht="18" customHeight="1">
      <c r="A7" s="21"/>
      <c r="B7" s="72" t="s">
        <v>2</v>
      </c>
      <c r="C7" s="73" t="s">
        <v>22</v>
      </c>
      <c r="D7" s="74"/>
      <c r="E7" s="55"/>
      <c r="F7" s="56"/>
      <c r="G7" s="57"/>
      <c r="H7" s="57"/>
      <c r="I7" s="58"/>
      <c r="J7" s="59"/>
      <c r="K7" s="60"/>
      <c r="L7" s="58"/>
      <c r="M7" s="61"/>
      <c r="N7" s="61"/>
      <c r="O7" s="62"/>
      <c r="P7" s="58"/>
      <c r="Q7" s="58"/>
      <c r="R7" s="63"/>
      <c r="S7" s="42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6" t="s">
        <v>7</v>
      </c>
      <c r="C8" s="27" t="s">
        <v>30</v>
      </c>
      <c r="D8" s="27" t="s">
        <v>15</v>
      </c>
      <c r="E8" s="37"/>
      <c r="F8" s="40"/>
      <c r="G8" s="29"/>
      <c r="H8" s="29"/>
      <c r="I8" s="32"/>
      <c r="J8" s="30">
        <v>1</v>
      </c>
      <c r="K8" s="27" t="s">
        <v>24</v>
      </c>
      <c r="L8" s="65">
        <v>5</v>
      </c>
      <c r="M8" s="84">
        <f>IFERROR(VLOOKUP(_xlfn.CONCAT(D8,"-",K8),[5]UnitCost!$D$3:$F$9,2,0),"")</f>
        <v>55</v>
      </c>
      <c r="N8" s="84">
        <f>IFERROR(VLOOKUP(_xlfn.CONCAT(D8,"-",K8),[5]UnitCost!$D$3:$F$9,3,0),"")</f>
        <v>55</v>
      </c>
      <c r="O8" s="85">
        <f>IFERROR($M8+$N8,"")</f>
        <v>110</v>
      </c>
      <c r="P8" s="86">
        <f t="shared" ref="P8:P11" si="0">IFERROR(L8*M8,"")</f>
        <v>275</v>
      </c>
      <c r="Q8" s="86">
        <f t="shared" ref="Q8:Q11" si="1">IFERROR(L8*N8,"")</f>
        <v>275</v>
      </c>
      <c r="R8" s="87">
        <f t="shared" ref="R8:R11" si="2">IFERROR(O8*L8," ")</f>
        <v>550</v>
      </c>
      <c r="S8" s="41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6" t="s">
        <v>10</v>
      </c>
      <c r="C9" s="27" t="s">
        <v>30</v>
      </c>
      <c r="D9" s="27" t="s">
        <v>16</v>
      </c>
      <c r="E9" s="37"/>
      <c r="F9" s="40"/>
      <c r="G9" s="29"/>
      <c r="H9" s="29"/>
      <c r="I9" s="32"/>
      <c r="J9" s="30">
        <v>1</v>
      </c>
      <c r="K9" s="27" t="s">
        <v>25</v>
      </c>
      <c r="L9" s="65">
        <v>4</v>
      </c>
      <c r="M9" s="84">
        <f>IFERROR(VLOOKUP(_xlfn.CONCAT(D9,"-",K9),[5]UnitCost!$D$3:$F$9,2,0),"")</f>
        <v>250</v>
      </c>
      <c r="N9" s="84">
        <f>IFERROR(VLOOKUP(_xlfn.CONCAT(D9,"-",K9),[5]UnitCost!$D$3:$F$9,3,0),"")</f>
        <v>55</v>
      </c>
      <c r="O9" s="85">
        <f>IFERROR($M9+$N9,"")</f>
        <v>305</v>
      </c>
      <c r="P9" s="86">
        <f t="shared" si="0"/>
        <v>1000</v>
      </c>
      <c r="Q9" s="86">
        <f t="shared" si="1"/>
        <v>220</v>
      </c>
      <c r="R9" s="87">
        <f t="shared" si="2"/>
        <v>1220</v>
      </c>
      <c r="S9" s="41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6" t="s">
        <v>11</v>
      </c>
      <c r="C10" s="27" t="s">
        <v>31</v>
      </c>
      <c r="D10" s="27" t="s">
        <v>17</v>
      </c>
      <c r="E10" s="37"/>
      <c r="F10" s="40"/>
      <c r="G10" s="29"/>
      <c r="H10" s="29"/>
      <c r="I10" s="32"/>
      <c r="J10" s="30">
        <v>1</v>
      </c>
      <c r="K10" s="27" t="s">
        <v>36</v>
      </c>
      <c r="L10" s="65">
        <v>6</v>
      </c>
      <c r="M10" s="84">
        <f>IFERROR(VLOOKUP(_xlfn.CONCAT(D10,"-",K10),[5]UnitCost!$D$3:$F$9,2,0),"")</f>
        <v>50</v>
      </c>
      <c r="N10" s="84">
        <f>IFERROR(VLOOKUP(_xlfn.CONCAT(D10,"-",K10),[5]UnitCost!$D$3:$F$9,3,0),"")</f>
        <v>55</v>
      </c>
      <c r="O10" s="85">
        <f>IFERROR($M10+$N10,"")</f>
        <v>105</v>
      </c>
      <c r="P10" s="86">
        <f t="shared" si="0"/>
        <v>300</v>
      </c>
      <c r="Q10" s="86">
        <f t="shared" si="1"/>
        <v>330</v>
      </c>
      <c r="R10" s="87">
        <f t="shared" si="2"/>
        <v>630</v>
      </c>
      <c r="S10" s="41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6" t="s">
        <v>9</v>
      </c>
      <c r="C11" s="27" t="s">
        <v>31</v>
      </c>
      <c r="D11" s="27" t="s">
        <v>18</v>
      </c>
      <c r="E11" s="37"/>
      <c r="F11" s="40"/>
      <c r="G11" s="29"/>
      <c r="H11" s="29"/>
      <c r="I11" s="32"/>
      <c r="J11" s="30">
        <v>1</v>
      </c>
      <c r="K11" s="27" t="s">
        <v>25</v>
      </c>
      <c r="L11" s="65">
        <v>5</v>
      </c>
      <c r="M11" s="84">
        <f>IFERROR(VLOOKUP(_xlfn.CONCAT(D11,"-",K11),[5]UnitCost!$D$3:$F$9,2,0),"")</f>
        <v>50</v>
      </c>
      <c r="N11" s="84">
        <f>IFERROR(VLOOKUP(_xlfn.CONCAT(D11,"-",K11),[5]UnitCost!$D$3:$F$9,3,0),"")</f>
        <v>55</v>
      </c>
      <c r="O11" s="85">
        <f t="shared" ref="O11:O13" si="3">IFERROR($M11+$N11,"")</f>
        <v>105</v>
      </c>
      <c r="P11" s="86">
        <f t="shared" si="0"/>
        <v>250</v>
      </c>
      <c r="Q11" s="86">
        <f t="shared" si="1"/>
        <v>275</v>
      </c>
      <c r="R11" s="87">
        <f t="shared" si="2"/>
        <v>525</v>
      </c>
      <c r="S11" s="41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6" t="s">
        <v>12</v>
      </c>
      <c r="C12" s="27" t="s">
        <v>32</v>
      </c>
      <c r="D12" s="27" t="s">
        <v>19</v>
      </c>
      <c r="E12" s="43"/>
      <c r="F12" s="40"/>
      <c r="G12" s="29"/>
      <c r="H12" s="29"/>
      <c r="I12" s="32"/>
      <c r="J12" s="64">
        <v>1</v>
      </c>
      <c r="K12" s="27" t="s">
        <v>26</v>
      </c>
      <c r="L12" s="23">
        <v>4</v>
      </c>
      <c r="M12" s="84">
        <f>IFERROR(VLOOKUP(_xlfn.CONCAT(D12,"-",K12),[5]UnitCost!$D$3:$F$9,2,0),"")</f>
        <v>250</v>
      </c>
      <c r="N12" s="84">
        <f>IFERROR(VLOOKUP(_xlfn.CONCAT(D12,"-",K12),[5]UnitCost!$D$3:$F$9,3,0),"")</f>
        <v>60</v>
      </c>
      <c r="O12" s="85">
        <f t="shared" si="3"/>
        <v>310</v>
      </c>
      <c r="P12" s="88">
        <f>IFERROR(J12*M12,"")</f>
        <v>250</v>
      </c>
      <c r="Q12" s="88">
        <f>IFERROR(J12*N12,"")</f>
        <v>60</v>
      </c>
      <c r="R12" s="89">
        <f>IFERROR(J12*O12," ")</f>
        <v>310</v>
      </c>
      <c r="S12" s="41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6" t="s">
        <v>8</v>
      </c>
      <c r="C13" s="27" t="s">
        <v>20</v>
      </c>
      <c r="D13" s="27" t="s">
        <v>20</v>
      </c>
      <c r="E13" s="43"/>
      <c r="F13" s="40"/>
      <c r="G13" s="29"/>
      <c r="H13" s="29"/>
      <c r="I13" s="32"/>
      <c r="J13" s="64">
        <v>1</v>
      </c>
      <c r="K13" s="27" t="s">
        <v>27</v>
      </c>
      <c r="L13" s="23">
        <v>6</v>
      </c>
      <c r="M13" s="84">
        <f>IFERROR(VLOOKUP(_xlfn.CONCAT(D13,"-",K13),[5]UnitCost!$D$3:$F$9,2,0),"")</f>
        <v>50</v>
      </c>
      <c r="N13" s="84">
        <f>IFERROR(VLOOKUP(_xlfn.CONCAT(D13,"-",K13),[5]UnitCost!$D$3:$F$9,3,0),"")</f>
        <v>55</v>
      </c>
      <c r="O13" s="85">
        <f t="shared" si="3"/>
        <v>105</v>
      </c>
      <c r="P13" s="88">
        <f>IFERROR(J13*M13,"")</f>
        <v>50</v>
      </c>
      <c r="Q13" s="88">
        <f>IFERROR(J13*N13,"")</f>
        <v>55</v>
      </c>
      <c r="R13" s="89">
        <f>IFERROR(J13*O13," ")</f>
        <v>105</v>
      </c>
      <c r="S13" s="41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6"/>
      <c r="C14" s="27"/>
      <c r="D14" s="27"/>
      <c r="E14" s="37"/>
      <c r="F14" s="28"/>
      <c r="G14" s="33"/>
      <c r="H14" s="29"/>
      <c r="I14" s="23"/>
      <c r="J14" s="30"/>
      <c r="K14" s="27"/>
      <c r="L14" s="23"/>
      <c r="M14" s="24"/>
      <c r="N14" s="24"/>
      <c r="O14" s="31"/>
      <c r="P14" s="23"/>
      <c r="Q14" s="23"/>
      <c r="R14" s="39"/>
      <c r="S14" s="42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5"/>
      <c r="D15" s="5"/>
      <c r="E15" s="35"/>
      <c r="F15" s="5"/>
      <c r="G15" s="4"/>
      <c r="H15" s="4"/>
      <c r="I15" s="17"/>
      <c r="J15" s="5"/>
      <c r="K15" s="5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5"/>
      <c r="D16" s="5"/>
      <c r="E16" s="35"/>
      <c r="F16" s="5"/>
      <c r="G16" s="4"/>
      <c r="H16" s="4"/>
      <c r="I16" s="17"/>
      <c r="J16" s="5"/>
      <c r="K16" s="5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5"/>
      <c r="D17" s="5"/>
      <c r="E17" s="35"/>
      <c r="F17" s="5"/>
      <c r="G17" s="4"/>
      <c r="H17" s="4"/>
      <c r="I17" s="17"/>
      <c r="J17" s="5"/>
      <c r="K17" s="5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5"/>
      <c r="D18" s="5"/>
      <c r="E18" s="35"/>
      <c r="F18" s="5"/>
      <c r="G18" s="4"/>
      <c r="H18" s="4"/>
      <c r="I18" s="17"/>
      <c r="J18" s="5"/>
      <c r="K18" s="5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5"/>
      <c r="D19" s="5"/>
      <c r="E19" s="35"/>
      <c r="F19" s="5"/>
      <c r="G19" s="4"/>
      <c r="H19" s="4"/>
      <c r="I19" s="17"/>
      <c r="J19" s="5"/>
      <c r="K19" s="5"/>
      <c r="L19" s="17"/>
      <c r="M19" s="17"/>
      <c r="N19" s="17"/>
      <c r="O19" s="17"/>
      <c r="P19" s="17"/>
      <c r="Q19" s="17"/>
      <c r="R19" s="17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5" customFormat="1" ht="17.25" customHeight="1">
      <c r="A20" s="5"/>
      <c r="B20" s="5"/>
      <c r="C20" s="5"/>
      <c r="D20" s="5"/>
      <c r="E20" s="35"/>
      <c r="F20" s="5"/>
      <c r="G20" s="4"/>
      <c r="H20" s="4"/>
      <c r="I20" s="18"/>
      <c r="J20" s="5"/>
      <c r="K20" s="5"/>
      <c r="L20" s="18"/>
      <c r="M20" s="16"/>
      <c r="N20" s="16"/>
      <c r="O20" s="16"/>
      <c r="P20" s="16"/>
      <c r="Q20" s="16"/>
      <c r="R20" s="17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5" customFormat="1" ht="17.25" customHeight="1">
      <c r="A21" s="5"/>
      <c r="B21" s="5"/>
      <c r="C21" s="5"/>
      <c r="D21" s="5"/>
      <c r="E21" s="35"/>
      <c r="F21" s="5"/>
      <c r="G21" s="4"/>
      <c r="H21" s="4"/>
      <c r="I21" s="18"/>
      <c r="J21" s="5"/>
      <c r="K21" s="5"/>
      <c r="L21" s="18"/>
      <c r="M21" s="16"/>
      <c r="N21" s="16"/>
      <c r="O21" s="16"/>
      <c r="P21" s="16"/>
      <c r="Q21" s="16"/>
      <c r="R21" s="17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5" customFormat="1" ht="17.25" customHeight="1">
      <c r="A22" s="5"/>
      <c r="B22" s="5"/>
      <c r="C22" s="5"/>
      <c r="D22" s="5"/>
      <c r="E22" s="35"/>
      <c r="F22" s="5"/>
      <c r="G22" s="4"/>
      <c r="H22" s="4"/>
      <c r="I22" s="18"/>
      <c r="J22" s="5"/>
      <c r="K22" s="5"/>
      <c r="L22" s="18"/>
      <c r="M22" s="16"/>
      <c r="N22" s="16"/>
      <c r="O22" s="16"/>
      <c r="P22" s="16"/>
      <c r="Q22" s="16"/>
      <c r="R22" s="17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5" customFormat="1" ht="17.25" customHeight="1">
      <c r="A23" s="5"/>
      <c r="B23" s="5"/>
      <c r="C23" s="5"/>
      <c r="D23" s="5"/>
      <c r="E23" s="35"/>
      <c r="F23" s="5"/>
      <c r="G23" s="4"/>
      <c r="H23" s="4"/>
      <c r="I23" s="18"/>
      <c r="J23" s="5"/>
      <c r="K23" s="5"/>
      <c r="L23" s="18"/>
      <c r="M23" s="16"/>
      <c r="N23" s="16"/>
      <c r="O23" s="16"/>
      <c r="P23" s="16"/>
      <c r="Q23" s="16"/>
      <c r="R23" s="17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5" customFormat="1" ht="17.25" customHeight="1">
      <c r="A24" s="5"/>
      <c r="B24" s="5"/>
      <c r="C24" s="5"/>
      <c r="D24" s="5"/>
      <c r="E24" s="35"/>
      <c r="F24" s="5"/>
      <c r="G24" s="4"/>
      <c r="H24" s="4"/>
      <c r="I24" s="18"/>
      <c r="J24" s="5"/>
      <c r="K24" s="5"/>
      <c r="L24" s="18"/>
      <c r="M24" s="16"/>
      <c r="N24" s="16"/>
      <c r="O24" s="16"/>
      <c r="P24" s="16"/>
      <c r="Q24" s="16"/>
      <c r="R24" s="17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5" customFormat="1" ht="17.25" customHeight="1">
      <c r="A25" s="5"/>
      <c r="B25" s="5"/>
      <c r="C25" s="5"/>
      <c r="D25" s="5"/>
      <c r="E25" s="35"/>
      <c r="F25" s="5"/>
      <c r="G25" s="4"/>
      <c r="H25" s="4"/>
      <c r="I25" s="18"/>
      <c r="J25" s="5"/>
      <c r="K25" s="5"/>
      <c r="L25" s="18"/>
      <c r="M25" s="16"/>
      <c r="N25" s="16"/>
      <c r="O25" s="16"/>
      <c r="P25" s="16"/>
      <c r="Q25" s="16"/>
      <c r="R25" s="17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5" customFormat="1" ht="17.25" customHeight="1">
      <c r="A26" s="5"/>
      <c r="B26" s="5"/>
      <c r="C26" s="5"/>
      <c r="D26" s="5"/>
      <c r="E26" s="35"/>
      <c r="F26" s="5"/>
      <c r="G26" s="4"/>
      <c r="H26" s="4"/>
      <c r="I26" s="18"/>
      <c r="J26" s="5"/>
      <c r="K26" s="5"/>
      <c r="L26" s="18"/>
      <c r="M26" s="16"/>
      <c r="N26" s="16"/>
      <c r="O26" s="16"/>
      <c r="P26" s="16"/>
      <c r="Q26" s="16"/>
      <c r="R26" s="17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5" customFormat="1" ht="17.25" customHeight="1">
      <c r="A27" s="5"/>
      <c r="B27" s="5"/>
      <c r="C27" s="5"/>
      <c r="D27" s="5"/>
      <c r="E27" s="35"/>
      <c r="F27" s="5"/>
      <c r="G27" s="4"/>
      <c r="H27" s="4"/>
      <c r="I27" s="18"/>
      <c r="J27" s="5"/>
      <c r="K27" s="5"/>
      <c r="L27" s="18"/>
      <c r="M27" s="16"/>
      <c r="N27" s="16"/>
      <c r="O27" s="16"/>
      <c r="P27" s="16"/>
      <c r="Q27" s="16"/>
      <c r="R27" s="17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5" customFormat="1" ht="17.25" customHeight="1">
      <c r="A28" s="5"/>
      <c r="B28" s="5"/>
      <c r="C28" s="5"/>
      <c r="D28" s="5"/>
      <c r="E28" s="35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5" customFormat="1" ht="17.25" customHeight="1">
      <c r="A29" s="5"/>
      <c r="B29" s="5"/>
      <c r="C29" s="5"/>
      <c r="D29" s="5"/>
      <c r="E29" s="35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5" customFormat="1" ht="17.25" customHeight="1">
      <c r="A30" s="5"/>
      <c r="B30" s="5"/>
      <c r="C30" s="5"/>
      <c r="D30" s="5"/>
      <c r="E30" s="35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5" customFormat="1" ht="17.25" customHeight="1">
      <c r="A31" s="5"/>
      <c r="B31" s="5"/>
      <c r="C31" s="5"/>
      <c r="D31" s="5"/>
      <c r="E31" s="35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5" customFormat="1" ht="17.25" customHeight="1">
      <c r="A32" s="5"/>
      <c r="B32" s="5"/>
      <c r="C32" s="5"/>
      <c r="D32" s="5"/>
      <c r="E32" s="35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5" customFormat="1" ht="17.25" customHeight="1">
      <c r="A33" s="5"/>
      <c r="B33" s="5"/>
      <c r="C33" s="5"/>
      <c r="D33" s="5"/>
      <c r="E33" s="35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5" customFormat="1" ht="17.25" customHeight="1">
      <c r="A34" s="5"/>
      <c r="B34" s="5"/>
      <c r="C34" s="5"/>
      <c r="D34" s="5"/>
      <c r="E34" s="35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5" customFormat="1" ht="17.25" customHeight="1">
      <c r="A35" s="5"/>
      <c r="B35" s="5"/>
      <c r="C35" s="5"/>
      <c r="D35" s="5"/>
      <c r="E35" s="35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5" customFormat="1" ht="17.25" customHeight="1">
      <c r="A36" s="5"/>
      <c r="B36" s="5"/>
      <c r="C36" s="5"/>
      <c r="D36" s="5"/>
      <c r="E36" s="35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5" customFormat="1" ht="17.25" customHeight="1">
      <c r="A37" s="5"/>
      <c r="B37" s="5"/>
      <c r="C37" s="5"/>
      <c r="D37" s="5"/>
      <c r="E37" s="35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5" customFormat="1" ht="17.25" customHeight="1">
      <c r="A38" s="5"/>
      <c r="B38" s="5"/>
      <c r="C38" s="5"/>
      <c r="D38" s="5"/>
      <c r="E38" s="35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5" customFormat="1" ht="17.25" customHeight="1">
      <c r="A39" s="5"/>
      <c r="B39" s="5"/>
      <c r="C39" s="5"/>
      <c r="D39" s="5"/>
      <c r="E39" s="35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5" customFormat="1" ht="17.25" customHeight="1">
      <c r="A40" s="5"/>
      <c r="B40" s="5"/>
      <c r="C40" s="5"/>
      <c r="D40" s="5"/>
      <c r="E40" s="35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5" customFormat="1" ht="17.25" customHeight="1">
      <c r="A41" s="5"/>
      <c r="B41" s="5"/>
      <c r="C41" s="5"/>
      <c r="D41" s="5"/>
      <c r="E41" s="35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5" customFormat="1" ht="17.25" customHeight="1">
      <c r="A42" s="5"/>
      <c r="B42" s="5"/>
      <c r="C42" s="5"/>
      <c r="D42" s="5"/>
      <c r="E42" s="35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5" customFormat="1" ht="17.25" customHeight="1">
      <c r="A43" s="5"/>
      <c r="B43" s="5"/>
      <c r="C43" s="5"/>
      <c r="D43" s="5"/>
      <c r="E43" s="35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5" customFormat="1" ht="17.25" customHeight="1">
      <c r="A44" s="5"/>
      <c r="B44" s="5"/>
      <c r="C44" s="5"/>
      <c r="D44" s="5"/>
      <c r="E44" s="35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5" customFormat="1" ht="17.25" customHeight="1">
      <c r="A45" s="5"/>
      <c r="B45" s="5"/>
      <c r="C45" s="5"/>
      <c r="D45" s="5"/>
      <c r="E45" s="35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5" customFormat="1" ht="17.25" customHeight="1">
      <c r="A46" s="5"/>
      <c r="B46" s="5"/>
      <c r="C46" s="5"/>
      <c r="D46" s="5"/>
      <c r="E46" s="35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5" customFormat="1" ht="17.25" customHeight="1">
      <c r="A47" s="5"/>
      <c r="B47" s="5"/>
      <c r="C47" s="5"/>
      <c r="D47" s="5"/>
      <c r="E47" s="35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5" customFormat="1" ht="17.25" customHeight="1">
      <c r="A48" s="5"/>
      <c r="B48" s="5"/>
      <c r="C48" s="5"/>
      <c r="D48" s="5"/>
      <c r="E48" s="35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3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3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3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3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3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3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3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3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3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3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3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3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3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3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3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3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3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3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3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3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3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3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3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3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3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3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3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3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3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3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3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3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3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3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3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3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3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3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3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3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3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3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3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3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3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3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3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3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3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3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3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3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3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3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3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3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3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3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3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3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3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3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3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3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3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3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3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3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3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3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3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3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3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3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3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3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3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3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3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3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3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3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3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3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3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3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3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3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3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3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3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3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3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3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3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3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3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3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3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3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3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3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3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3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3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3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3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3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3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3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3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3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3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3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3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3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3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3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3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3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3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3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3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3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3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3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3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3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3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3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3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3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3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3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3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3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3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3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3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3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3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3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3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3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3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3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3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3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3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3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3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3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3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3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3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3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2021-05-14T09:19:28Z</dcterms:modified>
</cp:coreProperties>
</file>